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peer1\Dropbox (Epstein Lab)\Epstein Lab Team Folder\Michael_Peer\Segmentation project\For_online_availability\Analysis_results_files\"/>
    </mc:Choice>
  </mc:AlternateContent>
  <xr:revisionPtr revIDLastSave="0" documentId="13_ncr:1_{7AA22E95-38F2-4D37-8EAE-0C265730A3E4}" xr6:coauthVersionLast="46" xr6:coauthVersionMax="46" xr10:uidLastSave="{00000000-0000-0000-0000-000000000000}"/>
  <bookViews>
    <workbookView xWindow="-110" yWindow="-110" windowWidth="19420" windowHeight="10420" activeTab="1" xr2:uid="{BC80A79D-A10D-49E9-8338-82720E31754F}"/>
  </bookViews>
  <sheets>
    <sheet name="all_results" sheetId="9" r:id="rId1"/>
    <sheet name="Distance estimation (zscored)" sheetId="7" r:id="rId2"/>
    <sheet name="Distance comparison" sheetId="5" r:id="rId3"/>
    <sheet name="Free recall" sheetId="1" r:id="rId4"/>
    <sheet name="Localizer_fMRI" sheetId="12" r:id="rId5"/>
    <sheet name="Objectviewing_fMRI" sheetId="13" r:id="rId6"/>
    <sheet name="JRD_fMRI" sheetId="14" r:id="rId7"/>
    <sheet name="Graphs" sheetId="16" r:id="rId8"/>
    <sheet name="Experiment_time" sheetId="8" r:id="rId9"/>
    <sheet name="Learning" sheetId="2" r:id="rId10"/>
    <sheet name="Questionnaires" sheetId="11" r:id="rId11"/>
    <sheet name="Performance_overall" sheetId="15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7" i="16" l="1"/>
  <c r="AE72" i="16"/>
  <c r="AF72" i="16"/>
  <c r="AG72" i="16"/>
  <c r="AH72" i="16"/>
  <c r="AI72" i="16"/>
  <c r="AE73" i="16"/>
  <c r="AF73" i="16"/>
  <c r="AG73" i="16"/>
  <c r="AH73" i="16"/>
  <c r="AI73" i="16"/>
  <c r="AE74" i="16"/>
  <c r="AF74" i="16"/>
  <c r="AG74" i="16"/>
  <c r="AH74" i="16"/>
  <c r="AI74" i="16"/>
  <c r="AE75" i="16"/>
  <c r="AF75" i="16"/>
  <c r="AG75" i="16"/>
  <c r="AH75" i="16"/>
  <c r="AI75" i="16"/>
  <c r="AE76" i="16"/>
  <c r="AF76" i="16"/>
  <c r="AG76" i="16"/>
  <c r="AH76" i="16"/>
  <c r="AI76" i="16"/>
  <c r="AE77" i="16"/>
  <c r="AF77" i="16"/>
  <c r="AG77" i="16"/>
  <c r="AH77" i="16"/>
  <c r="AI77" i="16"/>
  <c r="AE78" i="16"/>
  <c r="AF78" i="16"/>
  <c r="AG78" i="16"/>
  <c r="AH78" i="16"/>
  <c r="AI78" i="16"/>
  <c r="AE79" i="16"/>
  <c r="AF79" i="16"/>
  <c r="AG79" i="16"/>
  <c r="AH79" i="16"/>
  <c r="AI79" i="16"/>
  <c r="AE80" i="16"/>
  <c r="AF80" i="16"/>
  <c r="AG80" i="16"/>
  <c r="AH80" i="16"/>
  <c r="AI80" i="16"/>
  <c r="AE81" i="16"/>
  <c r="AF81" i="16"/>
  <c r="AG81" i="16"/>
  <c r="AH81" i="16"/>
  <c r="AI81" i="16"/>
  <c r="AE82" i="16"/>
  <c r="AF82" i="16"/>
  <c r="AG82" i="16"/>
  <c r="AH82" i="16"/>
  <c r="AI82" i="16"/>
  <c r="AE83" i="16"/>
  <c r="AF83" i="16"/>
  <c r="AG83" i="16"/>
  <c r="AH83" i="16"/>
  <c r="AI83" i="16"/>
  <c r="AE84" i="16"/>
  <c r="AF84" i="16"/>
  <c r="AG84" i="16"/>
  <c r="AH84" i="16"/>
  <c r="AI84" i="16"/>
  <c r="AE85" i="16"/>
  <c r="AF85" i="16"/>
  <c r="AG85" i="16"/>
  <c r="AH85" i="16"/>
  <c r="AI85" i="16"/>
  <c r="AJ85" i="16"/>
  <c r="AE86" i="16"/>
  <c r="AF86" i="16"/>
  <c r="AG86" i="16"/>
  <c r="AH86" i="16"/>
  <c r="AI86" i="16"/>
  <c r="AE87" i="16"/>
  <c r="AF87" i="16"/>
  <c r="AG87" i="16"/>
  <c r="AH87" i="16"/>
  <c r="AI87" i="16"/>
  <c r="AE88" i="16"/>
  <c r="AF88" i="16"/>
  <c r="AG88" i="16"/>
  <c r="AH88" i="16"/>
  <c r="AI88" i="16"/>
  <c r="AE89" i="16"/>
  <c r="AF89" i="16"/>
  <c r="AG89" i="16"/>
  <c r="AH89" i="16"/>
  <c r="AI89" i="16"/>
  <c r="AJ89" i="16"/>
  <c r="AE90" i="16"/>
  <c r="AF90" i="16"/>
  <c r="AG90" i="16"/>
  <c r="AH90" i="16"/>
  <c r="AI90" i="16"/>
  <c r="AE91" i="16"/>
  <c r="AF91" i="16"/>
  <c r="AG91" i="16"/>
  <c r="AH91" i="16"/>
  <c r="AI91" i="16"/>
  <c r="AE92" i="16"/>
  <c r="AF92" i="16"/>
  <c r="AG92" i="16"/>
  <c r="AH92" i="16"/>
  <c r="AI92" i="16"/>
  <c r="AE93" i="16"/>
  <c r="AF93" i="16"/>
  <c r="AG93" i="16"/>
  <c r="AH93" i="16"/>
  <c r="AI93" i="16"/>
  <c r="AJ93" i="16"/>
  <c r="AE94" i="16"/>
  <c r="AF94" i="16"/>
  <c r="AG94" i="16"/>
  <c r="AH94" i="16"/>
  <c r="AI94" i="16"/>
  <c r="AF71" i="16"/>
  <c r="AF96" i="16" s="1"/>
  <c r="AG71" i="16"/>
  <c r="AG96" i="16" s="1"/>
  <c r="AH71" i="16"/>
  <c r="AH96" i="16" s="1"/>
  <c r="AI71" i="16"/>
  <c r="AI97" i="16" s="1"/>
  <c r="AE71" i="16"/>
  <c r="AE101" i="16" s="1"/>
  <c r="AD72" i="16"/>
  <c r="AJ72" i="16" s="1"/>
  <c r="AD73" i="16"/>
  <c r="AJ73" i="16" s="1"/>
  <c r="AD74" i="16"/>
  <c r="AJ74" i="16" s="1"/>
  <c r="AD75" i="16"/>
  <c r="AJ75" i="16" s="1"/>
  <c r="AD76" i="16"/>
  <c r="AJ76" i="16" s="1"/>
  <c r="AD77" i="16"/>
  <c r="AJ77" i="16" s="1"/>
  <c r="AD78" i="16"/>
  <c r="AJ78" i="16" s="1"/>
  <c r="AD79" i="16"/>
  <c r="AJ79" i="16" s="1"/>
  <c r="AD80" i="16"/>
  <c r="AJ80" i="16" s="1"/>
  <c r="AD81" i="16"/>
  <c r="AD82" i="16"/>
  <c r="AJ82" i="16" s="1"/>
  <c r="AD83" i="16"/>
  <c r="AJ83" i="16" s="1"/>
  <c r="AD84" i="16"/>
  <c r="AJ84" i="16" s="1"/>
  <c r="AD85" i="16"/>
  <c r="AD86" i="16"/>
  <c r="AJ86" i="16" s="1"/>
  <c r="AD87" i="16"/>
  <c r="AJ87" i="16" s="1"/>
  <c r="AD88" i="16"/>
  <c r="AJ88" i="16" s="1"/>
  <c r="AD89" i="16"/>
  <c r="AD90" i="16"/>
  <c r="AJ90" i="16" s="1"/>
  <c r="AD91" i="16"/>
  <c r="AJ91" i="16" s="1"/>
  <c r="AD92" i="16"/>
  <c r="AJ92" i="16" s="1"/>
  <c r="AD93" i="16"/>
  <c r="AD94" i="16"/>
  <c r="AJ94" i="16" s="1"/>
  <c r="AD71" i="16"/>
  <c r="AJ71" i="16" s="1"/>
  <c r="AJ100" i="16" l="1"/>
  <c r="AJ101" i="16"/>
  <c r="AE100" i="16"/>
  <c r="AH97" i="16"/>
  <c r="AI96" i="16"/>
  <c r="AF97" i="16"/>
  <c r="S96" i="16"/>
  <c r="S97" i="16"/>
  <c r="O96" i="16"/>
  <c r="P96" i="16"/>
  <c r="Q96" i="16"/>
  <c r="R96" i="16"/>
  <c r="O97" i="16"/>
  <c r="P97" i="16"/>
  <c r="Q97" i="16"/>
  <c r="R97" i="16"/>
  <c r="N97" i="16"/>
  <c r="N96" i="16"/>
  <c r="R29" i="13" l="1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3" i="13"/>
  <c r="K34" i="1" l="1"/>
  <c r="E106" i="16" l="1"/>
  <c r="D106" i="16"/>
  <c r="P30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4" i="1"/>
  <c r="C76" i="16"/>
  <c r="T51" i="16" l="1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3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3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3" i="16"/>
  <c r="AD31" i="7" l="1"/>
  <c r="AF32" i="1" l="1"/>
  <c r="AL31" i="1"/>
  <c r="AI31" i="1"/>
  <c r="AF31" i="1"/>
  <c r="C32" i="1"/>
  <c r="I31" i="1"/>
  <c r="F31" i="1"/>
  <c r="C31" i="1"/>
  <c r="M31" i="1"/>
  <c r="J31" i="5"/>
  <c r="E31" i="5"/>
  <c r="AP31" i="7"/>
  <c r="AJ31" i="7"/>
  <c r="X31" i="7"/>
  <c r="H31" i="7"/>
  <c r="E31" i="7"/>
  <c r="J30" i="14"/>
  <c r="V54" i="16" l="1"/>
  <c r="V53" i="16"/>
  <c r="D104" i="16"/>
  <c r="D103" i="16"/>
  <c r="D105" i="16"/>
  <c r="E103" i="16"/>
  <c r="E105" i="16"/>
  <c r="E104" i="16"/>
  <c r="J53" i="16"/>
  <c r="J54" i="16"/>
  <c r="K53" i="16"/>
  <c r="K54" i="16"/>
  <c r="U54" i="16" l="1"/>
  <c r="U53" i="16"/>
  <c r="N31" i="14" l="1"/>
  <c r="AB32" i="13" l="1"/>
  <c r="V31" i="14"/>
  <c r="W28" i="14"/>
  <c r="V28" i="14"/>
  <c r="U28" i="14"/>
  <c r="AC30" i="1" l="1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I30" i="5" l="1"/>
  <c r="D30" i="5"/>
  <c r="K30" i="5"/>
  <c r="J30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AQ30" i="7"/>
  <c r="AP30" i="7"/>
  <c r="AO30" i="7"/>
  <c r="AK30" i="7"/>
  <c r="AJ30" i="7"/>
  <c r="AI30" i="7"/>
  <c r="AR28" i="7"/>
  <c r="AR27" i="7"/>
  <c r="AR26" i="7"/>
  <c r="AR25" i="7"/>
  <c r="AR24" i="7"/>
  <c r="AR23" i="7"/>
  <c r="AR22" i="7"/>
  <c r="AR21" i="7"/>
  <c r="AR20" i="7"/>
  <c r="AR19" i="7"/>
  <c r="AR18" i="7"/>
  <c r="AR17" i="7"/>
  <c r="AR16" i="7"/>
  <c r="AR15" i="7"/>
  <c r="AR14" i="7"/>
  <c r="AR13" i="7"/>
  <c r="AR12" i="7"/>
  <c r="AR11" i="7"/>
  <c r="AR10" i="7"/>
  <c r="AR9" i="7"/>
  <c r="AR8" i="7"/>
  <c r="AR7" i="7"/>
  <c r="AR30" i="7" s="1"/>
  <c r="AR6" i="7"/>
  <c r="AR5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5" i="7"/>
  <c r="V30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0" i="1" s="1"/>
  <c r="L30" i="5" l="1"/>
  <c r="AL30" i="7"/>
  <c r="W31" i="13"/>
  <c r="AB29" i="13"/>
  <c r="AC29" i="13"/>
  <c r="N30" i="1"/>
  <c r="M30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0" i="1" s="1"/>
  <c r="I29" i="13"/>
  <c r="F37" i="1" l="1"/>
  <c r="D37" i="1"/>
  <c r="C37" i="1"/>
  <c r="K14" i="1"/>
  <c r="N30" i="14"/>
  <c r="AA39" i="13"/>
  <c r="U39" i="13"/>
  <c r="T39" i="13"/>
  <c r="S21" i="14" l="1"/>
  <c r="P21" i="14"/>
  <c r="L21" i="14"/>
  <c r="F21" i="14"/>
  <c r="G23" i="15" s="1"/>
  <c r="G21" i="14"/>
  <c r="H23" i="15" s="1"/>
  <c r="H21" i="14"/>
  <c r="I23" i="15" s="1"/>
  <c r="S10" i="14"/>
  <c r="P10" i="14"/>
  <c r="L10" i="14"/>
  <c r="H10" i="14"/>
  <c r="I12" i="15" s="1"/>
  <c r="G10" i="14"/>
  <c r="H12" i="15" s="1"/>
  <c r="F10" i="14"/>
  <c r="G12" i="15" s="1"/>
  <c r="AA29" i="13" l="1"/>
  <c r="H17" i="14" l="1"/>
  <c r="H19" i="14"/>
  <c r="U29" i="13" l="1"/>
  <c r="T29" i="13"/>
  <c r="T31" i="13"/>
  <c r="M22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3" i="15"/>
  <c r="M24" i="15"/>
  <c r="M25" i="15"/>
  <c r="M26" i="15"/>
  <c r="M27" i="15"/>
  <c r="M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4" i="15"/>
  <c r="K14" i="15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" i="12"/>
  <c r="G20" i="7"/>
  <c r="J20" i="7"/>
  <c r="Z20" i="7"/>
  <c r="AF20" i="7"/>
  <c r="T18" i="9" s="1"/>
  <c r="AW20" i="7"/>
  <c r="G26" i="7"/>
  <c r="J26" i="7"/>
  <c r="Z26" i="7"/>
  <c r="AF26" i="7"/>
  <c r="T24" i="9" s="1"/>
  <c r="AW26" i="7"/>
  <c r="F3" i="14"/>
  <c r="G5" i="15" s="1"/>
  <c r="F4" i="14"/>
  <c r="G6" i="15" s="1"/>
  <c r="F5" i="14"/>
  <c r="G7" i="15" s="1"/>
  <c r="F6" i="14"/>
  <c r="G8" i="15" s="1"/>
  <c r="F7" i="14"/>
  <c r="G9" i="15" s="1"/>
  <c r="F8" i="14"/>
  <c r="G10" i="15" s="1"/>
  <c r="F9" i="14"/>
  <c r="G11" i="15" s="1"/>
  <c r="F11" i="14"/>
  <c r="G13" i="15" s="1"/>
  <c r="F12" i="14"/>
  <c r="G14" i="15" s="1"/>
  <c r="F13" i="14"/>
  <c r="G15" i="15" s="1"/>
  <c r="F14" i="14"/>
  <c r="G16" i="15" s="1"/>
  <c r="F15" i="14"/>
  <c r="G17" i="15" s="1"/>
  <c r="F16" i="14"/>
  <c r="G18" i="15" s="1"/>
  <c r="F17" i="14"/>
  <c r="G19" i="15" s="1"/>
  <c r="F18" i="14"/>
  <c r="G20" i="15" s="1"/>
  <c r="F19" i="14"/>
  <c r="G21" i="15" s="1"/>
  <c r="F20" i="14"/>
  <c r="G22" i="15" s="1"/>
  <c r="F22" i="14"/>
  <c r="G24" i="15" s="1"/>
  <c r="F23" i="14"/>
  <c r="G25" i="15" s="1"/>
  <c r="F24" i="14"/>
  <c r="G26" i="15" s="1"/>
  <c r="F25" i="14"/>
  <c r="G27" i="15" s="1"/>
  <c r="F2" i="14"/>
  <c r="G4" i="15" s="1"/>
  <c r="E29" i="13"/>
  <c r="D29" i="13"/>
  <c r="G26" i="13"/>
  <c r="D27" i="15" s="1"/>
  <c r="F26" i="13"/>
  <c r="C27" i="15" s="1"/>
  <c r="G25" i="13"/>
  <c r="D26" i="15" s="1"/>
  <c r="F25" i="13"/>
  <c r="C26" i="15" s="1"/>
  <c r="G24" i="13"/>
  <c r="D25" i="15" s="1"/>
  <c r="F24" i="13"/>
  <c r="C25" i="15" s="1"/>
  <c r="G23" i="13"/>
  <c r="D24" i="15" s="1"/>
  <c r="F23" i="13"/>
  <c r="C24" i="15" s="1"/>
  <c r="G22" i="13"/>
  <c r="D23" i="15" s="1"/>
  <c r="F22" i="13"/>
  <c r="C23" i="15" s="1"/>
  <c r="G21" i="13"/>
  <c r="D22" i="15" s="1"/>
  <c r="F21" i="13"/>
  <c r="C22" i="15" s="1"/>
  <c r="G20" i="13"/>
  <c r="D21" i="15" s="1"/>
  <c r="F20" i="13"/>
  <c r="C21" i="15" s="1"/>
  <c r="G19" i="13"/>
  <c r="D20" i="15" s="1"/>
  <c r="F19" i="13"/>
  <c r="C20" i="15" s="1"/>
  <c r="G18" i="13"/>
  <c r="D19" i="15" s="1"/>
  <c r="F18" i="13"/>
  <c r="C19" i="15" s="1"/>
  <c r="G17" i="13"/>
  <c r="D18" i="15" s="1"/>
  <c r="F17" i="13"/>
  <c r="C18" i="15" s="1"/>
  <c r="G16" i="13"/>
  <c r="D17" i="15" s="1"/>
  <c r="F16" i="13"/>
  <c r="C17" i="15" s="1"/>
  <c r="G15" i="13"/>
  <c r="D16" i="15" s="1"/>
  <c r="F15" i="13"/>
  <c r="C16" i="15" s="1"/>
  <c r="G14" i="13"/>
  <c r="D15" i="15" s="1"/>
  <c r="F14" i="13"/>
  <c r="C15" i="15" s="1"/>
  <c r="G13" i="13"/>
  <c r="D14" i="15" s="1"/>
  <c r="F13" i="13"/>
  <c r="C14" i="15" s="1"/>
  <c r="G12" i="13"/>
  <c r="D13" i="15" s="1"/>
  <c r="F12" i="13"/>
  <c r="C13" i="15" s="1"/>
  <c r="G11" i="13"/>
  <c r="D12" i="15" s="1"/>
  <c r="F11" i="13"/>
  <c r="C12" i="15" s="1"/>
  <c r="G10" i="13"/>
  <c r="D11" i="15" s="1"/>
  <c r="F10" i="13"/>
  <c r="C11" i="15" s="1"/>
  <c r="G9" i="13"/>
  <c r="D10" i="15" s="1"/>
  <c r="F9" i="13"/>
  <c r="C10" i="15" s="1"/>
  <c r="G8" i="13"/>
  <c r="D9" i="15" s="1"/>
  <c r="F8" i="13"/>
  <c r="C9" i="15" s="1"/>
  <c r="G7" i="13"/>
  <c r="D8" i="15" s="1"/>
  <c r="F7" i="13"/>
  <c r="C8" i="15" s="1"/>
  <c r="G6" i="13"/>
  <c r="D7" i="15" s="1"/>
  <c r="F6" i="13"/>
  <c r="C7" i="15" s="1"/>
  <c r="G5" i="13"/>
  <c r="D6" i="15" s="1"/>
  <c r="F5" i="13"/>
  <c r="C6" i="15" s="1"/>
  <c r="G4" i="13"/>
  <c r="D5" i="15" s="1"/>
  <c r="F4" i="13"/>
  <c r="C5" i="15" s="1"/>
  <c r="G3" i="13"/>
  <c r="D4" i="15" s="1"/>
  <c r="F3" i="13"/>
  <c r="C4" i="15" s="1"/>
  <c r="Y11" i="9"/>
  <c r="Y22" i="9"/>
  <c r="H3" i="14"/>
  <c r="Y4" i="9" s="1"/>
  <c r="H4" i="14"/>
  <c r="Y5" i="9" s="1"/>
  <c r="H5" i="14"/>
  <c r="Y6" i="9" s="1"/>
  <c r="H6" i="14"/>
  <c r="Y7" i="9" s="1"/>
  <c r="H7" i="14"/>
  <c r="Y8" i="9" s="1"/>
  <c r="H8" i="14"/>
  <c r="Y9" i="9" s="1"/>
  <c r="H9" i="14"/>
  <c r="Y10" i="9" s="1"/>
  <c r="H11" i="14"/>
  <c r="I13" i="15" s="1"/>
  <c r="H12" i="14"/>
  <c r="I14" i="15" s="1"/>
  <c r="H13" i="14"/>
  <c r="Y14" i="9" s="1"/>
  <c r="H14" i="14"/>
  <c r="Y15" i="9" s="1"/>
  <c r="H15" i="14"/>
  <c r="I17" i="15" s="1"/>
  <c r="H16" i="14"/>
  <c r="Y17" i="9" s="1"/>
  <c r="Y18" i="9"/>
  <c r="H18" i="14"/>
  <c r="Y19" i="9" s="1"/>
  <c r="I21" i="15"/>
  <c r="H20" i="14"/>
  <c r="Y21" i="9" s="1"/>
  <c r="H22" i="14"/>
  <c r="Y23" i="9" s="1"/>
  <c r="H23" i="14"/>
  <c r="I25" i="15" s="1"/>
  <c r="H24" i="14"/>
  <c r="I26" i="15" s="1"/>
  <c r="H25" i="14"/>
  <c r="Y26" i="9" s="1"/>
  <c r="H2" i="14"/>
  <c r="G2" i="14"/>
  <c r="H4" i="15" s="1"/>
  <c r="P4" i="13"/>
  <c r="F5" i="15" s="1"/>
  <c r="P5" i="13"/>
  <c r="F6" i="15" s="1"/>
  <c r="P6" i="13"/>
  <c r="F7" i="15" s="1"/>
  <c r="P7" i="13"/>
  <c r="F8" i="15" s="1"/>
  <c r="P8" i="13"/>
  <c r="F9" i="15" s="1"/>
  <c r="P9" i="13"/>
  <c r="F10" i="15" s="1"/>
  <c r="P10" i="13"/>
  <c r="F11" i="15" s="1"/>
  <c r="P11" i="13"/>
  <c r="F12" i="15" s="1"/>
  <c r="P12" i="13"/>
  <c r="F13" i="15" s="1"/>
  <c r="P13" i="13"/>
  <c r="F14" i="15" s="1"/>
  <c r="P14" i="13"/>
  <c r="F15" i="15" s="1"/>
  <c r="P15" i="13"/>
  <c r="X15" i="9" s="1"/>
  <c r="P16" i="13"/>
  <c r="F17" i="15" s="1"/>
  <c r="P17" i="13"/>
  <c r="F18" i="15" s="1"/>
  <c r="P18" i="13"/>
  <c r="F19" i="15" s="1"/>
  <c r="P19" i="13"/>
  <c r="X19" i="9" s="1"/>
  <c r="P20" i="13"/>
  <c r="X20" i="9" s="1"/>
  <c r="P21" i="13"/>
  <c r="F22" i="15" s="1"/>
  <c r="P22" i="13"/>
  <c r="X22" i="9" s="1"/>
  <c r="P23" i="13"/>
  <c r="X23" i="9" s="1"/>
  <c r="P24" i="13"/>
  <c r="X24" i="9" s="1"/>
  <c r="P25" i="13"/>
  <c r="F26" i="15" s="1"/>
  <c r="P26" i="13"/>
  <c r="X26" i="9" s="1"/>
  <c r="P3" i="13"/>
  <c r="F4" i="15" s="1"/>
  <c r="O4" i="13"/>
  <c r="E5" i="15" s="1"/>
  <c r="O5" i="13"/>
  <c r="E6" i="15" s="1"/>
  <c r="O6" i="13"/>
  <c r="E7" i="15" s="1"/>
  <c r="O7" i="13"/>
  <c r="E8" i="15" s="1"/>
  <c r="O8" i="13"/>
  <c r="E9" i="15" s="1"/>
  <c r="O9" i="13"/>
  <c r="E10" i="15" s="1"/>
  <c r="O10" i="13"/>
  <c r="E11" i="15" s="1"/>
  <c r="O11" i="13"/>
  <c r="E12" i="15" s="1"/>
  <c r="O12" i="13"/>
  <c r="E13" i="15" s="1"/>
  <c r="O13" i="13"/>
  <c r="E14" i="15" s="1"/>
  <c r="O14" i="13"/>
  <c r="E15" i="15" s="1"/>
  <c r="O15" i="13"/>
  <c r="E16" i="15" s="1"/>
  <c r="O16" i="13"/>
  <c r="E17" i="15" s="1"/>
  <c r="O17" i="13"/>
  <c r="E18" i="15" s="1"/>
  <c r="O18" i="13"/>
  <c r="E19" i="15" s="1"/>
  <c r="O19" i="13"/>
  <c r="E20" i="15" s="1"/>
  <c r="O20" i="13"/>
  <c r="E21" i="15" s="1"/>
  <c r="O21" i="13"/>
  <c r="E22" i="15" s="1"/>
  <c r="O22" i="13"/>
  <c r="E23" i="15" s="1"/>
  <c r="O23" i="13"/>
  <c r="E24" i="15" s="1"/>
  <c r="O24" i="13"/>
  <c r="E25" i="15" s="1"/>
  <c r="O25" i="13"/>
  <c r="E26" i="15" s="1"/>
  <c r="O26" i="13"/>
  <c r="E27" i="15" s="1"/>
  <c r="O3" i="13"/>
  <c r="E4" i="15" s="1"/>
  <c r="AL24" i="9"/>
  <c r="AF30" i="11"/>
  <c r="AJ20" i="11"/>
  <c r="AH19" i="9" s="1"/>
  <c r="AU30" i="11"/>
  <c r="AR30" i="11"/>
  <c r="AQ30" i="11"/>
  <c r="AO30" i="11"/>
  <c r="AN30" i="11"/>
  <c r="AL30" i="11"/>
  <c r="AK30" i="11"/>
  <c r="AI30" i="11"/>
  <c r="AH30" i="11"/>
  <c r="AE30" i="11"/>
  <c r="AY12" i="11"/>
  <c r="AL11" i="9" s="1"/>
  <c r="AY13" i="11"/>
  <c r="AL12" i="9" s="1"/>
  <c r="AY14" i="11"/>
  <c r="AL13" i="9" s="1"/>
  <c r="AY15" i="11"/>
  <c r="AL14" i="9" s="1"/>
  <c r="AY16" i="11"/>
  <c r="AL15" i="9" s="1"/>
  <c r="AY17" i="11"/>
  <c r="AL16" i="9" s="1"/>
  <c r="AY18" i="11"/>
  <c r="AL17" i="9" s="1"/>
  <c r="AY19" i="11"/>
  <c r="AL18" i="9" s="1"/>
  <c r="AY20" i="11"/>
  <c r="AL19" i="9" s="1"/>
  <c r="AY21" i="11"/>
  <c r="AL20" i="9" s="1"/>
  <c r="AY22" i="11"/>
  <c r="AL21" i="9" s="1"/>
  <c r="AY23" i="11"/>
  <c r="AL22" i="9" s="1"/>
  <c r="AY24" i="11"/>
  <c r="AL23" i="9" s="1"/>
  <c r="AY26" i="11"/>
  <c r="AL25" i="9" s="1"/>
  <c r="AY27" i="11"/>
  <c r="AL26" i="9" s="1"/>
  <c r="AJ5" i="11"/>
  <c r="AJ6" i="11"/>
  <c r="AJ7" i="11"/>
  <c r="AJ8" i="11"/>
  <c r="AJ9" i="11"/>
  <c r="AJ10" i="11"/>
  <c r="AJ11" i="11"/>
  <c r="AJ12" i="11"/>
  <c r="AH11" i="9" s="1"/>
  <c r="AJ13" i="11"/>
  <c r="AH12" i="9" s="1"/>
  <c r="AJ14" i="11"/>
  <c r="AH13" i="9" s="1"/>
  <c r="AJ15" i="11"/>
  <c r="AH14" i="9" s="1"/>
  <c r="AJ16" i="11"/>
  <c r="AH15" i="9" s="1"/>
  <c r="AJ17" i="11"/>
  <c r="AH16" i="9" s="1"/>
  <c r="AJ18" i="11"/>
  <c r="AH17" i="9" s="1"/>
  <c r="AJ19" i="11"/>
  <c r="AH18" i="9" s="1"/>
  <c r="AJ21" i="11"/>
  <c r="AH20" i="9" s="1"/>
  <c r="AJ22" i="11"/>
  <c r="AH21" i="9" s="1"/>
  <c r="AJ23" i="11"/>
  <c r="AH22" i="9" s="1"/>
  <c r="AJ24" i="11"/>
  <c r="AH23" i="9" s="1"/>
  <c r="AJ25" i="11"/>
  <c r="AH24" i="9" s="1"/>
  <c r="AJ26" i="11"/>
  <c r="AH25" i="9" s="1"/>
  <c r="AJ27" i="11"/>
  <c r="AH26" i="9" s="1"/>
  <c r="AM5" i="11"/>
  <c r="AM6" i="11"/>
  <c r="AM8" i="11"/>
  <c r="AM9" i="11"/>
  <c r="AM10" i="11"/>
  <c r="AM11" i="11"/>
  <c r="AM12" i="11"/>
  <c r="AI11" i="9" s="1"/>
  <c r="AM13" i="11"/>
  <c r="AI12" i="9" s="1"/>
  <c r="AM14" i="11"/>
  <c r="AI13" i="9" s="1"/>
  <c r="AM15" i="11"/>
  <c r="AI14" i="9" s="1"/>
  <c r="AM16" i="11"/>
  <c r="AI15" i="9" s="1"/>
  <c r="AM17" i="11"/>
  <c r="AI16" i="9" s="1"/>
  <c r="AM18" i="11"/>
  <c r="AI17" i="9" s="1"/>
  <c r="AM19" i="11"/>
  <c r="AI18" i="9" s="1"/>
  <c r="AM20" i="11"/>
  <c r="AI19" i="9" s="1"/>
  <c r="AM21" i="11"/>
  <c r="AM22" i="11"/>
  <c r="AI21" i="9" s="1"/>
  <c r="AM23" i="11"/>
  <c r="AI22" i="9" s="1"/>
  <c r="AM24" i="11"/>
  <c r="AI23" i="9" s="1"/>
  <c r="AM25" i="11"/>
  <c r="AI24" i="9" s="1"/>
  <c r="AM26" i="11"/>
  <c r="AI25" i="9" s="1"/>
  <c r="AM27" i="11"/>
  <c r="AP5" i="11"/>
  <c r="AP6" i="11"/>
  <c r="AP7" i="11"/>
  <c r="AP8" i="11"/>
  <c r="AP9" i="11"/>
  <c r="AP10" i="11"/>
  <c r="AP11" i="11"/>
  <c r="AP12" i="11"/>
  <c r="AJ11" i="9" s="1"/>
  <c r="AP13" i="11"/>
  <c r="AJ12" i="9" s="1"/>
  <c r="AP14" i="11"/>
  <c r="AJ13" i="9" s="1"/>
  <c r="AP15" i="11"/>
  <c r="AJ14" i="9" s="1"/>
  <c r="AP16" i="11"/>
  <c r="AJ15" i="9" s="1"/>
  <c r="AP17" i="11"/>
  <c r="AJ16" i="9" s="1"/>
  <c r="AP18" i="11"/>
  <c r="AJ17" i="9" s="1"/>
  <c r="AP19" i="11"/>
  <c r="AJ18" i="9" s="1"/>
  <c r="AP20" i="11"/>
  <c r="AJ19" i="9" s="1"/>
  <c r="AP21" i="11"/>
  <c r="AJ20" i="9" s="1"/>
  <c r="AP22" i="11"/>
  <c r="AJ21" i="9" s="1"/>
  <c r="AP23" i="11"/>
  <c r="AJ22" i="9" s="1"/>
  <c r="AP24" i="11"/>
  <c r="AJ23" i="9" s="1"/>
  <c r="AP25" i="11"/>
  <c r="AJ24" i="9" s="1"/>
  <c r="AP26" i="11"/>
  <c r="AJ25" i="9" s="1"/>
  <c r="AP27" i="11"/>
  <c r="AJ26" i="9" s="1"/>
  <c r="AS5" i="11"/>
  <c r="AS6" i="11"/>
  <c r="AS7" i="11"/>
  <c r="AS8" i="11"/>
  <c r="AS9" i="11"/>
  <c r="AS10" i="11"/>
  <c r="AS11" i="11"/>
  <c r="AS12" i="11"/>
  <c r="AK11" i="9" s="1"/>
  <c r="AS13" i="11"/>
  <c r="AS14" i="11"/>
  <c r="AK13" i="9" s="1"/>
  <c r="AS15" i="11"/>
  <c r="AK14" i="9" s="1"/>
  <c r="AS16" i="11"/>
  <c r="AK15" i="9" s="1"/>
  <c r="AS17" i="11"/>
  <c r="AS18" i="11"/>
  <c r="AK17" i="9" s="1"/>
  <c r="AS19" i="11"/>
  <c r="AK18" i="9" s="1"/>
  <c r="AS20" i="11"/>
  <c r="AK19" i="9" s="1"/>
  <c r="AS21" i="11"/>
  <c r="AS22" i="11"/>
  <c r="AK21" i="9" s="1"/>
  <c r="AS23" i="11"/>
  <c r="AK22" i="9" s="1"/>
  <c r="AS24" i="11"/>
  <c r="AK23" i="9" s="1"/>
  <c r="AS25" i="11"/>
  <c r="AS26" i="11"/>
  <c r="AK25" i="9" s="1"/>
  <c r="AS27" i="11"/>
  <c r="Z30" i="11"/>
  <c r="AA30" i="11"/>
  <c r="AB30" i="11"/>
  <c r="AC30" i="11"/>
  <c r="Y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H30" i="11"/>
  <c r="I11" i="9"/>
  <c r="J11" i="9"/>
  <c r="K11" i="9"/>
  <c r="M11" i="9"/>
  <c r="N11" i="9"/>
  <c r="O11" i="9"/>
  <c r="P11" i="9"/>
  <c r="Q11" i="9"/>
  <c r="R11" i="9"/>
  <c r="S11" i="9"/>
  <c r="U11" i="9"/>
  <c r="Z11" i="9"/>
  <c r="AA11" i="9"/>
  <c r="AB11" i="9"/>
  <c r="AC11" i="9"/>
  <c r="AD11" i="9"/>
  <c r="AE11" i="9"/>
  <c r="AF11" i="9"/>
  <c r="AG11" i="9"/>
  <c r="I12" i="9"/>
  <c r="J12" i="9"/>
  <c r="K12" i="9"/>
  <c r="N12" i="9"/>
  <c r="O12" i="9"/>
  <c r="P12" i="9"/>
  <c r="Q12" i="9"/>
  <c r="R12" i="9"/>
  <c r="S12" i="9"/>
  <c r="U12" i="9"/>
  <c r="AA12" i="9"/>
  <c r="AB12" i="9"/>
  <c r="AC12" i="9"/>
  <c r="AD12" i="9"/>
  <c r="AE12" i="9"/>
  <c r="AF12" i="9"/>
  <c r="AG12" i="9"/>
  <c r="AK12" i="9"/>
  <c r="I13" i="9"/>
  <c r="J13" i="9"/>
  <c r="K13" i="9"/>
  <c r="N13" i="9"/>
  <c r="O13" i="9"/>
  <c r="P13" i="9"/>
  <c r="Q13" i="9"/>
  <c r="R13" i="9"/>
  <c r="S13" i="9"/>
  <c r="U13" i="9"/>
  <c r="AA13" i="9"/>
  <c r="AB13" i="9"/>
  <c r="AC13" i="9"/>
  <c r="AD13" i="9"/>
  <c r="AE13" i="9"/>
  <c r="AF13" i="9"/>
  <c r="AG13" i="9"/>
  <c r="I14" i="9"/>
  <c r="J14" i="9"/>
  <c r="K14" i="9"/>
  <c r="M14" i="9"/>
  <c r="N14" i="9"/>
  <c r="O14" i="9"/>
  <c r="P14" i="9"/>
  <c r="Q14" i="9"/>
  <c r="R14" i="9"/>
  <c r="S14" i="9"/>
  <c r="U14" i="9"/>
  <c r="AA14" i="9"/>
  <c r="AB14" i="9"/>
  <c r="AC14" i="9"/>
  <c r="AD14" i="9"/>
  <c r="AE14" i="9"/>
  <c r="AF14" i="9"/>
  <c r="AG14" i="9"/>
  <c r="I15" i="9"/>
  <c r="J15" i="9"/>
  <c r="K15" i="9"/>
  <c r="M15" i="9"/>
  <c r="N15" i="9"/>
  <c r="O15" i="9"/>
  <c r="P15" i="9"/>
  <c r="Q15" i="9"/>
  <c r="R15" i="9"/>
  <c r="S15" i="9"/>
  <c r="U15" i="9"/>
  <c r="AA15" i="9"/>
  <c r="AB15" i="9"/>
  <c r="AC15" i="9"/>
  <c r="AD15" i="9"/>
  <c r="AE15" i="9"/>
  <c r="AF15" i="9"/>
  <c r="AG15" i="9"/>
  <c r="I16" i="9"/>
  <c r="J16" i="9"/>
  <c r="K16" i="9"/>
  <c r="N16" i="9"/>
  <c r="O16" i="9"/>
  <c r="P16" i="9"/>
  <c r="Q16" i="9"/>
  <c r="R16" i="9"/>
  <c r="S16" i="9"/>
  <c r="U16" i="9"/>
  <c r="AA16" i="9"/>
  <c r="AB16" i="9"/>
  <c r="AC16" i="9"/>
  <c r="AD16" i="9"/>
  <c r="AE16" i="9"/>
  <c r="AF16" i="9"/>
  <c r="AG16" i="9"/>
  <c r="AK16" i="9"/>
  <c r="I17" i="9"/>
  <c r="J17" i="9"/>
  <c r="K17" i="9"/>
  <c r="M17" i="9"/>
  <c r="N17" i="9"/>
  <c r="O17" i="9"/>
  <c r="P17" i="9"/>
  <c r="Q17" i="9"/>
  <c r="R17" i="9"/>
  <c r="S17" i="9"/>
  <c r="U17" i="9"/>
  <c r="AA17" i="9"/>
  <c r="AB17" i="9"/>
  <c r="AC17" i="9"/>
  <c r="AD17" i="9"/>
  <c r="AE17" i="9"/>
  <c r="AF17" i="9"/>
  <c r="AG17" i="9"/>
  <c r="I18" i="9"/>
  <c r="J18" i="9"/>
  <c r="K18" i="9"/>
  <c r="L18" i="9"/>
  <c r="M18" i="9"/>
  <c r="N18" i="9"/>
  <c r="O18" i="9"/>
  <c r="P18" i="9"/>
  <c r="Q18" i="9"/>
  <c r="R18" i="9"/>
  <c r="S18" i="9"/>
  <c r="U18" i="9"/>
  <c r="AA18" i="9"/>
  <c r="AB18" i="9"/>
  <c r="AC18" i="9"/>
  <c r="AD18" i="9"/>
  <c r="AE18" i="9"/>
  <c r="AF18" i="9"/>
  <c r="AG18" i="9"/>
  <c r="I19" i="9"/>
  <c r="J19" i="9"/>
  <c r="K19" i="9"/>
  <c r="M19" i="9"/>
  <c r="N19" i="9"/>
  <c r="O19" i="9"/>
  <c r="P19" i="9"/>
  <c r="Q19" i="9"/>
  <c r="R19" i="9"/>
  <c r="S19" i="9"/>
  <c r="U19" i="9"/>
  <c r="AA19" i="9"/>
  <c r="AB19" i="9"/>
  <c r="AC19" i="9"/>
  <c r="AD19" i="9"/>
  <c r="AE19" i="9"/>
  <c r="AF19" i="9"/>
  <c r="AG19" i="9"/>
  <c r="I20" i="9"/>
  <c r="J20" i="9"/>
  <c r="K20" i="9"/>
  <c r="N20" i="9"/>
  <c r="O20" i="9"/>
  <c r="P20" i="9"/>
  <c r="Q20" i="9"/>
  <c r="R20" i="9"/>
  <c r="S20" i="9"/>
  <c r="U20" i="9"/>
  <c r="AA20" i="9"/>
  <c r="AB20" i="9"/>
  <c r="AC20" i="9"/>
  <c r="AD20" i="9"/>
  <c r="AE20" i="9"/>
  <c r="AF20" i="9"/>
  <c r="AG20" i="9"/>
  <c r="AI20" i="9"/>
  <c r="AK20" i="9"/>
  <c r="I21" i="9"/>
  <c r="J21" i="9"/>
  <c r="K21" i="9"/>
  <c r="N21" i="9"/>
  <c r="O21" i="9"/>
  <c r="P21" i="9"/>
  <c r="Q21" i="9"/>
  <c r="R21" i="9"/>
  <c r="S21" i="9"/>
  <c r="U21" i="9"/>
  <c r="AA21" i="9"/>
  <c r="AB21" i="9"/>
  <c r="AC21" i="9"/>
  <c r="AD21" i="9"/>
  <c r="AE21" i="9"/>
  <c r="AF21" i="9"/>
  <c r="AG21" i="9"/>
  <c r="I22" i="9"/>
  <c r="J22" i="9"/>
  <c r="K22" i="9"/>
  <c r="N22" i="9"/>
  <c r="O22" i="9"/>
  <c r="P22" i="9"/>
  <c r="Q22" i="9"/>
  <c r="R22" i="9"/>
  <c r="S22" i="9"/>
  <c r="U22" i="9"/>
  <c r="Z22" i="9"/>
  <c r="AA22" i="9"/>
  <c r="AB22" i="9"/>
  <c r="AC22" i="9"/>
  <c r="AD22" i="9"/>
  <c r="AE22" i="9"/>
  <c r="AF22" i="9"/>
  <c r="AG22" i="9"/>
  <c r="I23" i="9"/>
  <c r="J23" i="9"/>
  <c r="K23" i="9"/>
  <c r="N23" i="9"/>
  <c r="O23" i="9"/>
  <c r="P23" i="9"/>
  <c r="Q23" i="9"/>
  <c r="R23" i="9"/>
  <c r="S23" i="9"/>
  <c r="U23" i="9"/>
  <c r="AA23" i="9"/>
  <c r="AB23" i="9"/>
  <c r="AC23" i="9"/>
  <c r="AD23" i="9"/>
  <c r="AE23" i="9"/>
  <c r="AF23" i="9"/>
  <c r="AG23" i="9"/>
  <c r="I24" i="9"/>
  <c r="J24" i="9"/>
  <c r="K24" i="9"/>
  <c r="L24" i="9"/>
  <c r="M24" i="9"/>
  <c r="N24" i="9"/>
  <c r="O24" i="9"/>
  <c r="P24" i="9"/>
  <c r="Q24" i="9"/>
  <c r="R24" i="9"/>
  <c r="S24" i="9"/>
  <c r="U24" i="9"/>
  <c r="AA24" i="9"/>
  <c r="AB24" i="9"/>
  <c r="AC24" i="9"/>
  <c r="AD24" i="9"/>
  <c r="AE24" i="9"/>
  <c r="AF24" i="9"/>
  <c r="AG24" i="9"/>
  <c r="AK24" i="9"/>
  <c r="I25" i="9"/>
  <c r="J25" i="9"/>
  <c r="K25" i="9"/>
  <c r="M25" i="9"/>
  <c r="N25" i="9"/>
  <c r="O25" i="9"/>
  <c r="P25" i="9"/>
  <c r="Q25" i="9"/>
  <c r="R25" i="9"/>
  <c r="S25" i="9"/>
  <c r="U25" i="9"/>
  <c r="AA25" i="9"/>
  <c r="AB25" i="9"/>
  <c r="AC25" i="9"/>
  <c r="AD25" i="9"/>
  <c r="AE25" i="9"/>
  <c r="AF25" i="9"/>
  <c r="AG25" i="9"/>
  <c r="I26" i="9"/>
  <c r="J26" i="9"/>
  <c r="K26" i="9"/>
  <c r="N26" i="9"/>
  <c r="O26" i="9"/>
  <c r="P26" i="9"/>
  <c r="Q26" i="9"/>
  <c r="R26" i="9"/>
  <c r="S26" i="9"/>
  <c r="U26" i="9"/>
  <c r="AA26" i="9"/>
  <c r="AB26" i="9"/>
  <c r="AC26" i="9"/>
  <c r="AD26" i="9"/>
  <c r="AE26" i="9"/>
  <c r="AF26" i="9"/>
  <c r="AG26" i="9"/>
  <c r="AI26" i="9"/>
  <c r="AK26" i="9"/>
  <c r="R28" i="14"/>
  <c r="Q30" i="14"/>
  <c r="G3" i="14"/>
  <c r="H5" i="15" s="1"/>
  <c r="G4" i="14"/>
  <c r="H6" i="15" s="1"/>
  <c r="G5" i="14"/>
  <c r="H7" i="15" s="1"/>
  <c r="G6" i="14"/>
  <c r="H8" i="15" s="1"/>
  <c r="G7" i="14"/>
  <c r="H9" i="15" s="1"/>
  <c r="G8" i="14"/>
  <c r="H10" i="15" s="1"/>
  <c r="G9" i="14"/>
  <c r="H11" i="15" s="1"/>
  <c r="G11" i="14"/>
  <c r="H13" i="15" s="1"/>
  <c r="G12" i="14"/>
  <c r="H14" i="15" s="1"/>
  <c r="G13" i="14"/>
  <c r="H15" i="15" s="1"/>
  <c r="G14" i="14"/>
  <c r="H16" i="15" s="1"/>
  <c r="G15" i="14"/>
  <c r="H17" i="15" s="1"/>
  <c r="G16" i="14"/>
  <c r="H18" i="15" s="1"/>
  <c r="G17" i="14"/>
  <c r="H19" i="15" s="1"/>
  <c r="G18" i="14"/>
  <c r="H20" i="15" s="1"/>
  <c r="G19" i="14"/>
  <c r="H21" i="15" s="1"/>
  <c r="G20" i="14"/>
  <c r="H22" i="15" s="1"/>
  <c r="G22" i="14"/>
  <c r="H24" i="15" s="1"/>
  <c r="G23" i="14"/>
  <c r="H25" i="15" s="1"/>
  <c r="G24" i="14"/>
  <c r="H26" i="15" s="1"/>
  <c r="G25" i="14"/>
  <c r="H27" i="15" s="1"/>
  <c r="L3" i="14"/>
  <c r="L4" i="14"/>
  <c r="L5" i="14"/>
  <c r="L6" i="14"/>
  <c r="L7" i="14"/>
  <c r="L8" i="14"/>
  <c r="L9" i="14"/>
  <c r="L11" i="14"/>
  <c r="Z12" i="9" s="1"/>
  <c r="L12" i="14"/>
  <c r="Z13" i="9" s="1"/>
  <c r="L13" i="14"/>
  <c r="Z14" i="9" s="1"/>
  <c r="L14" i="14"/>
  <c r="Z15" i="9" s="1"/>
  <c r="L15" i="14"/>
  <c r="Z16" i="9" s="1"/>
  <c r="L16" i="14"/>
  <c r="Z17" i="9" s="1"/>
  <c r="L17" i="14"/>
  <c r="Z18" i="9" s="1"/>
  <c r="L18" i="14"/>
  <c r="Z19" i="9" s="1"/>
  <c r="L19" i="14"/>
  <c r="Z20" i="9" s="1"/>
  <c r="L20" i="14"/>
  <c r="Z21" i="9" s="1"/>
  <c r="L22" i="14"/>
  <c r="Z23" i="9" s="1"/>
  <c r="L23" i="14"/>
  <c r="Z24" i="9" s="1"/>
  <c r="L24" i="14"/>
  <c r="Z25" i="9" s="1"/>
  <c r="L25" i="14"/>
  <c r="Z26" i="9" s="1"/>
  <c r="P3" i="14"/>
  <c r="P4" i="14"/>
  <c r="P5" i="14"/>
  <c r="P6" i="14"/>
  <c r="P7" i="14"/>
  <c r="P8" i="14"/>
  <c r="P9" i="14"/>
  <c r="P11" i="14"/>
  <c r="P12" i="14"/>
  <c r="P13" i="14"/>
  <c r="P14" i="14"/>
  <c r="P15" i="14"/>
  <c r="P16" i="14"/>
  <c r="P17" i="14"/>
  <c r="P18" i="14"/>
  <c r="P19" i="14"/>
  <c r="P20" i="14"/>
  <c r="P22" i="14"/>
  <c r="P23" i="14"/>
  <c r="P24" i="14"/>
  <c r="P25" i="14"/>
  <c r="S11" i="14"/>
  <c r="S12" i="14"/>
  <c r="S13" i="14"/>
  <c r="S14" i="14"/>
  <c r="S15" i="14"/>
  <c r="S16" i="14"/>
  <c r="S17" i="14"/>
  <c r="S18" i="14"/>
  <c r="S19" i="14"/>
  <c r="S20" i="14"/>
  <c r="S22" i="14"/>
  <c r="S23" i="14"/>
  <c r="S24" i="14"/>
  <c r="S25" i="14"/>
  <c r="Q28" i="14"/>
  <c r="O28" i="14"/>
  <c r="N28" i="14"/>
  <c r="K28" i="14"/>
  <c r="J28" i="14"/>
  <c r="E28" i="14"/>
  <c r="D28" i="14"/>
  <c r="C28" i="14"/>
  <c r="X29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N29" i="13"/>
  <c r="W29" i="13"/>
  <c r="M29" i="13"/>
  <c r="H3" i="12"/>
  <c r="B5" i="15" s="1"/>
  <c r="H4" i="12"/>
  <c r="B6" i="15" s="1"/>
  <c r="H5" i="12"/>
  <c r="B7" i="15" s="1"/>
  <c r="H6" i="12"/>
  <c r="B8" i="15" s="1"/>
  <c r="H7" i="12"/>
  <c r="B9" i="15" s="1"/>
  <c r="H8" i="12"/>
  <c r="B10" i="15" s="1"/>
  <c r="H9" i="12"/>
  <c r="B11" i="15" s="1"/>
  <c r="H10" i="12"/>
  <c r="B12" i="15" s="1"/>
  <c r="H11" i="12"/>
  <c r="H12" i="12"/>
  <c r="B14" i="15" s="1"/>
  <c r="H13" i="12"/>
  <c r="H14" i="12"/>
  <c r="H15" i="12"/>
  <c r="B17" i="15" s="1"/>
  <c r="H16" i="12"/>
  <c r="B18" i="15" s="1"/>
  <c r="H17" i="12"/>
  <c r="B19" i="15" s="1"/>
  <c r="H18" i="12"/>
  <c r="B20" i="15" s="1"/>
  <c r="H19" i="12"/>
  <c r="B21" i="15" s="1"/>
  <c r="H20" i="12"/>
  <c r="B22" i="15" s="1"/>
  <c r="H21" i="12"/>
  <c r="B23" i="15" s="1"/>
  <c r="H22" i="12"/>
  <c r="B24" i="15" s="1"/>
  <c r="H23" i="12"/>
  <c r="B25" i="15" s="1"/>
  <c r="H24" i="12"/>
  <c r="H25" i="12"/>
  <c r="B27" i="15" s="1"/>
  <c r="D27" i="12"/>
  <c r="E27" i="12"/>
  <c r="C27" i="12"/>
  <c r="D10" i="8"/>
  <c r="D11" i="9" s="1"/>
  <c r="E10" i="8"/>
  <c r="E11" i="9" s="1"/>
  <c r="F10" i="8"/>
  <c r="F11" i="9" s="1"/>
  <c r="D11" i="8"/>
  <c r="D12" i="9" s="1"/>
  <c r="E11" i="8"/>
  <c r="E12" i="9" s="1"/>
  <c r="F11" i="8"/>
  <c r="F12" i="9" s="1"/>
  <c r="D12" i="8"/>
  <c r="D13" i="9" s="1"/>
  <c r="E12" i="8"/>
  <c r="E13" i="9" s="1"/>
  <c r="F12" i="8"/>
  <c r="F13" i="9" s="1"/>
  <c r="D13" i="8"/>
  <c r="D14" i="9" s="1"/>
  <c r="E13" i="8"/>
  <c r="E14" i="9" s="1"/>
  <c r="F13" i="8"/>
  <c r="F14" i="9" s="1"/>
  <c r="D14" i="8"/>
  <c r="D15" i="9" s="1"/>
  <c r="E14" i="8"/>
  <c r="E15" i="9" s="1"/>
  <c r="F14" i="8"/>
  <c r="F15" i="9" s="1"/>
  <c r="D15" i="8"/>
  <c r="D16" i="9" s="1"/>
  <c r="E15" i="8"/>
  <c r="E16" i="9" s="1"/>
  <c r="F15" i="8"/>
  <c r="F16" i="9" s="1"/>
  <c r="D16" i="8"/>
  <c r="D17" i="9" s="1"/>
  <c r="E16" i="8"/>
  <c r="E17" i="9" s="1"/>
  <c r="F16" i="8"/>
  <c r="F17" i="9" s="1"/>
  <c r="D17" i="8"/>
  <c r="D18" i="9" s="1"/>
  <c r="E17" i="8"/>
  <c r="E18" i="9" s="1"/>
  <c r="F17" i="8"/>
  <c r="F18" i="9" s="1"/>
  <c r="D18" i="8"/>
  <c r="D19" i="9" s="1"/>
  <c r="E18" i="8"/>
  <c r="E19" i="9" s="1"/>
  <c r="F18" i="8"/>
  <c r="F19" i="9" s="1"/>
  <c r="D19" i="8"/>
  <c r="D20" i="9" s="1"/>
  <c r="E19" i="8"/>
  <c r="E20" i="9" s="1"/>
  <c r="F19" i="8"/>
  <c r="F20" i="9" s="1"/>
  <c r="D20" i="8"/>
  <c r="D21" i="9" s="1"/>
  <c r="E20" i="8"/>
  <c r="E21" i="9" s="1"/>
  <c r="F20" i="8"/>
  <c r="F21" i="9" s="1"/>
  <c r="D21" i="8"/>
  <c r="D22" i="9" s="1"/>
  <c r="E21" i="8"/>
  <c r="E22" i="9" s="1"/>
  <c r="F21" i="8"/>
  <c r="F22" i="9" s="1"/>
  <c r="D22" i="8"/>
  <c r="D23" i="9" s="1"/>
  <c r="E22" i="8"/>
  <c r="E23" i="9" s="1"/>
  <c r="F22" i="8"/>
  <c r="F23" i="9" s="1"/>
  <c r="D23" i="8"/>
  <c r="D24" i="9" s="1"/>
  <c r="E23" i="8"/>
  <c r="E24" i="9" s="1"/>
  <c r="F23" i="8"/>
  <c r="F24" i="9" s="1"/>
  <c r="D24" i="8"/>
  <c r="D25" i="9" s="1"/>
  <c r="E24" i="8"/>
  <c r="E25" i="9" s="1"/>
  <c r="F24" i="8"/>
  <c r="F25" i="9" s="1"/>
  <c r="D25" i="8"/>
  <c r="D26" i="9" s="1"/>
  <c r="E25" i="8"/>
  <c r="E26" i="9" s="1"/>
  <c r="F25" i="8"/>
  <c r="F26" i="9" s="1"/>
  <c r="AP30" i="1"/>
  <c r="AM30" i="1"/>
  <c r="AL30" i="1"/>
  <c r="AJ30" i="1"/>
  <c r="AI30" i="1"/>
  <c r="AG30" i="1"/>
  <c r="AF30" i="1"/>
  <c r="Z30" i="1"/>
  <c r="R30" i="1"/>
  <c r="J30" i="1"/>
  <c r="I30" i="1"/>
  <c r="G30" i="1"/>
  <c r="F30" i="1"/>
  <c r="D30" i="1"/>
  <c r="C30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E5" i="1"/>
  <c r="E6" i="1"/>
  <c r="E7" i="1"/>
  <c r="E8" i="1"/>
  <c r="E9" i="1"/>
  <c r="E10" i="1"/>
  <c r="E11" i="1"/>
  <c r="E12" i="1"/>
  <c r="H11" i="9" s="1"/>
  <c r="E13" i="1"/>
  <c r="H12" i="9" s="1"/>
  <c r="E14" i="1"/>
  <c r="H13" i="9" s="1"/>
  <c r="E15" i="1"/>
  <c r="H14" i="9" s="1"/>
  <c r="E16" i="1"/>
  <c r="H15" i="9" s="1"/>
  <c r="E17" i="1"/>
  <c r="H16" i="9" s="1"/>
  <c r="E18" i="1"/>
  <c r="H17" i="9" s="1"/>
  <c r="E19" i="1"/>
  <c r="H18" i="9" s="1"/>
  <c r="E20" i="1"/>
  <c r="H19" i="9" s="1"/>
  <c r="E21" i="1"/>
  <c r="H20" i="9" s="1"/>
  <c r="E22" i="1"/>
  <c r="H21" i="9" s="1"/>
  <c r="E23" i="1"/>
  <c r="H22" i="9" s="1"/>
  <c r="E24" i="1"/>
  <c r="H23" i="9" s="1"/>
  <c r="E25" i="1"/>
  <c r="H24" i="9" s="1"/>
  <c r="E26" i="1"/>
  <c r="H25" i="9" s="1"/>
  <c r="E27" i="1"/>
  <c r="H26" i="9" s="1"/>
  <c r="O12" i="2"/>
  <c r="J8" i="15" s="1"/>
  <c r="O24" i="2"/>
  <c r="Z24" i="2" s="1"/>
  <c r="O17" i="2"/>
  <c r="O20" i="2"/>
  <c r="J12" i="15" s="1"/>
  <c r="O21" i="2"/>
  <c r="O22" i="2"/>
  <c r="U22" i="2" s="1"/>
  <c r="O23" i="2"/>
  <c r="K13" i="15" s="1"/>
  <c r="O26" i="2"/>
  <c r="O27" i="2"/>
  <c r="O28" i="2"/>
  <c r="J16" i="15" s="1"/>
  <c r="O29" i="2"/>
  <c r="K16" i="15" s="1"/>
  <c r="O30" i="2"/>
  <c r="O31" i="2"/>
  <c r="Z31" i="2" s="1"/>
  <c r="O32" i="2"/>
  <c r="U32" i="2" s="1"/>
  <c r="O33" i="2"/>
  <c r="K18" i="15" s="1"/>
  <c r="O34" i="2"/>
  <c r="O35" i="2"/>
  <c r="Z35" i="2" s="1"/>
  <c r="O36" i="2"/>
  <c r="J20" i="15" s="1"/>
  <c r="O37" i="2"/>
  <c r="K20" i="15" s="1"/>
  <c r="O38" i="2"/>
  <c r="O39" i="2"/>
  <c r="Z39" i="2" s="1"/>
  <c r="O40" i="2"/>
  <c r="U40" i="2" s="1"/>
  <c r="O41" i="2"/>
  <c r="K22" i="15" s="1"/>
  <c r="O42" i="2"/>
  <c r="O43" i="2"/>
  <c r="O44" i="2"/>
  <c r="J24" i="15" s="1"/>
  <c r="O45" i="2"/>
  <c r="K24" i="15" s="1"/>
  <c r="O46" i="2"/>
  <c r="O47" i="2"/>
  <c r="O48" i="2"/>
  <c r="U48" i="2" s="1"/>
  <c r="O49" i="2"/>
  <c r="K26" i="15" s="1"/>
  <c r="O50" i="2"/>
  <c r="O51" i="2"/>
  <c r="Z51" i="2" s="1"/>
  <c r="O4" i="2"/>
  <c r="J4" i="15" s="1"/>
  <c r="O5" i="2"/>
  <c r="K4" i="15" s="1"/>
  <c r="O6" i="2"/>
  <c r="J5" i="15" s="1"/>
  <c r="O7" i="2"/>
  <c r="O8" i="2"/>
  <c r="J6" i="15" s="1"/>
  <c r="O9" i="2"/>
  <c r="K6" i="15" s="1"/>
  <c r="O10" i="2"/>
  <c r="J7" i="15" s="1"/>
  <c r="O11" i="2"/>
  <c r="O13" i="2"/>
  <c r="K8" i="15" s="1"/>
  <c r="O14" i="2"/>
  <c r="J9" i="15" s="1"/>
  <c r="O15" i="2"/>
  <c r="K9" i="15" s="1"/>
  <c r="O16" i="2"/>
  <c r="O18" i="2"/>
  <c r="J11" i="15" s="1"/>
  <c r="O19" i="2"/>
  <c r="K11" i="15" s="1"/>
  <c r="AL5" i="2"/>
  <c r="AL6" i="2"/>
  <c r="B3" i="8" s="1"/>
  <c r="AL7" i="2"/>
  <c r="AL8" i="2"/>
  <c r="B4" i="8" s="1"/>
  <c r="AL9" i="2"/>
  <c r="AL10" i="2"/>
  <c r="B5" i="8" s="1"/>
  <c r="AL11" i="2"/>
  <c r="AL12" i="2"/>
  <c r="B6" i="8" s="1"/>
  <c r="AL13" i="2"/>
  <c r="AL14" i="2"/>
  <c r="B7" i="8" s="1"/>
  <c r="AL15" i="2"/>
  <c r="AL16" i="2"/>
  <c r="B8" i="8" s="1"/>
  <c r="AL17" i="2"/>
  <c r="AL18" i="2"/>
  <c r="B9" i="8" s="1"/>
  <c r="AL19" i="2"/>
  <c r="AL20" i="2"/>
  <c r="B10" i="8" s="1"/>
  <c r="C11" i="9" s="1"/>
  <c r="AL21" i="2"/>
  <c r="AL22" i="2"/>
  <c r="B11" i="8" s="1"/>
  <c r="C12" i="9" s="1"/>
  <c r="AL23" i="2"/>
  <c r="AL24" i="2"/>
  <c r="B12" i="8" s="1"/>
  <c r="C13" i="9" s="1"/>
  <c r="AL26" i="2"/>
  <c r="B13" i="8" s="1"/>
  <c r="C14" i="9" s="1"/>
  <c r="AL27" i="2"/>
  <c r="AL28" i="2"/>
  <c r="B14" i="8" s="1"/>
  <c r="C15" i="9" s="1"/>
  <c r="AL29" i="2"/>
  <c r="AL30" i="2"/>
  <c r="B15" i="8" s="1"/>
  <c r="C16" i="9" s="1"/>
  <c r="AL31" i="2"/>
  <c r="AL32" i="2"/>
  <c r="B16" i="8" s="1"/>
  <c r="C17" i="9" s="1"/>
  <c r="AL33" i="2"/>
  <c r="AL34" i="2"/>
  <c r="B17" i="8" s="1"/>
  <c r="C18" i="9" s="1"/>
  <c r="AL35" i="2"/>
  <c r="AL36" i="2"/>
  <c r="B18" i="8" s="1"/>
  <c r="C19" i="9" s="1"/>
  <c r="AL37" i="2"/>
  <c r="AL38" i="2"/>
  <c r="B19" i="8" s="1"/>
  <c r="C20" i="9" s="1"/>
  <c r="AL39" i="2"/>
  <c r="AL40" i="2"/>
  <c r="B20" i="8" s="1"/>
  <c r="C21" i="9" s="1"/>
  <c r="AL41" i="2"/>
  <c r="AL42" i="2"/>
  <c r="B21" i="8" s="1"/>
  <c r="C22" i="9" s="1"/>
  <c r="AL43" i="2"/>
  <c r="AL44" i="2"/>
  <c r="B22" i="8" s="1"/>
  <c r="C23" i="9" s="1"/>
  <c r="AL45" i="2"/>
  <c r="AL46" i="2"/>
  <c r="B23" i="8" s="1"/>
  <c r="C24" i="9" s="1"/>
  <c r="AL47" i="2"/>
  <c r="AL48" i="2"/>
  <c r="B24" i="8" s="1"/>
  <c r="C25" i="9" s="1"/>
  <c r="AL49" i="2"/>
  <c r="AL50" i="2"/>
  <c r="B25" i="8" s="1"/>
  <c r="C26" i="9" s="1"/>
  <c r="AL51" i="2"/>
  <c r="Q57" i="2"/>
  <c r="T57" i="2"/>
  <c r="AK55" i="2"/>
  <c r="AJ55" i="2"/>
  <c r="AI55" i="2"/>
  <c r="AH55" i="2"/>
  <c r="AG55" i="2"/>
  <c r="V55" i="2"/>
  <c r="T55" i="2"/>
  <c r="S55" i="2"/>
  <c r="R55" i="2"/>
  <c r="Q55" i="2"/>
  <c r="P55" i="2"/>
  <c r="I55" i="2"/>
  <c r="H55" i="2"/>
  <c r="G55" i="2"/>
  <c r="F55" i="2"/>
  <c r="E55" i="2"/>
  <c r="C55" i="2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P27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G5" i="5"/>
  <c r="G6" i="5"/>
  <c r="G7" i="5"/>
  <c r="G8" i="5"/>
  <c r="G9" i="5"/>
  <c r="G10" i="5"/>
  <c r="G11" i="5"/>
  <c r="G12" i="5"/>
  <c r="V11" i="9" s="1"/>
  <c r="G13" i="5"/>
  <c r="V12" i="9" s="1"/>
  <c r="G14" i="5"/>
  <c r="V13" i="9" s="1"/>
  <c r="G15" i="5"/>
  <c r="V14" i="9" s="1"/>
  <c r="G16" i="5"/>
  <c r="V15" i="9" s="1"/>
  <c r="G17" i="5"/>
  <c r="V16" i="9" s="1"/>
  <c r="G18" i="5"/>
  <c r="V17" i="9" s="1"/>
  <c r="G19" i="5"/>
  <c r="V18" i="9" s="1"/>
  <c r="G20" i="5"/>
  <c r="V19" i="9" s="1"/>
  <c r="G21" i="5"/>
  <c r="V20" i="9" s="1"/>
  <c r="G22" i="5"/>
  <c r="V21" i="9" s="1"/>
  <c r="G23" i="5"/>
  <c r="V22" i="9" s="1"/>
  <c r="G24" i="5"/>
  <c r="V23" i="9" s="1"/>
  <c r="G25" i="5"/>
  <c r="V24" i="9" s="1"/>
  <c r="G26" i="5"/>
  <c r="V25" i="9" s="1"/>
  <c r="G27" i="5"/>
  <c r="V26" i="9" s="1"/>
  <c r="F30" i="7"/>
  <c r="H30" i="7"/>
  <c r="I30" i="7"/>
  <c r="F30" i="5"/>
  <c r="Y31" i="5"/>
  <c r="V31" i="5"/>
  <c r="S31" i="5"/>
  <c r="N31" i="5"/>
  <c r="V30" i="5"/>
  <c r="W30" i="5"/>
  <c r="Y30" i="5"/>
  <c r="Z30" i="5"/>
  <c r="T30" i="5"/>
  <c r="S30" i="5"/>
  <c r="O30" i="5"/>
  <c r="N30" i="5"/>
  <c r="E30" i="5"/>
  <c r="B30" i="5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1" i="7"/>
  <c r="AW22" i="7"/>
  <c r="AW23" i="7"/>
  <c r="AW24" i="7"/>
  <c r="AW25" i="7"/>
  <c r="AW27" i="7"/>
  <c r="AW28" i="7"/>
  <c r="AF6" i="7"/>
  <c r="AF7" i="7"/>
  <c r="AF8" i="7"/>
  <c r="AF9" i="7"/>
  <c r="AF10" i="7"/>
  <c r="AF11" i="7"/>
  <c r="AF12" i="7"/>
  <c r="AF13" i="7"/>
  <c r="T11" i="9" s="1"/>
  <c r="AF14" i="7"/>
  <c r="T12" i="9" s="1"/>
  <c r="AF15" i="7"/>
  <c r="T13" i="9" s="1"/>
  <c r="AF16" i="7"/>
  <c r="T14" i="9" s="1"/>
  <c r="AF17" i="7"/>
  <c r="T15" i="9" s="1"/>
  <c r="AF18" i="7"/>
  <c r="T16" i="9" s="1"/>
  <c r="AF19" i="7"/>
  <c r="T17" i="9" s="1"/>
  <c r="AF21" i="7"/>
  <c r="T19" i="9" s="1"/>
  <c r="AF22" i="7"/>
  <c r="T20" i="9" s="1"/>
  <c r="AF23" i="7"/>
  <c r="T21" i="9" s="1"/>
  <c r="AF24" i="7"/>
  <c r="T22" i="9" s="1"/>
  <c r="AF25" i="7"/>
  <c r="T23" i="9" s="1"/>
  <c r="AF27" i="7"/>
  <c r="T25" i="9" s="1"/>
  <c r="AF28" i="7"/>
  <c r="T26" i="9" s="1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1" i="7"/>
  <c r="Z22" i="7"/>
  <c r="Z23" i="7"/>
  <c r="Z24" i="7"/>
  <c r="Z25" i="7"/>
  <c r="Z27" i="7"/>
  <c r="Z28" i="7"/>
  <c r="J6" i="7"/>
  <c r="J7" i="7"/>
  <c r="J8" i="7"/>
  <c r="J9" i="7"/>
  <c r="J10" i="7"/>
  <c r="J11" i="7"/>
  <c r="J12" i="7"/>
  <c r="J13" i="7"/>
  <c r="L11" i="9" s="1"/>
  <c r="J14" i="7"/>
  <c r="L12" i="9" s="1"/>
  <c r="J15" i="7"/>
  <c r="L13" i="9" s="1"/>
  <c r="J16" i="7"/>
  <c r="L14" i="9" s="1"/>
  <c r="J17" i="7"/>
  <c r="L15" i="9" s="1"/>
  <c r="J18" i="7"/>
  <c r="L16" i="9" s="1"/>
  <c r="J19" i="7"/>
  <c r="L17" i="9" s="1"/>
  <c r="J21" i="7"/>
  <c r="L19" i="9" s="1"/>
  <c r="J22" i="7"/>
  <c r="L20" i="9" s="1"/>
  <c r="J23" i="7"/>
  <c r="L21" i="9" s="1"/>
  <c r="J24" i="7"/>
  <c r="L22" i="9" s="1"/>
  <c r="J25" i="7"/>
  <c r="L23" i="9" s="1"/>
  <c r="J27" i="7"/>
  <c r="L25" i="9" s="1"/>
  <c r="J28" i="7"/>
  <c r="L26" i="9" s="1"/>
  <c r="G6" i="7"/>
  <c r="G7" i="7"/>
  <c r="L7" i="7" s="1"/>
  <c r="G8" i="7"/>
  <c r="L8" i="7" s="1"/>
  <c r="G9" i="7"/>
  <c r="L9" i="7" s="1"/>
  <c r="G10" i="7"/>
  <c r="L10" i="7" s="1"/>
  <c r="G11" i="7"/>
  <c r="L11" i="7" s="1"/>
  <c r="G12" i="7"/>
  <c r="L12" i="7" s="1"/>
  <c r="G13" i="7"/>
  <c r="G14" i="7"/>
  <c r="L14" i="7" s="1"/>
  <c r="M12" i="9" s="1"/>
  <c r="G15" i="7"/>
  <c r="L15" i="7" s="1"/>
  <c r="M13" i="9" s="1"/>
  <c r="G16" i="7"/>
  <c r="G17" i="7"/>
  <c r="G18" i="7"/>
  <c r="L18" i="7" s="1"/>
  <c r="M16" i="9" s="1"/>
  <c r="G19" i="7"/>
  <c r="G21" i="7"/>
  <c r="G22" i="7"/>
  <c r="L22" i="7" s="1"/>
  <c r="M20" i="9" s="1"/>
  <c r="G23" i="7"/>
  <c r="L23" i="7" s="1"/>
  <c r="M21" i="9" s="1"/>
  <c r="G24" i="7"/>
  <c r="L24" i="7" s="1"/>
  <c r="M22" i="9" s="1"/>
  <c r="G25" i="7"/>
  <c r="L25" i="7" s="1"/>
  <c r="M23" i="9" s="1"/>
  <c r="G27" i="7"/>
  <c r="G28" i="7"/>
  <c r="L28" i="7" s="1"/>
  <c r="M26" i="9" s="1"/>
  <c r="BB31" i="7"/>
  <c r="AZ31" i="7"/>
  <c r="AU31" i="7"/>
  <c r="BC30" i="7"/>
  <c r="BB30" i="7"/>
  <c r="BA30" i="7"/>
  <c r="AZ30" i="7"/>
  <c r="AV30" i="7"/>
  <c r="AU30" i="7"/>
  <c r="AE30" i="7"/>
  <c r="AD30" i="7"/>
  <c r="AC30" i="7"/>
  <c r="Y30" i="7"/>
  <c r="X30" i="7"/>
  <c r="E30" i="7"/>
  <c r="U24" i="2" l="1"/>
  <c r="U20" i="2"/>
  <c r="Z18" i="2"/>
  <c r="U37" i="2"/>
  <c r="W44" i="2"/>
  <c r="Z8" i="2"/>
  <c r="U29" i="2"/>
  <c r="W36" i="2"/>
  <c r="U45" i="2"/>
  <c r="W28" i="2"/>
  <c r="U44" i="2"/>
  <c r="U36" i="2"/>
  <c r="U28" i="2"/>
  <c r="W49" i="2"/>
  <c r="W41" i="2"/>
  <c r="W33" i="2"/>
  <c r="W24" i="2"/>
  <c r="Z13" i="2"/>
  <c r="Z5" i="2"/>
  <c r="G23" i="9"/>
  <c r="U49" i="2"/>
  <c r="U41" i="2"/>
  <c r="U33" i="2"/>
  <c r="W48" i="2"/>
  <c r="W40" i="2"/>
  <c r="W32" i="2"/>
  <c r="W23" i="2"/>
  <c r="Z23" i="2"/>
  <c r="Z12" i="2"/>
  <c r="W22" i="9"/>
  <c r="W18" i="9"/>
  <c r="U23" i="2"/>
  <c r="W45" i="2"/>
  <c r="W37" i="2"/>
  <c r="W29" i="2"/>
  <c r="W22" i="2"/>
  <c r="Z22" i="2"/>
  <c r="Z9" i="2"/>
  <c r="J10" i="15"/>
  <c r="Z16" i="2"/>
  <c r="K25" i="15"/>
  <c r="U47" i="2"/>
  <c r="W47" i="2"/>
  <c r="K12" i="15"/>
  <c r="U21" i="2"/>
  <c r="W21" i="2"/>
  <c r="Z21" i="2"/>
  <c r="K7" i="15"/>
  <c r="Z11" i="2"/>
  <c r="K27" i="15"/>
  <c r="U51" i="2"/>
  <c r="W51" i="2"/>
  <c r="K23" i="15"/>
  <c r="U43" i="2"/>
  <c r="W43" i="2"/>
  <c r="U35" i="2"/>
  <c r="K19" i="15"/>
  <c r="W35" i="2"/>
  <c r="K15" i="15"/>
  <c r="U27" i="2"/>
  <c r="W27" i="2"/>
  <c r="Z47" i="2"/>
  <c r="B26" i="15"/>
  <c r="W25" i="9"/>
  <c r="W13" i="9"/>
  <c r="Z7" i="2"/>
  <c r="K5" i="15"/>
  <c r="K21" i="15"/>
  <c r="U39" i="2"/>
  <c r="W39" i="2"/>
  <c r="K17" i="15"/>
  <c r="U31" i="2"/>
  <c r="W31" i="2"/>
  <c r="Z43" i="2"/>
  <c r="Z27" i="2"/>
  <c r="W21" i="9"/>
  <c r="W17" i="9"/>
  <c r="J27" i="15"/>
  <c r="G26" i="9"/>
  <c r="J25" i="15"/>
  <c r="G24" i="9"/>
  <c r="J23" i="15"/>
  <c r="G22" i="9"/>
  <c r="J21" i="15"/>
  <c r="G20" i="9"/>
  <c r="J19" i="15"/>
  <c r="G18" i="9"/>
  <c r="J17" i="15"/>
  <c r="G16" i="9"/>
  <c r="J15" i="15"/>
  <c r="G14" i="9"/>
  <c r="Z50" i="2"/>
  <c r="Z46" i="2"/>
  <c r="Z42" i="2"/>
  <c r="Z38" i="2"/>
  <c r="Z34" i="2"/>
  <c r="Z30" i="2"/>
  <c r="Z26" i="2"/>
  <c r="Z17" i="2"/>
  <c r="K10" i="15"/>
  <c r="B13" i="15"/>
  <c r="W12" i="9"/>
  <c r="W16" i="9"/>
  <c r="G11" i="9"/>
  <c r="W50" i="2"/>
  <c r="W46" i="2"/>
  <c r="W42" i="2"/>
  <c r="W38" i="2"/>
  <c r="W34" i="2"/>
  <c r="W30" i="2"/>
  <c r="W26" i="2"/>
  <c r="Z49" i="2"/>
  <c r="Z45" i="2"/>
  <c r="Z41" i="2"/>
  <c r="Z37" i="2"/>
  <c r="Z33" i="2"/>
  <c r="Z29" i="2"/>
  <c r="Z20" i="2"/>
  <c r="Z15" i="2"/>
  <c r="J14" i="15"/>
  <c r="G13" i="9"/>
  <c r="B16" i="15"/>
  <c r="W15" i="9"/>
  <c r="W26" i="9"/>
  <c r="W23" i="9"/>
  <c r="W20" i="9"/>
  <c r="W19" i="9"/>
  <c r="G15" i="9"/>
  <c r="J26" i="15"/>
  <c r="G25" i="9"/>
  <c r="J22" i="15"/>
  <c r="G21" i="9"/>
  <c r="J18" i="15"/>
  <c r="G17" i="9"/>
  <c r="J13" i="15"/>
  <c r="G12" i="9"/>
  <c r="U50" i="2"/>
  <c r="U46" i="2"/>
  <c r="U42" i="2"/>
  <c r="U38" i="2"/>
  <c r="U34" i="2"/>
  <c r="U30" i="2"/>
  <c r="U26" i="2"/>
  <c r="W20" i="2"/>
  <c r="Z48" i="2"/>
  <c r="Z44" i="2"/>
  <c r="Z40" i="2"/>
  <c r="Z36" i="2"/>
  <c r="Z32" i="2"/>
  <c r="Z28" i="2"/>
  <c r="Z19" i="2"/>
  <c r="Z14" i="2"/>
  <c r="Z10" i="2"/>
  <c r="Z6" i="2"/>
  <c r="B15" i="15"/>
  <c r="W14" i="9"/>
  <c r="W24" i="9"/>
  <c r="W11" i="9"/>
  <c r="G19" i="9"/>
  <c r="I4" i="15"/>
  <c r="H28" i="14"/>
  <c r="F25" i="15"/>
  <c r="I11" i="15"/>
  <c r="I20" i="15"/>
  <c r="F28" i="14"/>
  <c r="X14" i="9"/>
  <c r="X12" i="9"/>
  <c r="X11" i="9"/>
  <c r="F21" i="15"/>
  <c r="X16" i="9"/>
  <c r="X21" i="9"/>
  <c r="X17" i="9"/>
  <c r="F24" i="15"/>
  <c r="F16" i="15"/>
  <c r="X18" i="9"/>
  <c r="F27" i="15"/>
  <c r="F23" i="15"/>
  <c r="F20" i="15"/>
  <c r="X25" i="9"/>
  <c r="X13" i="9"/>
  <c r="I5" i="15"/>
  <c r="I16" i="15"/>
  <c r="I7" i="15"/>
  <c r="I22" i="15"/>
  <c r="I27" i="15"/>
  <c r="I18" i="15"/>
  <c r="I9" i="15"/>
  <c r="I24" i="15"/>
  <c r="I19" i="15"/>
  <c r="I15" i="15"/>
  <c r="I10" i="15"/>
  <c r="I8" i="15"/>
  <c r="I6" i="15"/>
  <c r="Y16" i="9"/>
  <c r="Y3" i="9"/>
  <c r="Y24" i="9"/>
  <c r="Y13" i="9"/>
  <c r="Y25" i="9"/>
  <c r="Y20" i="9"/>
  <c r="Y12" i="9"/>
  <c r="G29" i="13"/>
  <c r="AM30" i="11"/>
  <c r="Z4" i="9" l="1"/>
  <c r="Z5" i="9"/>
  <c r="Z6" i="9"/>
  <c r="Z7" i="9"/>
  <c r="Z8" i="9"/>
  <c r="Z9" i="9"/>
  <c r="Z10" i="9"/>
  <c r="S9" i="14"/>
  <c r="S8" i="14"/>
  <c r="S7" i="14"/>
  <c r="S6" i="14"/>
  <c r="S5" i="14"/>
  <c r="S4" i="14"/>
  <c r="S3" i="14"/>
  <c r="S2" i="14"/>
  <c r="P2" i="14"/>
  <c r="P28" i="14" s="1"/>
  <c r="L2" i="14"/>
  <c r="L28" i="14" s="1"/>
  <c r="G28" i="14"/>
  <c r="V3" i="13"/>
  <c r="V29" i="13" s="1"/>
  <c r="Y3" i="13"/>
  <c r="Y29" i="13" s="1"/>
  <c r="X4" i="9"/>
  <c r="X5" i="9"/>
  <c r="X6" i="9"/>
  <c r="X7" i="9"/>
  <c r="X8" i="9"/>
  <c r="X9" i="9"/>
  <c r="X10" i="9"/>
  <c r="W4" i="9"/>
  <c r="W5" i="9"/>
  <c r="W6" i="9"/>
  <c r="W7" i="9"/>
  <c r="W8" i="9"/>
  <c r="W9" i="9"/>
  <c r="W10" i="9"/>
  <c r="H2" i="12"/>
  <c r="I4" i="9"/>
  <c r="I5" i="9"/>
  <c r="I6" i="9"/>
  <c r="I7" i="9"/>
  <c r="I8" i="9"/>
  <c r="I9" i="9"/>
  <c r="I10" i="9"/>
  <c r="I3" i="9"/>
  <c r="H4" i="9"/>
  <c r="H5" i="9"/>
  <c r="H6" i="9"/>
  <c r="H7" i="9"/>
  <c r="H8" i="9"/>
  <c r="H9" i="9"/>
  <c r="H10" i="9"/>
  <c r="G9" i="9"/>
  <c r="D3" i="8"/>
  <c r="D4" i="8"/>
  <c r="D5" i="8"/>
  <c r="D6" i="8"/>
  <c r="D7" i="8"/>
  <c r="D8" i="8"/>
  <c r="D9" i="8"/>
  <c r="D2" i="8"/>
  <c r="AL4" i="2"/>
  <c r="B2" i="8" s="1"/>
  <c r="G4" i="9"/>
  <c r="W8" i="2"/>
  <c r="U10" i="2"/>
  <c r="U12" i="2"/>
  <c r="G8" i="9"/>
  <c r="W16" i="2"/>
  <c r="U18" i="2"/>
  <c r="U5" i="2"/>
  <c r="W9" i="2"/>
  <c r="U11" i="2"/>
  <c r="U13" i="2"/>
  <c r="U15" i="2"/>
  <c r="W17" i="2"/>
  <c r="U19" i="2"/>
  <c r="I38" i="9" l="1"/>
  <c r="H27" i="12"/>
  <c r="B4" i="15"/>
  <c r="Y54" i="9"/>
  <c r="Y38" i="9"/>
  <c r="I54" i="9"/>
  <c r="S28" i="14"/>
  <c r="Z3" i="9"/>
  <c r="Z54" i="9" s="1"/>
  <c r="X3" i="9"/>
  <c r="P29" i="13"/>
  <c r="U17" i="2"/>
  <c r="W15" i="2"/>
  <c r="U16" i="2"/>
  <c r="U8" i="2"/>
  <c r="U4" i="2"/>
  <c r="O55" i="2"/>
  <c r="AL55" i="2"/>
  <c r="U9" i="2"/>
  <c r="W14" i="2"/>
  <c r="G5" i="9"/>
  <c r="G7" i="9"/>
  <c r="W7" i="2"/>
  <c r="W6" i="2"/>
  <c r="Z4" i="2"/>
  <c r="U7" i="2"/>
  <c r="W5" i="2"/>
  <c r="U6" i="2"/>
  <c r="W4" i="2"/>
  <c r="G6" i="9"/>
  <c r="G10" i="9"/>
  <c r="W13" i="2"/>
  <c r="U14" i="2"/>
  <c r="W12" i="2"/>
  <c r="W3" i="9"/>
  <c r="W54" i="9" s="1"/>
  <c r="W18" i="2"/>
  <c r="W10" i="2"/>
  <c r="W19" i="2"/>
  <c r="W11" i="2"/>
  <c r="AJ5" i="9"/>
  <c r="AY6" i="11"/>
  <c r="AL5" i="9" s="1"/>
  <c r="AH6" i="9"/>
  <c r="AI6" i="9"/>
  <c r="AJ6" i="9"/>
  <c r="AK6" i="9"/>
  <c r="AY7" i="11"/>
  <c r="AL6" i="9" s="1"/>
  <c r="AH7" i="9"/>
  <c r="AI7" i="9"/>
  <c r="AK7" i="9"/>
  <c r="AY8" i="11"/>
  <c r="AL7" i="9" s="1"/>
  <c r="AH8" i="9"/>
  <c r="AI8" i="9"/>
  <c r="AJ8" i="9"/>
  <c r="AK8" i="9"/>
  <c r="AY9" i="11"/>
  <c r="AL8" i="9" s="1"/>
  <c r="AI9" i="9"/>
  <c r="AJ9" i="9"/>
  <c r="AK9" i="9"/>
  <c r="AY10" i="11"/>
  <c r="AL9" i="9" s="1"/>
  <c r="AH10" i="9"/>
  <c r="AI10" i="9"/>
  <c r="AJ10" i="9"/>
  <c r="AY11" i="11"/>
  <c r="AL10" i="9" s="1"/>
  <c r="V7" i="9"/>
  <c r="V8" i="9"/>
  <c r="L5" i="9"/>
  <c r="P7" i="7"/>
  <c r="T7" i="7"/>
  <c r="T5" i="9"/>
  <c r="L6" i="9"/>
  <c r="P8" i="7"/>
  <c r="T8" i="7"/>
  <c r="T6" i="9"/>
  <c r="L7" i="9"/>
  <c r="P9" i="7"/>
  <c r="T9" i="7"/>
  <c r="T7" i="9"/>
  <c r="P10" i="7"/>
  <c r="T10" i="7"/>
  <c r="L9" i="9"/>
  <c r="P11" i="7"/>
  <c r="T11" i="7"/>
  <c r="T9" i="9"/>
  <c r="L10" i="9"/>
  <c r="P12" i="7"/>
  <c r="T12" i="7"/>
  <c r="C5" i="9"/>
  <c r="E4" i="8"/>
  <c r="E5" i="9" s="1"/>
  <c r="F4" i="8"/>
  <c r="F5" i="9" s="1"/>
  <c r="E5" i="8"/>
  <c r="E6" i="9" s="1"/>
  <c r="F5" i="8"/>
  <c r="F6" i="9" s="1"/>
  <c r="D7" i="9"/>
  <c r="E6" i="8"/>
  <c r="E7" i="9" s="1"/>
  <c r="F6" i="8"/>
  <c r="F7" i="9" s="1"/>
  <c r="E7" i="8"/>
  <c r="E8" i="9" s="1"/>
  <c r="F7" i="8"/>
  <c r="F8" i="9" s="1"/>
  <c r="E8" i="8"/>
  <c r="E9" i="9" s="1"/>
  <c r="F8" i="8"/>
  <c r="F9" i="9" s="1"/>
  <c r="E9" i="8"/>
  <c r="E10" i="9" s="1"/>
  <c r="F9" i="8"/>
  <c r="F10" i="9" s="1"/>
  <c r="D4" i="9"/>
  <c r="J4" i="9"/>
  <c r="K4" i="9"/>
  <c r="M4" i="9"/>
  <c r="N4" i="9"/>
  <c r="O4" i="9"/>
  <c r="P4" i="9"/>
  <c r="Q4" i="9"/>
  <c r="R4" i="9"/>
  <c r="S4" i="9"/>
  <c r="U4" i="9"/>
  <c r="AB4" i="9"/>
  <c r="AC4" i="9"/>
  <c r="AD4" i="9"/>
  <c r="AE4" i="9"/>
  <c r="AF4" i="9"/>
  <c r="AG4" i="9"/>
  <c r="D5" i="9"/>
  <c r="J5" i="9"/>
  <c r="K5" i="9"/>
  <c r="M5" i="9"/>
  <c r="N5" i="9"/>
  <c r="O5" i="9"/>
  <c r="P5" i="9"/>
  <c r="Q5" i="9"/>
  <c r="R5" i="9"/>
  <c r="S5" i="9"/>
  <c r="U5" i="9"/>
  <c r="V5" i="9"/>
  <c r="AB5" i="9"/>
  <c r="AC5" i="9"/>
  <c r="AD5" i="9"/>
  <c r="AE5" i="9"/>
  <c r="AF5" i="9"/>
  <c r="AG5" i="9"/>
  <c r="AH5" i="9"/>
  <c r="AI5" i="9"/>
  <c r="AK5" i="9"/>
  <c r="D6" i="9"/>
  <c r="J6" i="9"/>
  <c r="K6" i="9"/>
  <c r="M6" i="9"/>
  <c r="N6" i="9"/>
  <c r="O6" i="9"/>
  <c r="P6" i="9"/>
  <c r="Q6" i="9"/>
  <c r="R6" i="9"/>
  <c r="S6" i="9"/>
  <c r="U6" i="9"/>
  <c r="V6" i="9"/>
  <c r="AB6" i="9"/>
  <c r="AC6" i="9"/>
  <c r="AD6" i="9"/>
  <c r="AE6" i="9"/>
  <c r="AF6" i="9"/>
  <c r="AG6" i="9"/>
  <c r="J7" i="9"/>
  <c r="K7" i="9"/>
  <c r="M7" i="9"/>
  <c r="N7" i="9"/>
  <c r="O7" i="9"/>
  <c r="P7" i="9"/>
  <c r="Q7" i="9"/>
  <c r="R7" i="9"/>
  <c r="S7" i="9"/>
  <c r="U7" i="9"/>
  <c r="AB7" i="9"/>
  <c r="AC7" i="9"/>
  <c r="AD7" i="9"/>
  <c r="AE7" i="9"/>
  <c r="AF7" i="9"/>
  <c r="AG7" i="9"/>
  <c r="AJ7" i="9"/>
  <c r="D8" i="9"/>
  <c r="J8" i="9"/>
  <c r="K8" i="9"/>
  <c r="L8" i="9"/>
  <c r="M8" i="9"/>
  <c r="N8" i="9"/>
  <c r="O8" i="9"/>
  <c r="P8" i="9"/>
  <c r="Q8" i="9"/>
  <c r="R8" i="9"/>
  <c r="S8" i="9"/>
  <c r="T8" i="9"/>
  <c r="U8" i="9"/>
  <c r="AB8" i="9"/>
  <c r="AC8" i="9"/>
  <c r="AD8" i="9"/>
  <c r="AE8" i="9"/>
  <c r="AF8" i="9"/>
  <c r="AG8" i="9"/>
  <c r="D9" i="9"/>
  <c r="J9" i="9"/>
  <c r="K9" i="9"/>
  <c r="M9" i="9"/>
  <c r="N9" i="9"/>
  <c r="O9" i="9"/>
  <c r="P9" i="9"/>
  <c r="Q9" i="9"/>
  <c r="R9" i="9"/>
  <c r="S9" i="9"/>
  <c r="U9" i="9"/>
  <c r="V9" i="9"/>
  <c r="AB9" i="9"/>
  <c r="AC9" i="9"/>
  <c r="AD9" i="9"/>
  <c r="AE9" i="9"/>
  <c r="AF9" i="9"/>
  <c r="AG9" i="9"/>
  <c r="AH9" i="9"/>
  <c r="D10" i="9"/>
  <c r="J10" i="9"/>
  <c r="K10" i="9"/>
  <c r="M10" i="9"/>
  <c r="N10" i="9"/>
  <c r="O10" i="9"/>
  <c r="P10" i="9"/>
  <c r="Q10" i="9"/>
  <c r="R10" i="9"/>
  <c r="S10" i="9"/>
  <c r="T10" i="9"/>
  <c r="U10" i="9"/>
  <c r="V10" i="9"/>
  <c r="AB10" i="9"/>
  <c r="AC10" i="9"/>
  <c r="AD10" i="9"/>
  <c r="AE10" i="9"/>
  <c r="AF10" i="9"/>
  <c r="AG10" i="9"/>
  <c r="AK10" i="9"/>
  <c r="AA9" i="9" l="1"/>
  <c r="AA5" i="9"/>
  <c r="Y52" i="9"/>
  <c r="W38" i="9"/>
  <c r="W52" i="9"/>
  <c r="I52" i="9"/>
  <c r="Y55" i="9"/>
  <c r="Z38" i="9"/>
  <c r="Z52" i="9"/>
  <c r="I55" i="9"/>
  <c r="W55" i="9"/>
  <c r="Z55" i="9"/>
  <c r="X52" i="9"/>
  <c r="I53" i="9"/>
  <c r="Y53" i="9"/>
  <c r="Z53" i="9"/>
  <c r="X55" i="9"/>
  <c r="X38" i="9"/>
  <c r="W53" i="9"/>
  <c r="X54" i="9"/>
  <c r="X53" i="9"/>
  <c r="T56" i="2"/>
  <c r="U55" i="2"/>
  <c r="V56" i="2"/>
  <c r="W55" i="2"/>
  <c r="AA10" i="9"/>
  <c r="AA8" i="9"/>
  <c r="AA7" i="9"/>
  <c r="AA6" i="9"/>
  <c r="C9" i="9"/>
  <c r="C10" i="9"/>
  <c r="C7" i="9"/>
  <c r="C8" i="9"/>
  <c r="C6" i="9"/>
  <c r="AY4" i="11"/>
  <c r="G5" i="7"/>
  <c r="G30" i="7" s="1"/>
  <c r="N31" i="7" l="1"/>
  <c r="O30" i="7"/>
  <c r="N30" i="7"/>
  <c r="AL3" i="9" l="1"/>
  <c r="AY5" i="11"/>
  <c r="AK4" i="9"/>
  <c r="AS4" i="11"/>
  <c r="AS30" i="11" s="1"/>
  <c r="AJ4" i="9"/>
  <c r="AP4" i="11"/>
  <c r="AP30" i="11" s="1"/>
  <c r="AI4" i="9"/>
  <c r="AH4" i="9"/>
  <c r="AJ4" i="11"/>
  <c r="R31" i="7"/>
  <c r="S30" i="7"/>
  <c r="R30" i="7"/>
  <c r="AL4" i="9" l="1"/>
  <c r="AY30" i="11"/>
  <c r="AH3" i="9"/>
  <c r="AJ30" i="11"/>
  <c r="AL67" i="9"/>
  <c r="I67" i="9"/>
  <c r="AL54" i="9"/>
  <c r="AL38" i="9"/>
  <c r="Y67" i="9"/>
  <c r="AL55" i="9"/>
  <c r="X67" i="9"/>
  <c r="AL53" i="9"/>
  <c r="AL52" i="9"/>
  <c r="W67" i="9"/>
  <c r="Z67" i="9"/>
  <c r="AI3" i="9"/>
  <c r="AJ3" i="9"/>
  <c r="AJ67" i="9" s="1"/>
  <c r="AK3" i="9"/>
  <c r="I66" i="9" l="1"/>
  <c r="AJ66" i="9"/>
  <c r="AK66" i="9"/>
  <c r="AH66" i="9"/>
  <c r="AL66" i="9"/>
  <c r="AI66" i="9"/>
  <c r="AK38" i="9"/>
  <c r="Y66" i="9"/>
  <c r="AK54" i="9"/>
  <c r="AK52" i="9"/>
  <c r="AK55" i="9"/>
  <c r="X66" i="9"/>
  <c r="W66" i="9"/>
  <c r="Z66" i="9"/>
  <c r="AK53" i="9"/>
  <c r="AK63" i="9"/>
  <c r="AH63" i="9"/>
  <c r="AL63" i="9"/>
  <c r="AI63" i="9"/>
  <c r="AJ63" i="9"/>
  <c r="I63" i="9"/>
  <c r="AH54" i="9"/>
  <c r="AH38" i="9"/>
  <c r="Y63" i="9"/>
  <c r="AH55" i="9"/>
  <c r="X63" i="9"/>
  <c r="Z63" i="9"/>
  <c r="AH53" i="9"/>
  <c r="AH52" i="9"/>
  <c r="W63" i="9"/>
  <c r="AI65" i="9"/>
  <c r="I65" i="9"/>
  <c r="AJ65" i="9"/>
  <c r="AK65" i="9"/>
  <c r="AH65" i="9"/>
  <c r="AL65" i="9"/>
  <c r="AJ38" i="9"/>
  <c r="Y65" i="9"/>
  <c r="AJ54" i="9"/>
  <c r="AJ55" i="9"/>
  <c r="AJ53" i="9"/>
  <c r="W65" i="9"/>
  <c r="AJ52" i="9"/>
  <c r="X65" i="9"/>
  <c r="Z65" i="9"/>
  <c r="AH64" i="9"/>
  <c r="AL64" i="9"/>
  <c r="AI64" i="9"/>
  <c r="I64" i="9"/>
  <c r="AJ64" i="9"/>
  <c r="AK64" i="9"/>
  <c r="Y64" i="9"/>
  <c r="AI38" i="9"/>
  <c r="AI54" i="9"/>
  <c r="W64" i="9"/>
  <c r="AI52" i="9"/>
  <c r="Z64" i="9"/>
  <c r="X64" i="9"/>
  <c r="AI53" i="9"/>
  <c r="AI55" i="9"/>
  <c r="AI67" i="9"/>
  <c r="AH67" i="9"/>
  <c r="AK67" i="9"/>
  <c r="O3" i="9"/>
  <c r="P3" i="9"/>
  <c r="P66" i="9" s="1"/>
  <c r="AJ44" i="9" l="1"/>
  <c r="AH44" i="9"/>
  <c r="I44" i="9"/>
  <c r="AI44" i="9"/>
  <c r="O44" i="9"/>
  <c r="AK44" i="9"/>
  <c r="P44" i="9"/>
  <c r="AL44" i="9"/>
  <c r="O38" i="9"/>
  <c r="Y44" i="9"/>
  <c r="O54" i="9"/>
  <c r="O52" i="9"/>
  <c r="W44" i="9"/>
  <c r="Z44" i="9"/>
  <c r="O55" i="9"/>
  <c r="X44" i="9"/>
  <c r="O53" i="9"/>
  <c r="O67" i="9"/>
  <c r="P63" i="9"/>
  <c r="O64" i="9"/>
  <c r="O65" i="9"/>
  <c r="O45" i="9"/>
  <c r="AJ45" i="9"/>
  <c r="AI45" i="9"/>
  <c r="AK45" i="9"/>
  <c r="P45" i="9"/>
  <c r="AL45" i="9"/>
  <c r="I45" i="9"/>
  <c r="AH45" i="9"/>
  <c r="P54" i="9"/>
  <c r="P38" i="9"/>
  <c r="Y45" i="9"/>
  <c r="P52" i="9"/>
  <c r="Z45" i="9"/>
  <c r="X45" i="9"/>
  <c r="P55" i="9"/>
  <c r="W45" i="9"/>
  <c r="P53" i="9"/>
  <c r="P67" i="9"/>
  <c r="P64" i="9"/>
  <c r="P65" i="9"/>
  <c r="O63" i="9"/>
  <c r="O66" i="9"/>
  <c r="AC3" i="9"/>
  <c r="AC44" i="9" s="1"/>
  <c r="AD3" i="9"/>
  <c r="AD44" i="9" s="1"/>
  <c r="AE3" i="9"/>
  <c r="AF3" i="9"/>
  <c r="AF44" i="9" s="1"/>
  <c r="AG3" i="9"/>
  <c r="AG44" i="9" s="1"/>
  <c r="AB3" i="9"/>
  <c r="AB44" i="9" s="1"/>
  <c r="AC58" i="9" l="1"/>
  <c r="AG58" i="9"/>
  <c r="AK58" i="9"/>
  <c r="AD58" i="9"/>
  <c r="AH58" i="9"/>
  <c r="AL58" i="9"/>
  <c r="AB58" i="9"/>
  <c r="AJ58" i="9"/>
  <c r="AE58" i="9"/>
  <c r="I58" i="9"/>
  <c r="AF58" i="9"/>
  <c r="AI58" i="9"/>
  <c r="P58" i="9"/>
  <c r="O58" i="9"/>
  <c r="AC54" i="9"/>
  <c r="Y58" i="9"/>
  <c r="AC38" i="9"/>
  <c r="AC53" i="9"/>
  <c r="W58" i="9"/>
  <c r="Z58" i="9"/>
  <c r="AC55" i="9"/>
  <c r="AC52" i="9"/>
  <c r="X58" i="9"/>
  <c r="AC67" i="9"/>
  <c r="AC65" i="9"/>
  <c r="AC63" i="9"/>
  <c r="AC64" i="9"/>
  <c r="AC66" i="9"/>
  <c r="I61" i="9"/>
  <c r="AE61" i="9"/>
  <c r="AI61" i="9"/>
  <c r="AB61" i="9"/>
  <c r="AF61" i="9"/>
  <c r="AJ61" i="9"/>
  <c r="AC61" i="9"/>
  <c r="AG61" i="9"/>
  <c r="AK61" i="9"/>
  <c r="AD61" i="9"/>
  <c r="AH61" i="9"/>
  <c r="AL61" i="9"/>
  <c r="P61" i="9"/>
  <c r="O61" i="9"/>
  <c r="AF54" i="9"/>
  <c r="Y61" i="9"/>
  <c r="AF38" i="9"/>
  <c r="AF52" i="9"/>
  <c r="AF53" i="9"/>
  <c r="W61" i="9"/>
  <c r="X61" i="9"/>
  <c r="Z61" i="9"/>
  <c r="AF55" i="9"/>
  <c r="AF67" i="9"/>
  <c r="AF65" i="9"/>
  <c r="AF64" i="9"/>
  <c r="AF63" i="9"/>
  <c r="AF66" i="9"/>
  <c r="AG45" i="9"/>
  <c r="AF45" i="9"/>
  <c r="AE60" i="9"/>
  <c r="AI60" i="9"/>
  <c r="I60" i="9"/>
  <c r="AB60" i="9"/>
  <c r="AF60" i="9"/>
  <c r="AJ60" i="9"/>
  <c r="AD60" i="9"/>
  <c r="AL60" i="9"/>
  <c r="AG60" i="9"/>
  <c r="AH60" i="9"/>
  <c r="AC60" i="9"/>
  <c r="AK60" i="9"/>
  <c r="P60" i="9"/>
  <c r="O60" i="9"/>
  <c r="AE38" i="9"/>
  <c r="Y60" i="9"/>
  <c r="AE54" i="9"/>
  <c r="W60" i="9"/>
  <c r="X60" i="9"/>
  <c r="AE53" i="9"/>
  <c r="AE55" i="9"/>
  <c r="AE52" i="9"/>
  <c r="Z60" i="9"/>
  <c r="AE67" i="9"/>
  <c r="AE66" i="9"/>
  <c r="AE63" i="9"/>
  <c r="AE65" i="9"/>
  <c r="AE64" i="9"/>
  <c r="AB45" i="9"/>
  <c r="AE45" i="9"/>
  <c r="I62" i="9"/>
  <c r="AB62" i="9"/>
  <c r="AF62" i="9"/>
  <c r="AJ62" i="9"/>
  <c r="AC62" i="9"/>
  <c r="AG62" i="9"/>
  <c r="AK62" i="9"/>
  <c r="AD62" i="9"/>
  <c r="AH62" i="9"/>
  <c r="AL62" i="9"/>
  <c r="AE62" i="9"/>
  <c r="AI62" i="9"/>
  <c r="P62" i="9"/>
  <c r="O62" i="9"/>
  <c r="AG38" i="9"/>
  <c r="AG54" i="9"/>
  <c r="Y62" i="9"/>
  <c r="Z62" i="9"/>
  <c r="AG53" i="9"/>
  <c r="W62" i="9"/>
  <c r="AG52" i="9"/>
  <c r="AG55" i="9"/>
  <c r="X62" i="9"/>
  <c r="AG67" i="9"/>
  <c r="AG66" i="9"/>
  <c r="AG65" i="9"/>
  <c r="AG63" i="9"/>
  <c r="AG64" i="9"/>
  <c r="I57" i="9"/>
  <c r="AB57" i="9"/>
  <c r="AF57" i="9"/>
  <c r="AJ57" i="9"/>
  <c r="AC57" i="9"/>
  <c r="AG57" i="9"/>
  <c r="AK57" i="9"/>
  <c r="AD57" i="9"/>
  <c r="AE57" i="9"/>
  <c r="AH57" i="9"/>
  <c r="AI57" i="9"/>
  <c r="AL57" i="9"/>
  <c r="P57" i="9"/>
  <c r="O57" i="9"/>
  <c r="Y57" i="9"/>
  <c r="AB54" i="9"/>
  <c r="AB38" i="9"/>
  <c r="AB53" i="9"/>
  <c r="W57" i="9"/>
  <c r="Z57" i="9"/>
  <c r="AB55" i="9"/>
  <c r="X57" i="9"/>
  <c r="AB52" i="9"/>
  <c r="AB67" i="9"/>
  <c r="AB64" i="9"/>
  <c r="AB63" i="9"/>
  <c r="AB66" i="9"/>
  <c r="AB65" i="9"/>
  <c r="AD59" i="9"/>
  <c r="AH59" i="9"/>
  <c r="AL59" i="9"/>
  <c r="AE59" i="9"/>
  <c r="AI59" i="9"/>
  <c r="AG59" i="9"/>
  <c r="AB59" i="9"/>
  <c r="AJ59" i="9"/>
  <c r="AC59" i="9"/>
  <c r="AK59" i="9"/>
  <c r="AF59" i="9"/>
  <c r="I59" i="9"/>
  <c r="O59" i="9"/>
  <c r="P59" i="9"/>
  <c r="AD38" i="9"/>
  <c r="Y59" i="9"/>
  <c r="AD54" i="9"/>
  <c r="Z59" i="9"/>
  <c r="AD55" i="9"/>
  <c r="AD53" i="9"/>
  <c r="AD52" i="9"/>
  <c r="W59" i="9"/>
  <c r="X59" i="9"/>
  <c r="AD67" i="9"/>
  <c r="AD66" i="9"/>
  <c r="AD64" i="9"/>
  <c r="AD63" i="9"/>
  <c r="AD65" i="9"/>
  <c r="AC45" i="9"/>
  <c r="AD45" i="9"/>
  <c r="AE44" i="9"/>
  <c r="AA3" i="9"/>
  <c r="AA4" i="9"/>
  <c r="M3" i="9"/>
  <c r="M58" i="9" s="1"/>
  <c r="P6" i="7"/>
  <c r="P5" i="7"/>
  <c r="AA56" i="9" l="1"/>
  <c r="AE56" i="9"/>
  <c r="AI56" i="9"/>
  <c r="I56" i="9"/>
  <c r="AB56" i="9"/>
  <c r="AF56" i="9"/>
  <c r="AJ56" i="9"/>
  <c r="AC56" i="9"/>
  <c r="AG56" i="9"/>
  <c r="AK56" i="9"/>
  <c r="AH56" i="9"/>
  <c r="AL56" i="9"/>
  <c r="AD56" i="9"/>
  <c r="P56" i="9"/>
  <c r="O56" i="9"/>
  <c r="M56" i="9"/>
  <c r="Y56" i="9"/>
  <c r="AA54" i="9"/>
  <c r="AA38" i="9"/>
  <c r="W56" i="9"/>
  <c r="AA55" i="9"/>
  <c r="Z56" i="9"/>
  <c r="AA53" i="9"/>
  <c r="AA52" i="9"/>
  <c r="X56" i="9"/>
  <c r="AA67" i="9"/>
  <c r="AA65" i="9"/>
  <c r="AA64" i="9"/>
  <c r="AA66" i="9"/>
  <c r="AA63" i="9"/>
  <c r="AA44" i="9"/>
  <c r="AA45" i="9"/>
  <c r="AA59" i="9"/>
  <c r="M61" i="9"/>
  <c r="M57" i="9"/>
  <c r="AA57" i="9"/>
  <c r="M62" i="9"/>
  <c r="AA62" i="9"/>
  <c r="M59" i="9"/>
  <c r="M60" i="9"/>
  <c r="AA60" i="9"/>
  <c r="AA61" i="9"/>
  <c r="AA58" i="9"/>
  <c r="AD42" i="9"/>
  <c r="AA42" i="9"/>
  <c r="AH42" i="9"/>
  <c r="AG42" i="9"/>
  <c r="I42" i="9"/>
  <c r="AB42" i="9"/>
  <c r="AI42" i="9"/>
  <c r="AE42" i="9"/>
  <c r="O42" i="9"/>
  <c r="M42" i="9"/>
  <c r="AF42" i="9"/>
  <c r="P42" i="9"/>
  <c r="AK42" i="9"/>
  <c r="AL42" i="9"/>
  <c r="AC42" i="9"/>
  <c r="AJ42" i="9"/>
  <c r="Y42" i="9"/>
  <c r="M54" i="9"/>
  <c r="M38" i="9"/>
  <c r="M53" i="9"/>
  <c r="X42" i="9"/>
  <c r="W42" i="9"/>
  <c r="M52" i="9"/>
  <c r="Z42" i="9"/>
  <c r="M55" i="9"/>
  <c r="M67" i="9"/>
  <c r="M64" i="9"/>
  <c r="M66" i="9"/>
  <c r="M65" i="9"/>
  <c r="M63" i="9"/>
  <c r="M44" i="9"/>
  <c r="M45" i="9"/>
  <c r="N3" i="9"/>
  <c r="Q3" i="9"/>
  <c r="Q42" i="9" s="1"/>
  <c r="U3" i="9"/>
  <c r="U56" i="9" s="1"/>
  <c r="S3" i="9"/>
  <c r="S56" i="9" s="1"/>
  <c r="R3" i="9"/>
  <c r="R56" i="9" s="1"/>
  <c r="K3" i="9"/>
  <c r="K56" i="9" s="1"/>
  <c r="J3" i="9"/>
  <c r="J42" i="9" s="1"/>
  <c r="F3" i="8"/>
  <c r="F4" i="9" s="1"/>
  <c r="F2" i="8"/>
  <c r="E3" i="8"/>
  <c r="E4" i="9" s="1"/>
  <c r="E2" i="8"/>
  <c r="T6" i="7"/>
  <c r="T5" i="7"/>
  <c r="T4" i="1"/>
  <c r="T30" i="1" s="1"/>
  <c r="C54" i="2"/>
  <c r="S42" i="9" l="1"/>
  <c r="R42" i="9"/>
  <c r="J56" i="9"/>
  <c r="Q43" i="9"/>
  <c r="AJ43" i="9"/>
  <c r="K43" i="9"/>
  <c r="AI43" i="9"/>
  <c r="AE43" i="9"/>
  <c r="S43" i="9"/>
  <c r="AC43" i="9"/>
  <c r="U43" i="9"/>
  <c r="P43" i="9"/>
  <c r="AK43" i="9"/>
  <c r="AA43" i="9"/>
  <c r="J43" i="9"/>
  <c r="AH43" i="9"/>
  <c r="I43" i="9"/>
  <c r="AB43" i="9"/>
  <c r="AG43" i="9"/>
  <c r="O43" i="9"/>
  <c r="AL43" i="9"/>
  <c r="M43" i="9"/>
  <c r="AD43" i="9"/>
  <c r="AF43" i="9"/>
  <c r="R43" i="9"/>
  <c r="N43" i="9"/>
  <c r="N38" i="9"/>
  <c r="N54" i="9"/>
  <c r="Y43" i="9"/>
  <c r="W43" i="9"/>
  <c r="N52" i="9"/>
  <c r="Z43" i="9"/>
  <c r="X43" i="9"/>
  <c r="N53" i="9"/>
  <c r="N55" i="9"/>
  <c r="N67" i="9"/>
  <c r="N66" i="9"/>
  <c r="N63" i="9"/>
  <c r="N65" i="9"/>
  <c r="N64" i="9"/>
  <c r="N45" i="9"/>
  <c r="N44" i="9"/>
  <c r="N60" i="9"/>
  <c r="N57" i="9"/>
  <c r="N58" i="9"/>
  <c r="N61" i="9"/>
  <c r="N62" i="9"/>
  <c r="N59" i="9"/>
  <c r="N56" i="9"/>
  <c r="AE47" i="9"/>
  <c r="M47" i="9"/>
  <c r="AF47" i="9"/>
  <c r="N47" i="9"/>
  <c r="AG47" i="9"/>
  <c r="O47" i="9"/>
  <c r="AL47" i="9"/>
  <c r="P47" i="9"/>
  <c r="AI47" i="9"/>
  <c r="Q47" i="9"/>
  <c r="AJ47" i="9"/>
  <c r="R47" i="9"/>
  <c r="AK47" i="9"/>
  <c r="S47" i="9"/>
  <c r="U47" i="9"/>
  <c r="AD47" i="9"/>
  <c r="AB47" i="9"/>
  <c r="AH47" i="9"/>
  <c r="J47" i="9"/>
  <c r="K47" i="9"/>
  <c r="AA47" i="9"/>
  <c r="AC47" i="9"/>
  <c r="I47" i="9"/>
  <c r="R38" i="9"/>
  <c r="Y47" i="9"/>
  <c r="R54" i="9"/>
  <c r="X47" i="9"/>
  <c r="R52" i="9"/>
  <c r="Z47" i="9"/>
  <c r="R53" i="9"/>
  <c r="W47" i="9"/>
  <c r="R55" i="9"/>
  <c r="R67" i="9"/>
  <c r="R66" i="9"/>
  <c r="R63" i="9"/>
  <c r="R65" i="9"/>
  <c r="R64" i="9"/>
  <c r="R44" i="9"/>
  <c r="R45" i="9"/>
  <c r="R58" i="9"/>
  <c r="R60" i="9"/>
  <c r="R57" i="9"/>
  <c r="R61" i="9"/>
  <c r="R62" i="9"/>
  <c r="R59" i="9"/>
  <c r="N42" i="9"/>
  <c r="U48" i="9"/>
  <c r="N48" i="9"/>
  <c r="AG48" i="9"/>
  <c r="O48" i="9"/>
  <c r="AL48" i="9"/>
  <c r="AA48" i="9"/>
  <c r="I48" i="9"/>
  <c r="AB48" i="9"/>
  <c r="R48" i="9"/>
  <c r="AK48" i="9"/>
  <c r="S48" i="9"/>
  <c r="AE48" i="9"/>
  <c r="M48" i="9"/>
  <c r="AF48" i="9"/>
  <c r="AD48" i="9"/>
  <c r="P48" i="9"/>
  <c r="J48" i="9"/>
  <c r="AI48" i="9"/>
  <c r="AC48" i="9"/>
  <c r="Q48" i="9"/>
  <c r="K48" i="9"/>
  <c r="AJ48" i="9"/>
  <c r="AH48" i="9"/>
  <c r="S54" i="9"/>
  <c r="S38" i="9"/>
  <c r="Y48" i="9"/>
  <c r="S52" i="9"/>
  <c r="Z48" i="9"/>
  <c r="S55" i="9"/>
  <c r="X48" i="9"/>
  <c r="S53" i="9"/>
  <c r="W48" i="9"/>
  <c r="S67" i="9"/>
  <c r="S65" i="9"/>
  <c r="S64" i="9"/>
  <c r="S66" i="9"/>
  <c r="S63" i="9"/>
  <c r="S44" i="9"/>
  <c r="S45" i="9"/>
  <c r="S57" i="9"/>
  <c r="S59" i="9"/>
  <c r="S58" i="9"/>
  <c r="S61" i="9"/>
  <c r="S60" i="9"/>
  <c r="S62" i="9"/>
  <c r="M39" i="9"/>
  <c r="AF39" i="9"/>
  <c r="P39" i="9"/>
  <c r="S39" i="9"/>
  <c r="Q39" i="9"/>
  <c r="AJ39" i="9"/>
  <c r="J39" i="9"/>
  <c r="AC39" i="9"/>
  <c r="O39" i="9"/>
  <c r="AA39" i="9"/>
  <c r="AD39" i="9"/>
  <c r="U39" i="9"/>
  <c r="N39" i="9"/>
  <c r="AG39" i="9"/>
  <c r="AH39" i="9"/>
  <c r="AI39" i="9"/>
  <c r="AL39" i="9"/>
  <c r="AE39" i="9"/>
  <c r="AK39" i="9"/>
  <c r="K39" i="9"/>
  <c r="AB39" i="9"/>
  <c r="I39" i="9"/>
  <c r="R39" i="9"/>
  <c r="Y39" i="9"/>
  <c r="J54" i="9"/>
  <c r="J38" i="9"/>
  <c r="J53" i="9"/>
  <c r="J55" i="9"/>
  <c r="J52" i="9"/>
  <c r="Z39" i="9"/>
  <c r="W39" i="9"/>
  <c r="X39" i="9"/>
  <c r="J67" i="9"/>
  <c r="J63" i="9"/>
  <c r="J65" i="9"/>
  <c r="J64" i="9"/>
  <c r="J66" i="9"/>
  <c r="J45" i="9"/>
  <c r="J44" i="9"/>
  <c r="J62" i="9"/>
  <c r="J60" i="9"/>
  <c r="J57" i="9"/>
  <c r="J59" i="9"/>
  <c r="J58" i="9"/>
  <c r="J61" i="9"/>
  <c r="U50" i="9"/>
  <c r="AC50" i="9"/>
  <c r="AG50" i="9"/>
  <c r="AK50" i="9"/>
  <c r="AD50" i="9"/>
  <c r="AH50" i="9"/>
  <c r="AL50" i="9"/>
  <c r="AA50" i="9"/>
  <c r="AE50" i="9"/>
  <c r="AI50" i="9"/>
  <c r="I50" i="9"/>
  <c r="AB50" i="9"/>
  <c r="AF50" i="9"/>
  <c r="AJ50" i="9"/>
  <c r="J50" i="9"/>
  <c r="R50" i="9"/>
  <c r="S50" i="9"/>
  <c r="O50" i="9"/>
  <c r="P50" i="9"/>
  <c r="Q50" i="9"/>
  <c r="N50" i="9"/>
  <c r="K50" i="9"/>
  <c r="M50" i="9"/>
  <c r="U38" i="9"/>
  <c r="Y50" i="9"/>
  <c r="U54" i="9"/>
  <c r="Z50" i="9"/>
  <c r="W50" i="9"/>
  <c r="X50" i="9"/>
  <c r="U52" i="9"/>
  <c r="U53" i="9"/>
  <c r="U55" i="9"/>
  <c r="U67" i="9"/>
  <c r="U63" i="9"/>
  <c r="U64" i="9"/>
  <c r="U66" i="9"/>
  <c r="U65" i="9"/>
  <c r="U44" i="9"/>
  <c r="U45" i="9"/>
  <c r="U61" i="9"/>
  <c r="U60" i="9"/>
  <c r="U58" i="9"/>
  <c r="U62" i="9"/>
  <c r="U57" i="9"/>
  <c r="U59" i="9"/>
  <c r="M40" i="9"/>
  <c r="AF40" i="9"/>
  <c r="N40" i="9"/>
  <c r="AG40" i="9"/>
  <c r="AH40" i="9"/>
  <c r="AI40" i="9"/>
  <c r="S40" i="9"/>
  <c r="Q40" i="9"/>
  <c r="AJ40" i="9"/>
  <c r="R40" i="9"/>
  <c r="AK40" i="9"/>
  <c r="AD40" i="9"/>
  <c r="U40" i="9"/>
  <c r="P40" i="9"/>
  <c r="AL40" i="9"/>
  <c r="AE40" i="9"/>
  <c r="AC40" i="9"/>
  <c r="K40" i="9"/>
  <c r="I40" i="9"/>
  <c r="AB40" i="9"/>
  <c r="O40" i="9"/>
  <c r="J40" i="9"/>
  <c r="AA40" i="9"/>
  <c r="Y40" i="9"/>
  <c r="K38" i="9"/>
  <c r="K54" i="9"/>
  <c r="K52" i="9"/>
  <c r="W40" i="9"/>
  <c r="K55" i="9"/>
  <c r="Z40" i="9"/>
  <c r="X40" i="9"/>
  <c r="K53" i="9"/>
  <c r="K67" i="9"/>
  <c r="K63" i="9"/>
  <c r="K65" i="9"/>
  <c r="K64" i="9"/>
  <c r="K66" i="9"/>
  <c r="K44" i="9"/>
  <c r="K45" i="9"/>
  <c r="K58" i="9"/>
  <c r="K60" i="9"/>
  <c r="K62" i="9"/>
  <c r="K57" i="9"/>
  <c r="K61" i="9"/>
  <c r="K59" i="9"/>
  <c r="AA46" i="9"/>
  <c r="AF46" i="9"/>
  <c r="AC46" i="9"/>
  <c r="J46" i="9"/>
  <c r="AH46" i="9"/>
  <c r="K46" i="9"/>
  <c r="AE46" i="9"/>
  <c r="Q46" i="9"/>
  <c r="AJ46" i="9"/>
  <c r="N46" i="9"/>
  <c r="AG46" i="9"/>
  <c r="O46" i="9"/>
  <c r="AL46" i="9"/>
  <c r="I46" i="9"/>
  <c r="P46" i="9"/>
  <c r="AI46" i="9"/>
  <c r="U46" i="9"/>
  <c r="R46" i="9"/>
  <c r="AK46" i="9"/>
  <c r="S46" i="9"/>
  <c r="AD46" i="9"/>
  <c r="AB46" i="9"/>
  <c r="M46" i="9"/>
  <c r="Q38" i="9"/>
  <c r="Y46" i="9"/>
  <c r="Q54" i="9"/>
  <c r="Q52" i="9"/>
  <c r="Q53" i="9"/>
  <c r="W46" i="9"/>
  <c r="Q55" i="9"/>
  <c r="X46" i="9"/>
  <c r="Z46" i="9"/>
  <c r="Q67" i="9"/>
  <c r="Q65" i="9"/>
  <c r="Q66" i="9"/>
  <c r="Q63" i="9"/>
  <c r="Q64" i="9"/>
  <c r="Q44" i="9"/>
  <c r="Q45" i="9"/>
  <c r="Q62" i="9"/>
  <c r="Q59" i="9"/>
  <c r="Q57" i="9"/>
  <c r="Q58" i="9"/>
  <c r="Q61" i="9"/>
  <c r="Q60" i="9"/>
  <c r="K42" i="9"/>
  <c r="U42" i="9"/>
  <c r="Q56" i="9"/>
  <c r="F3" i="9"/>
  <c r="F43" i="9" s="1"/>
  <c r="F28" i="8"/>
  <c r="E28" i="8"/>
  <c r="G3" i="9"/>
  <c r="G40" i="9" s="1"/>
  <c r="E3" i="9"/>
  <c r="E43" i="9" s="1"/>
  <c r="G46" i="9" l="1"/>
  <c r="F40" i="9"/>
  <c r="G39" i="9"/>
  <c r="G48" i="9"/>
  <c r="E48" i="9"/>
  <c r="G47" i="9"/>
  <c r="E47" i="9"/>
  <c r="G50" i="9"/>
  <c r="G43" i="9"/>
  <c r="I34" i="9"/>
  <c r="AB34" i="9"/>
  <c r="J34" i="9"/>
  <c r="AC34" i="9"/>
  <c r="AA34" i="9"/>
  <c r="AD34" i="9"/>
  <c r="G34" i="9"/>
  <c r="M34" i="9"/>
  <c r="AF34" i="9"/>
  <c r="N34" i="9"/>
  <c r="AG34" i="9"/>
  <c r="AE34" i="9"/>
  <c r="O34" i="9"/>
  <c r="U34" i="9"/>
  <c r="Q34" i="9"/>
  <c r="AJ34" i="9"/>
  <c r="R34" i="9"/>
  <c r="AK34" i="9"/>
  <c r="P34" i="9"/>
  <c r="AI34" i="9"/>
  <c r="AH34" i="9"/>
  <c r="S34" i="9"/>
  <c r="E34" i="9"/>
  <c r="F34" i="9"/>
  <c r="AL34" i="9"/>
  <c r="K34" i="9"/>
  <c r="E38" i="9"/>
  <c r="E54" i="9"/>
  <c r="Y34" i="9"/>
  <c r="E52" i="9"/>
  <c r="Z34" i="9"/>
  <c r="E55" i="9"/>
  <c r="W34" i="9"/>
  <c r="E53" i="9"/>
  <c r="X34" i="9"/>
  <c r="E67" i="9"/>
  <c r="E64" i="9"/>
  <c r="E66" i="9"/>
  <c r="E63" i="9"/>
  <c r="E65" i="9"/>
  <c r="E44" i="9"/>
  <c r="E45" i="9"/>
  <c r="E61" i="9"/>
  <c r="E62" i="9"/>
  <c r="E58" i="9"/>
  <c r="E59" i="9"/>
  <c r="E60" i="9"/>
  <c r="E57" i="9"/>
  <c r="E56" i="9"/>
  <c r="E42" i="9"/>
  <c r="F35" i="9"/>
  <c r="U35" i="9"/>
  <c r="AC35" i="9"/>
  <c r="AG35" i="9"/>
  <c r="AK35" i="9"/>
  <c r="G35" i="9"/>
  <c r="AD35" i="9"/>
  <c r="AH35" i="9"/>
  <c r="AL35" i="9"/>
  <c r="AA35" i="9"/>
  <c r="AE35" i="9"/>
  <c r="AI35" i="9"/>
  <c r="AJ35" i="9"/>
  <c r="I35" i="9"/>
  <c r="AB35" i="9"/>
  <c r="F60" i="9"/>
  <c r="F64" i="9"/>
  <c r="AF35" i="9"/>
  <c r="P35" i="9"/>
  <c r="O35" i="9"/>
  <c r="K35" i="9"/>
  <c r="J35" i="9"/>
  <c r="M35" i="9"/>
  <c r="E35" i="9"/>
  <c r="Q35" i="9"/>
  <c r="S35" i="9"/>
  <c r="R35" i="9"/>
  <c r="N35" i="9"/>
  <c r="F38" i="9"/>
  <c r="Y35" i="9"/>
  <c r="F54" i="9"/>
  <c r="F55" i="9"/>
  <c r="Z35" i="9"/>
  <c r="W35" i="9"/>
  <c r="F52" i="9"/>
  <c r="X35" i="9"/>
  <c r="F53" i="9"/>
  <c r="F67" i="9"/>
  <c r="F63" i="9"/>
  <c r="F66" i="9"/>
  <c r="F65" i="9"/>
  <c r="F44" i="9"/>
  <c r="F45" i="9"/>
  <c r="F58" i="9"/>
  <c r="F62" i="9"/>
  <c r="F57" i="9"/>
  <c r="F61" i="9"/>
  <c r="F59" i="9"/>
  <c r="F56" i="9"/>
  <c r="F42" i="9"/>
  <c r="E46" i="9"/>
  <c r="F46" i="9"/>
  <c r="E40" i="9"/>
  <c r="E50" i="9"/>
  <c r="F50" i="9"/>
  <c r="F39" i="9"/>
  <c r="F48" i="9"/>
  <c r="F47" i="9"/>
  <c r="G36" i="9"/>
  <c r="AD36" i="9"/>
  <c r="AH36" i="9"/>
  <c r="AL36" i="9"/>
  <c r="AA36" i="9"/>
  <c r="AE36" i="9"/>
  <c r="AI36" i="9"/>
  <c r="I36" i="9"/>
  <c r="AB36" i="9"/>
  <c r="AF36" i="9"/>
  <c r="AJ36" i="9"/>
  <c r="AG36" i="9"/>
  <c r="F36" i="9"/>
  <c r="AK36" i="9"/>
  <c r="U36" i="9"/>
  <c r="AC36" i="9"/>
  <c r="G65" i="9"/>
  <c r="E36" i="9"/>
  <c r="S36" i="9"/>
  <c r="N36" i="9"/>
  <c r="K36" i="9"/>
  <c r="J36" i="9"/>
  <c r="M36" i="9"/>
  <c r="Q36" i="9"/>
  <c r="P36" i="9"/>
  <c r="R36" i="9"/>
  <c r="O36" i="9"/>
  <c r="Y36" i="9"/>
  <c r="G38" i="9"/>
  <c r="G54" i="9"/>
  <c r="G55" i="9"/>
  <c r="Z36" i="9"/>
  <c r="X36" i="9"/>
  <c r="W36" i="9"/>
  <c r="G52" i="9"/>
  <c r="G53" i="9"/>
  <c r="G67" i="9"/>
  <c r="G64" i="9"/>
  <c r="G63" i="9"/>
  <c r="G66" i="9"/>
  <c r="G44" i="9"/>
  <c r="G45" i="9"/>
  <c r="G58" i="9"/>
  <c r="G61" i="9"/>
  <c r="G60" i="9"/>
  <c r="G62" i="9"/>
  <c r="G57" i="9"/>
  <c r="G59" i="9"/>
  <c r="G56" i="9"/>
  <c r="G42" i="9"/>
  <c r="E39" i="9"/>
  <c r="V4" i="9"/>
  <c r="AW5" i="7" l="1"/>
  <c r="AW30" i="7" s="1"/>
  <c r="T4" i="9"/>
  <c r="AF5" i="7"/>
  <c r="Z5" i="7"/>
  <c r="Z30" i="7" s="1"/>
  <c r="L4" i="9"/>
  <c r="J5" i="7"/>
  <c r="AN4" i="1"/>
  <c r="AN30" i="1" s="1"/>
  <c r="AK4" i="1"/>
  <c r="AK30" i="1" s="1"/>
  <c r="K4" i="1"/>
  <c r="K30" i="1" s="1"/>
  <c r="T3" i="9" l="1"/>
  <c r="AF30" i="7"/>
  <c r="L3" i="9"/>
  <c r="J30" i="7"/>
  <c r="C4" i="9"/>
  <c r="E41" i="9" l="1"/>
  <c r="U41" i="9"/>
  <c r="F41" i="9"/>
  <c r="AH41" i="9"/>
  <c r="AI41" i="9"/>
  <c r="AL41" i="9"/>
  <c r="L41" i="9"/>
  <c r="I41" i="9"/>
  <c r="AB41" i="9"/>
  <c r="J41" i="9"/>
  <c r="AC41" i="9"/>
  <c r="K41" i="9"/>
  <c r="T41" i="9"/>
  <c r="M41" i="9"/>
  <c r="AF41" i="9"/>
  <c r="N41" i="9"/>
  <c r="AG41" i="9"/>
  <c r="G41" i="9"/>
  <c r="P41" i="9"/>
  <c r="S41" i="9"/>
  <c r="AE41" i="9"/>
  <c r="AJ41" i="9"/>
  <c r="R41" i="9"/>
  <c r="AA41" i="9"/>
  <c r="AK41" i="9"/>
  <c r="AD41" i="9"/>
  <c r="Q41" i="9"/>
  <c r="O41" i="9"/>
  <c r="Y41" i="9"/>
  <c r="L54" i="9"/>
  <c r="L38" i="9"/>
  <c r="L55" i="9"/>
  <c r="L53" i="9"/>
  <c r="X41" i="9"/>
  <c r="L52" i="9"/>
  <c r="W41" i="9"/>
  <c r="Z41" i="9"/>
  <c r="L67" i="9"/>
  <c r="L66" i="9"/>
  <c r="L64" i="9"/>
  <c r="L63" i="9"/>
  <c r="L65" i="9"/>
  <c r="L44" i="9"/>
  <c r="L45" i="9"/>
  <c r="L61" i="9"/>
  <c r="L62" i="9"/>
  <c r="L59" i="9"/>
  <c r="L58" i="9"/>
  <c r="L60" i="9"/>
  <c r="L57" i="9"/>
  <c r="L56" i="9"/>
  <c r="L42" i="9"/>
  <c r="L48" i="9"/>
  <c r="L40" i="9"/>
  <c r="L43" i="9"/>
  <c r="L47" i="9"/>
  <c r="L39" i="9"/>
  <c r="L50" i="9"/>
  <c r="L46" i="9"/>
  <c r="L35" i="9"/>
  <c r="L34" i="9"/>
  <c r="L36" i="9"/>
  <c r="AA49" i="9"/>
  <c r="M49" i="9"/>
  <c r="AF49" i="9"/>
  <c r="N49" i="9"/>
  <c r="O49" i="9"/>
  <c r="AD49" i="9"/>
  <c r="L49" i="9"/>
  <c r="AE49" i="9"/>
  <c r="Q49" i="9"/>
  <c r="AJ49" i="9"/>
  <c r="R49" i="9"/>
  <c r="S49" i="9"/>
  <c r="P49" i="9"/>
  <c r="AI49" i="9"/>
  <c r="E49" i="9"/>
  <c r="U49" i="9"/>
  <c r="F49" i="9"/>
  <c r="G49" i="9"/>
  <c r="AG49" i="9"/>
  <c r="I49" i="9"/>
  <c r="K49" i="9"/>
  <c r="D49" i="9"/>
  <c r="AB49" i="9"/>
  <c r="AL49" i="9"/>
  <c r="T49" i="9"/>
  <c r="J49" i="9"/>
  <c r="AK49" i="9"/>
  <c r="AH49" i="9"/>
  <c r="AC49" i="9"/>
  <c r="Y49" i="9"/>
  <c r="T38" i="9"/>
  <c r="T54" i="9"/>
  <c r="T52" i="9"/>
  <c r="W49" i="9"/>
  <c r="T55" i="9"/>
  <c r="Z49" i="9"/>
  <c r="X49" i="9"/>
  <c r="T53" i="9"/>
  <c r="T67" i="9"/>
  <c r="T66" i="9"/>
  <c r="T63" i="9"/>
  <c r="T64" i="9"/>
  <c r="T65" i="9"/>
  <c r="T45" i="9"/>
  <c r="T44" i="9"/>
  <c r="T58" i="9"/>
  <c r="T61" i="9"/>
  <c r="T60" i="9"/>
  <c r="T62" i="9"/>
  <c r="T57" i="9"/>
  <c r="T59" i="9"/>
  <c r="T56" i="9"/>
  <c r="T42" i="9"/>
  <c r="T40" i="9"/>
  <c r="T46" i="9"/>
  <c r="T47" i="9"/>
  <c r="T48" i="9"/>
  <c r="T43" i="9"/>
  <c r="T39" i="9"/>
  <c r="T50" i="9"/>
  <c r="T34" i="9"/>
  <c r="T35" i="9"/>
  <c r="T36" i="9"/>
  <c r="D3" i="9"/>
  <c r="D41" i="9" s="1"/>
  <c r="D28" i="8"/>
  <c r="B28" i="8"/>
  <c r="D33" i="9" l="1"/>
  <c r="I33" i="9"/>
  <c r="AB33" i="9"/>
  <c r="AF33" i="9"/>
  <c r="AJ33" i="9"/>
  <c r="F33" i="9"/>
  <c r="U33" i="9"/>
  <c r="AC33" i="9"/>
  <c r="AG33" i="9"/>
  <c r="AK33" i="9"/>
  <c r="G33" i="9"/>
  <c r="AD33" i="9"/>
  <c r="AH33" i="9"/>
  <c r="AL33" i="9"/>
  <c r="AA33" i="9"/>
  <c r="AE33" i="9"/>
  <c r="D63" i="9"/>
  <c r="AI33" i="9"/>
  <c r="Q33" i="9"/>
  <c r="L33" i="9"/>
  <c r="S33" i="9"/>
  <c r="R33" i="9"/>
  <c r="E33" i="9"/>
  <c r="T33" i="9"/>
  <c r="O33" i="9"/>
  <c r="N33" i="9"/>
  <c r="K33" i="9"/>
  <c r="J33" i="9"/>
  <c r="M33" i="9"/>
  <c r="P33" i="9"/>
  <c r="D38" i="9"/>
  <c r="Y33" i="9"/>
  <c r="D54" i="9"/>
  <c r="W33" i="9"/>
  <c r="D52" i="9"/>
  <c r="D53" i="9"/>
  <c r="X33" i="9"/>
  <c r="Z33" i="9"/>
  <c r="D55" i="9"/>
  <c r="D67" i="9"/>
  <c r="D66" i="9"/>
  <c r="D65" i="9"/>
  <c r="D64" i="9"/>
  <c r="D44" i="9"/>
  <c r="D45" i="9"/>
  <c r="D60" i="9"/>
  <c r="D59" i="9"/>
  <c r="D61" i="9"/>
  <c r="D58" i="9"/>
  <c r="D62" i="9"/>
  <c r="D57" i="9"/>
  <c r="D56" i="9"/>
  <c r="D42" i="9"/>
  <c r="D46" i="9"/>
  <c r="D43" i="9"/>
  <c r="D47" i="9"/>
  <c r="D48" i="9"/>
  <c r="D40" i="9"/>
  <c r="D39" i="9"/>
  <c r="D50" i="9"/>
  <c r="D34" i="9"/>
  <c r="D36" i="9"/>
  <c r="D35" i="9"/>
  <c r="C3" i="9"/>
  <c r="C28" i="9" s="1"/>
  <c r="AA4" i="5"/>
  <c r="AA30" i="5" s="1"/>
  <c r="X4" i="5"/>
  <c r="X30" i="5" s="1"/>
  <c r="U4" i="5"/>
  <c r="P4" i="5"/>
  <c r="P30" i="5" s="1"/>
  <c r="G4" i="5"/>
  <c r="G30" i="5" s="1"/>
  <c r="AH4" i="1"/>
  <c r="AH30" i="1" s="1"/>
  <c r="H4" i="1"/>
  <c r="H30" i="1" s="1"/>
  <c r="E4" i="1"/>
  <c r="AA32" i="9" l="1"/>
  <c r="AE32" i="9"/>
  <c r="AI32" i="9"/>
  <c r="D32" i="9"/>
  <c r="I32" i="9"/>
  <c r="AB32" i="9"/>
  <c r="AF32" i="9"/>
  <c r="AJ32" i="9"/>
  <c r="F32" i="9"/>
  <c r="U32" i="9"/>
  <c r="AC32" i="9"/>
  <c r="AG32" i="9"/>
  <c r="AK32" i="9"/>
  <c r="C32" i="9"/>
  <c r="AD32" i="9"/>
  <c r="AH32" i="9"/>
  <c r="G32" i="9"/>
  <c r="C66" i="9"/>
  <c r="AL32" i="9"/>
  <c r="C62" i="9"/>
  <c r="C58" i="9"/>
  <c r="C50" i="9"/>
  <c r="L32" i="9"/>
  <c r="S32" i="9"/>
  <c r="R32" i="9"/>
  <c r="E32" i="9"/>
  <c r="T32" i="9"/>
  <c r="O32" i="9"/>
  <c r="N32" i="9"/>
  <c r="P32" i="9"/>
  <c r="K32" i="9"/>
  <c r="J32" i="9"/>
  <c r="M32" i="9"/>
  <c r="Q32" i="9"/>
  <c r="C38" i="9"/>
  <c r="Y32" i="9"/>
  <c r="C54" i="9"/>
  <c r="C55" i="9"/>
  <c r="Z32" i="9"/>
  <c r="X32" i="9"/>
  <c r="C53" i="9"/>
  <c r="C52" i="9"/>
  <c r="W32" i="9"/>
  <c r="C67" i="9"/>
  <c r="C65" i="9"/>
  <c r="C64" i="9"/>
  <c r="C63" i="9"/>
  <c r="C44" i="9"/>
  <c r="C45" i="9"/>
  <c r="C61" i="9"/>
  <c r="C57" i="9"/>
  <c r="C60" i="9"/>
  <c r="C59" i="9"/>
  <c r="C56" i="9"/>
  <c r="C42" i="9"/>
  <c r="C46" i="9"/>
  <c r="C47" i="9"/>
  <c r="C48" i="9"/>
  <c r="C40" i="9"/>
  <c r="C43" i="9"/>
  <c r="C39" i="9"/>
  <c r="C34" i="9"/>
  <c r="C36" i="9"/>
  <c r="C35" i="9"/>
  <c r="C41" i="9"/>
  <c r="C49" i="9"/>
  <c r="C33" i="9"/>
  <c r="E30" i="1"/>
  <c r="H3" i="9"/>
  <c r="U30" i="5"/>
  <c r="S32" i="5"/>
  <c r="V3" i="9"/>
  <c r="V32" i="9" s="1"/>
  <c r="H37" i="9" l="1"/>
  <c r="AA37" i="9"/>
  <c r="AE37" i="9"/>
  <c r="AI37" i="9"/>
  <c r="D37" i="9"/>
  <c r="I37" i="9"/>
  <c r="AB37" i="9"/>
  <c r="AF37" i="9"/>
  <c r="AJ37" i="9"/>
  <c r="F37" i="9"/>
  <c r="U37" i="9"/>
  <c r="AC37" i="9"/>
  <c r="AG37" i="9"/>
  <c r="AK37" i="9"/>
  <c r="AD37" i="9"/>
  <c r="AH37" i="9"/>
  <c r="C37" i="9"/>
  <c r="G37" i="9"/>
  <c r="AL37" i="9"/>
  <c r="H62" i="9"/>
  <c r="V37" i="9"/>
  <c r="H38" i="9"/>
  <c r="L37" i="9"/>
  <c r="R37" i="9"/>
  <c r="E37" i="9"/>
  <c r="T37" i="9"/>
  <c r="P37" i="9"/>
  <c r="O37" i="9"/>
  <c r="K37" i="9"/>
  <c r="N37" i="9"/>
  <c r="J37" i="9"/>
  <c r="M37" i="9"/>
  <c r="Q37" i="9"/>
  <c r="S37" i="9"/>
  <c r="H54" i="9"/>
  <c r="Y37" i="9"/>
  <c r="H55" i="9"/>
  <c r="Z37" i="9"/>
  <c r="H53" i="9"/>
  <c r="W37" i="9"/>
  <c r="H52" i="9"/>
  <c r="X37" i="9"/>
  <c r="H67" i="9"/>
  <c r="H65" i="9"/>
  <c r="H64" i="9"/>
  <c r="H66" i="9"/>
  <c r="H63" i="9"/>
  <c r="H44" i="9"/>
  <c r="H45" i="9"/>
  <c r="H60" i="9"/>
  <c r="H58" i="9"/>
  <c r="H61" i="9"/>
  <c r="H59" i="9"/>
  <c r="H57" i="9"/>
  <c r="H56" i="9"/>
  <c r="H42" i="9"/>
  <c r="H39" i="9"/>
  <c r="H46" i="9"/>
  <c r="H48" i="9"/>
  <c r="H40" i="9"/>
  <c r="H43" i="9"/>
  <c r="H47" i="9"/>
  <c r="H50" i="9"/>
  <c r="H34" i="9"/>
  <c r="H36" i="9"/>
  <c r="H35" i="9"/>
  <c r="H41" i="9"/>
  <c r="H49" i="9"/>
  <c r="H33" i="9"/>
  <c r="G51" i="9"/>
  <c r="V51" i="9"/>
  <c r="AD51" i="9"/>
  <c r="AH51" i="9"/>
  <c r="AL51" i="9"/>
  <c r="H51" i="9"/>
  <c r="AA51" i="9"/>
  <c r="AE51" i="9"/>
  <c r="AI51" i="9"/>
  <c r="D51" i="9"/>
  <c r="I51" i="9"/>
  <c r="AB51" i="9"/>
  <c r="AF51" i="9"/>
  <c r="AJ51" i="9"/>
  <c r="F51" i="9"/>
  <c r="AK51" i="9"/>
  <c r="U51" i="9"/>
  <c r="AC51" i="9"/>
  <c r="C51" i="9"/>
  <c r="V61" i="9"/>
  <c r="AG51" i="9"/>
  <c r="E51" i="9"/>
  <c r="K51" i="9"/>
  <c r="M51" i="9"/>
  <c r="P51" i="9"/>
  <c r="J51" i="9"/>
  <c r="O51" i="9"/>
  <c r="N51" i="9"/>
  <c r="L51" i="9"/>
  <c r="T51" i="9"/>
  <c r="S51" i="9"/>
  <c r="R51" i="9"/>
  <c r="Q51" i="9"/>
  <c r="V54" i="9"/>
  <c r="Y51" i="9"/>
  <c r="V38" i="9"/>
  <c r="V55" i="9"/>
  <c r="Z51" i="9"/>
  <c r="W51" i="9"/>
  <c r="V52" i="9"/>
  <c r="X51" i="9"/>
  <c r="V53" i="9"/>
  <c r="V67" i="9"/>
  <c r="V64" i="9"/>
  <c r="V63" i="9"/>
  <c r="V65" i="9"/>
  <c r="V66" i="9"/>
  <c r="V45" i="9"/>
  <c r="V44" i="9"/>
  <c r="V58" i="9"/>
  <c r="V62" i="9"/>
  <c r="V57" i="9"/>
  <c r="V59" i="9"/>
  <c r="V60" i="9"/>
  <c r="V56" i="9"/>
  <c r="V42" i="9"/>
  <c r="V40" i="9"/>
  <c r="V43" i="9"/>
  <c r="V46" i="9"/>
  <c r="V47" i="9"/>
  <c r="V48" i="9"/>
  <c r="V39" i="9"/>
  <c r="V50" i="9"/>
  <c r="V34" i="9"/>
  <c r="V36" i="9"/>
  <c r="V35" i="9"/>
  <c r="V49" i="9"/>
  <c r="V41" i="9"/>
  <c r="V33" i="9"/>
  <c r="H32" i="9"/>
</calcChain>
</file>

<file path=xl/sharedStrings.xml><?xml version="1.0" encoding="utf-8"?>
<sst xmlns="http://schemas.openxmlformats.org/spreadsheetml/2006/main" count="991" uniqueCount="281">
  <si>
    <t>Free recall</t>
  </si>
  <si>
    <t>Num transitions</t>
  </si>
  <si>
    <t>Within</t>
  </si>
  <si>
    <t>Between</t>
  </si>
  <si>
    <t>Segment</t>
  </si>
  <si>
    <t>Orthogonal segment</t>
  </si>
  <si>
    <t>Quadrant</t>
  </si>
  <si>
    <t>p-value ttest across all sessions (1 tailed, paired)</t>
  </si>
  <si>
    <t>Diff</t>
  </si>
  <si>
    <t>p-value ttest - segment vs. orthogonal segment (1-tailed, paired)</t>
  </si>
  <si>
    <t>Mean distance per transition</t>
  </si>
  <si>
    <t>Actual</t>
  </si>
  <si>
    <t>Random chain</t>
  </si>
  <si>
    <t>p-value</t>
  </si>
  <si>
    <t>Random</t>
  </si>
  <si>
    <t>Response times</t>
  </si>
  <si>
    <t>Schema-preserving transitions</t>
  </si>
  <si>
    <t>Percent from between-segment</t>
  </si>
  <si>
    <t>Num mistakes</t>
  </si>
  <si>
    <t>Learning task</t>
  </si>
  <si>
    <t>Overall</t>
  </si>
  <si>
    <t>Same</t>
  </si>
  <si>
    <t>Different</t>
  </si>
  <si>
    <t>Orthogonal Segment</t>
  </si>
  <si>
    <t>Schema preserving mistakes</t>
  </si>
  <si>
    <t>Percent</t>
  </si>
  <si>
    <t>Time per level</t>
  </si>
  <si>
    <t>Mistakes per level</t>
  </si>
  <si>
    <t>JRD</t>
  </si>
  <si>
    <t>Task time</t>
  </si>
  <si>
    <t>RT priming</t>
  </si>
  <si>
    <t>Distance comparison</t>
  </si>
  <si>
    <t>Distance estimation</t>
  </si>
  <si>
    <t>Success rate</t>
  </si>
  <si>
    <t>Average</t>
  </si>
  <si>
    <t>Segments</t>
  </si>
  <si>
    <t>Average estimated distance (scaled)</t>
  </si>
  <si>
    <t>p-value - ttest, 1 tailed, paired</t>
  </si>
  <si>
    <t>Corr estimated-real distance (scaled)</t>
  </si>
  <si>
    <t>Orthogonal segments</t>
  </si>
  <si>
    <t>Response time priming - within segment / orthogonal segment comparisons</t>
  </si>
  <si>
    <t>p-value - ttest, 1-tailed, paired</t>
  </si>
  <si>
    <t>Supported effects:</t>
  </si>
  <si>
    <t>No evidence:</t>
  </si>
  <si>
    <t>p-value segment vs. orth segment</t>
  </si>
  <si>
    <t>Subject</t>
  </si>
  <si>
    <t>Subject.FreeRecallSession</t>
  </si>
  <si>
    <t>Average response times per transition (start of word entry, removed outliers of &gt;3SDs)</t>
  </si>
  <si>
    <t>Schema-preserving effects</t>
  </si>
  <si>
    <t>Words entered</t>
  </si>
  <si>
    <t>Min possible</t>
  </si>
  <si>
    <t>Num mistakes (excluding level 1)</t>
  </si>
  <si>
    <t>Overall mistakes</t>
  </si>
  <si>
    <t>p-value - ttest, segment vs. orth segment</t>
  </si>
  <si>
    <t>Level1</t>
  </si>
  <si>
    <t>Level2</t>
  </si>
  <si>
    <t>Level3</t>
  </si>
  <si>
    <t>Level4</t>
  </si>
  <si>
    <t>Level5</t>
  </si>
  <si>
    <t>Response times (final response entry)</t>
  </si>
  <si>
    <t>Distance estimation - distances scaled to range 0-100</t>
  </si>
  <si>
    <t>Average error (scaled)</t>
  </si>
  <si>
    <t>Average absolute error (scaled)</t>
  </si>
  <si>
    <t>P-val within subject</t>
  </si>
  <si>
    <t>Num answers</t>
  </si>
  <si>
    <t>Learning</t>
  </si>
  <si>
    <t>Experiment times</t>
  </si>
  <si>
    <t>Distance per transition</t>
  </si>
  <si>
    <t>Average estimated dist within</t>
  </si>
  <si>
    <t>Average estimated dist between</t>
  </si>
  <si>
    <t>corr within</t>
  </si>
  <si>
    <t>corr between</t>
  </si>
  <si>
    <t>Success overall</t>
  </si>
  <si>
    <t>Diff success within between</t>
  </si>
  <si>
    <t>Mistakes overall</t>
  </si>
  <si>
    <t>Correlations</t>
  </si>
  <si>
    <t>Dist est</t>
  </si>
  <si>
    <t>Dist comp</t>
  </si>
  <si>
    <t>Corr overall</t>
  </si>
  <si>
    <t>Abs error overall</t>
  </si>
  <si>
    <t>Overall:</t>
  </si>
  <si>
    <t>Diff est dist within between (absolute)</t>
  </si>
  <si>
    <t xml:space="preserve">Diff num transitions within between </t>
  </si>
  <si>
    <t>Tasks times are correlated (learning, JRD, dist estimation, dist comparison), except for free recall</t>
  </si>
  <si>
    <t>More JRD time - more JRD errors within relative to between, more distance comparison success</t>
  </si>
  <si>
    <t>More distance estimation / comparison time - more distance comparison success</t>
  </si>
  <si>
    <t>More free recall transitions difference within between - less distance per transition</t>
  </si>
  <si>
    <t>JRD errors are correlated: overall error, within and between</t>
  </si>
  <si>
    <t>more JRD error within than between - more JRD time</t>
  </si>
  <si>
    <t>Distance comparison not correlated to the other two (could be ceiling effect)</t>
  </si>
  <si>
    <t>Smaller distance estimates within segment result in more difference within-between, and are correlated with worse JRD + distance estimation performance (overall errors and correlation within segment)</t>
  </si>
  <si>
    <t>Better estimation correlation within or between - larger estimations within, less difference within-between, better performance (errors+correlation, better JRD performance</t>
  </si>
  <si>
    <t>larger corr within vs. between</t>
  </si>
  <si>
    <t>Larger estimation corr within vs. between - less corr between, more distance comparison difference within vs. between</t>
  </si>
  <si>
    <t>more JRD errors (overall / within / between) - smaller estimated distances within, larger estimation difference within-between, more distance estimation error and less correlation overall / within / between</t>
  </si>
  <si>
    <t>Distance estimation and JRD are correlated - less JRD errors overall / within / between, less distance estimation errors and more correlation overall / within / between, and less difference between within/between estimates</t>
  </si>
  <si>
    <t>Estimated distance standard dev. (scaled)</t>
  </si>
  <si>
    <t>Sign difference</t>
  </si>
  <si>
    <t>Sign (if there is preference)</t>
  </si>
  <si>
    <t>SBSOD</t>
  </si>
  <si>
    <t>Overall score</t>
  </si>
  <si>
    <t>Questionnaire answers</t>
  </si>
  <si>
    <t>Strategy</t>
  </si>
  <si>
    <t>Difficulty</t>
  </si>
  <si>
    <t>Knowledge of environment and objects</t>
  </si>
  <si>
    <t>General</t>
  </si>
  <si>
    <t>Egocentric imagination</t>
  </si>
  <si>
    <t>Semantic association</t>
  </si>
  <si>
    <t>Segment association</t>
  </si>
  <si>
    <t>Landmarks</t>
  </si>
  <si>
    <t>sum</t>
  </si>
  <si>
    <t>Spatial walk</t>
  </si>
  <si>
    <t>Spatial location</t>
  </si>
  <si>
    <t>Using body / head rotations</t>
  </si>
  <si>
    <t>Allocentric strategy</t>
  </si>
  <si>
    <t>Symmetric environment</t>
  </si>
  <si>
    <t>Imagined lines</t>
  </si>
  <si>
    <t>Allocentric</t>
  </si>
  <si>
    <t>Egocentric</t>
  </si>
  <si>
    <t>JRD difficulty - dist est+comp difficulty</t>
  </si>
  <si>
    <t>General knowledge - less free recall time, more different num transitions within-between and less distance per transition, more SBSOD, less free recall difficulty</t>
  </si>
  <si>
    <t>Learning difficulty - free recall time and difficulty</t>
  </si>
  <si>
    <t>Free recall difficulty - free recall time, JRD errors (overall / within / between), lower dist est corr (overall / within / between - mostly within), less general environment knowledge</t>
  </si>
  <si>
    <t>Dist est difficulty - JRD difficulty, less difference within between in distance comparison</t>
  </si>
  <si>
    <t>Dist comp difficulty - free recall distances and less different within-between, JRD difficulty</t>
  </si>
  <si>
    <t>(Marked - &lt;-0.55, &gt;0.55 - approximately 0.05 of random correlation distribution with 12 values; &lt;-0.4, &gt;0.4 marked with orange)</t>
  </si>
  <si>
    <t>Abs err within</t>
  </si>
  <si>
    <t>Abs err between</t>
  </si>
  <si>
    <t>Strategy descriptions interpretation</t>
  </si>
  <si>
    <t>Egocentric-allocentric ratings</t>
  </si>
  <si>
    <t>Symmetry of environment</t>
  </si>
  <si>
    <t>Is_symmetric</t>
  </si>
  <si>
    <t>Relation to other objects</t>
  </si>
  <si>
    <t>Quadrant association</t>
  </si>
  <si>
    <t>Egocentric-allocentric difference</t>
  </si>
  <si>
    <t>Size - along wall</t>
  </si>
  <si>
    <t>Size - perpendicular to wall</t>
  </si>
  <si>
    <t>Skewedness (along wall / perpendicular to wall)</t>
  </si>
  <si>
    <t>Environmental skewedness</t>
  </si>
  <si>
    <t>Same quadrant</t>
  </si>
  <si>
    <t>Across diagonal quadrant</t>
  </si>
  <si>
    <t>Same orth segment, different quadrant</t>
  </si>
  <si>
    <t>Same segment, different quadrant</t>
  </si>
  <si>
    <t>Average estimated distance (non-scaled)</t>
  </si>
  <si>
    <t>First day</t>
  </si>
  <si>
    <t>Second day</t>
  </si>
  <si>
    <t>num_overall</t>
  </si>
  <si>
    <t>num_correct</t>
  </si>
  <si>
    <t>false_positives</t>
  </si>
  <si>
    <t>RTs_same_segment</t>
  </si>
  <si>
    <t>RTs_different_segment</t>
  </si>
  <si>
    <t>RTs_same_orth_segment</t>
  </si>
  <si>
    <t>RTs_different_orth_segment</t>
  </si>
  <si>
    <t>num_answered</t>
  </si>
  <si>
    <t>num_correct_within_segment</t>
  </si>
  <si>
    <t>num_correct_between_segments</t>
  </si>
  <si>
    <t>Percent_correct</t>
  </si>
  <si>
    <t>Percent correct</t>
  </si>
  <si>
    <t>RT diff same-different segment</t>
  </si>
  <si>
    <t>RT diff same-different orthogonal segment</t>
  </si>
  <si>
    <t>Diff num correct within-between</t>
  </si>
  <si>
    <t>Diff RTs same-different segment</t>
  </si>
  <si>
    <t>Diff RTs same-different orthogonal segment</t>
  </si>
  <si>
    <t>ttest</t>
  </si>
  <si>
    <t>fMRI localizer</t>
  </si>
  <si>
    <t>fMRI object viewing day2</t>
  </si>
  <si>
    <t>fMRI JRD</t>
  </si>
  <si>
    <t>Subj01</t>
  </si>
  <si>
    <t>Subj02</t>
  </si>
  <si>
    <t>Subj04</t>
  </si>
  <si>
    <t>Subj05</t>
  </si>
  <si>
    <t>Subj06</t>
  </si>
  <si>
    <t>Subj08</t>
  </si>
  <si>
    <t>Subj09</t>
  </si>
  <si>
    <t>Subj11</t>
  </si>
  <si>
    <t>Subj12</t>
  </si>
  <si>
    <t>Subj13</t>
  </si>
  <si>
    <t>Subj14</t>
  </si>
  <si>
    <t>Subj15</t>
  </si>
  <si>
    <t>Subj17</t>
  </si>
  <si>
    <t>Subj18</t>
  </si>
  <si>
    <t>Subj19</t>
  </si>
  <si>
    <t>Subj20</t>
  </si>
  <si>
    <t>Subj21</t>
  </si>
  <si>
    <t>Subj22</t>
  </si>
  <si>
    <t>Subj23</t>
  </si>
  <si>
    <t>Subj25</t>
  </si>
  <si>
    <t>Subj26</t>
  </si>
  <si>
    <t>Subj27</t>
  </si>
  <si>
    <t>Subj28</t>
  </si>
  <si>
    <t>Subj30</t>
  </si>
  <si>
    <t>Learning1</t>
  </si>
  <si>
    <t>Learning2</t>
  </si>
  <si>
    <t>Num objects encountered</t>
  </si>
  <si>
    <t>Learning2 missing (didn't complete)</t>
  </si>
  <si>
    <t xml:space="preserve"> </t>
  </si>
  <si>
    <t>Longer side (1 - along river, 0 - none, -1 - other direction)</t>
  </si>
  <si>
    <t>Percent answered</t>
  </si>
  <si>
    <t>Percent correct (out of answered)</t>
  </si>
  <si>
    <t>Percent correct (out of all)</t>
  </si>
  <si>
    <t>Day1</t>
  </si>
  <si>
    <t>Day2</t>
  </si>
  <si>
    <t>Overall subjects performance</t>
  </si>
  <si>
    <t>Localizer</t>
  </si>
  <si>
    <t>False_negatives (missed answers)</t>
  </si>
  <si>
    <t>Num_mistakes_day1</t>
  </si>
  <si>
    <t>Num_mistakes_day2</t>
  </si>
  <si>
    <t>Num_words_entered</t>
  </si>
  <si>
    <t>Objectviewing day2</t>
  </si>
  <si>
    <t>Objectviewing day1</t>
  </si>
  <si>
    <t>Problems</t>
  </si>
  <si>
    <t>JRD (mild)</t>
  </si>
  <si>
    <t>objview_d2 (mild)</t>
  </si>
  <si>
    <t>objview_d1 (mild)</t>
  </si>
  <si>
    <t>Localizer (severe), objview_d1_d2 (mild), JRD (mild), free recall</t>
  </si>
  <si>
    <t>objview_d1_d2 (severe), JRD (mild)</t>
  </si>
  <si>
    <t>objview_d1 (mild), JRD (mild), distest (mild)</t>
  </si>
  <si>
    <t>objview_d1 (mild), JRD (medium), distcomp (mild)</t>
  </si>
  <si>
    <t>JRD (medium), distest (mild), distcomp (mild)</t>
  </si>
  <si>
    <t>Localizer (severe), objview_d1 (mild), objview_d2 (severe), JRD (severe), distest (severe), distcomp (mild)</t>
  </si>
  <si>
    <t>Localizer (mild), objview_d1 (mild), JRD (severe), distest (mild)</t>
  </si>
  <si>
    <t>distest (mild)</t>
  </si>
  <si>
    <t>objview_d1_d2 (mild), distest (mild), distcomp (mild)</t>
  </si>
  <si>
    <t>JRD (severe), distest (severe), distcomp (severe)</t>
  </si>
  <si>
    <t>distcomp (mild)</t>
  </si>
  <si>
    <t>num_overall (stimuli, excluding blanks)</t>
  </si>
  <si>
    <t>RTs correlation to distances</t>
  </si>
  <si>
    <t>Subj12 (no fMRI data)</t>
  </si>
  <si>
    <t>Subj25 (two runs only)</t>
  </si>
  <si>
    <t>Same segment</t>
  </si>
  <si>
    <t>Different segment</t>
  </si>
  <si>
    <t>SEM</t>
  </si>
  <si>
    <t>Within segment</t>
  </si>
  <si>
    <t>Between segments</t>
  </si>
  <si>
    <t>Within adjacent quadrants in different segments</t>
  </si>
  <si>
    <t>Within, adjacent quadrant only</t>
  </si>
  <si>
    <t>Same seg adj quad</t>
  </si>
  <si>
    <t>Mean path distance per transition</t>
  </si>
  <si>
    <t>Average absolute path distance error (scaled)</t>
  </si>
  <si>
    <t>Corr estimated-path distance (scaled)</t>
  </si>
  <si>
    <t>Success rate - by path length</t>
  </si>
  <si>
    <t>Overlay model preserving mistakes</t>
  </si>
  <si>
    <t>Overlay model preserving transitions</t>
  </si>
  <si>
    <t>RTs correlation to distances - overall</t>
  </si>
  <si>
    <t>RTs corr to dist - same seg adj quad</t>
  </si>
  <si>
    <t>RTs corr to dist - diff seg adj quad</t>
  </si>
  <si>
    <t>Diff seg adj quad</t>
  </si>
  <si>
    <t>ttest(two tailed)</t>
  </si>
  <si>
    <t>Graphs</t>
  </si>
  <si>
    <t>Within quadrant</t>
  </si>
  <si>
    <t>Free recall number of transitions</t>
  </si>
  <si>
    <t>Between, adjacent quadrant only</t>
  </si>
  <si>
    <t>Within segment, adjacent quadrants</t>
  </si>
  <si>
    <t>Between segments, adjacent quadrants</t>
  </si>
  <si>
    <t>Value</t>
  </si>
  <si>
    <t>X-axis</t>
  </si>
  <si>
    <t>Averages</t>
  </si>
  <si>
    <t>Dist est corr real-estimated dists</t>
  </si>
  <si>
    <t>Dist est average estimated dists</t>
  </si>
  <si>
    <t>Dist comp success</t>
  </si>
  <si>
    <t>X-axis spread</t>
  </si>
  <si>
    <t>X-axis corrected</t>
  </si>
  <si>
    <t>Between segments, diagonal quadrants</t>
  </si>
  <si>
    <t>Between, diagonal quadrants</t>
  </si>
  <si>
    <t>Percent correct overall</t>
  </si>
  <si>
    <t>Stage 1</t>
  </si>
  <si>
    <t>Stage 2</t>
  </si>
  <si>
    <t>Stage 3</t>
  </si>
  <si>
    <t>Stage 4</t>
  </si>
  <si>
    <t>Stage 5</t>
  </si>
  <si>
    <t>Stage 1 (all objects visible)</t>
  </si>
  <si>
    <t>Stage 2 (4 objects hidden)</t>
  </si>
  <si>
    <t>Stage 3 (8 objects hidden)</t>
  </si>
  <si>
    <t>Stage 4 (16 objects hidden)</t>
  </si>
  <si>
    <t>Stage 5 (16 objects hidden)</t>
  </si>
  <si>
    <t>Day 2 (sum across all stages)</t>
  </si>
  <si>
    <t>Day 2</t>
  </si>
  <si>
    <t>Number of mistakes</t>
  </si>
  <si>
    <t>Total num objects</t>
  </si>
  <si>
    <t>Objects encountered per level</t>
  </si>
  <si>
    <t>Day 2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</si>
</sst>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9" fontId="6" fillId="0" borderId="0" xfId="1" applyFont="1" applyAlignment="1">
      <alignment horizontal="left"/>
    </xf>
    <xf numFmtId="164" fontId="6" fillId="0" borderId="0" xfId="0" applyNumberFormat="1" applyFont="1" applyAlignment="1">
      <alignment horizontal="left"/>
    </xf>
    <xf numFmtId="11" fontId="4" fillId="0" borderId="0" xfId="0" applyNumberFormat="1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0" xfId="0" applyFont="1"/>
    <xf numFmtId="164" fontId="5" fillId="0" borderId="0" xfId="0" applyNumberFormat="1" applyFont="1" applyAlignment="1">
      <alignment horizontal="left"/>
    </xf>
    <xf numFmtId="164" fontId="0" fillId="0" borderId="0" xfId="0" applyNumberFormat="1"/>
    <xf numFmtId="164" fontId="2" fillId="0" borderId="0" xfId="0" applyNumberFormat="1" applyFont="1"/>
    <xf numFmtId="164" fontId="6" fillId="0" borderId="0" xfId="0" applyNumberFormat="1" applyFont="1"/>
    <xf numFmtId="164" fontId="5" fillId="0" borderId="0" xfId="0" applyNumberFormat="1" applyFont="1"/>
    <xf numFmtId="165" fontId="6" fillId="0" borderId="0" xfId="0" applyNumberFormat="1" applyFont="1" applyAlignment="1">
      <alignment horizontal="left"/>
    </xf>
    <xf numFmtId="166" fontId="6" fillId="0" borderId="0" xfId="0" applyNumberFormat="1" applyFont="1"/>
    <xf numFmtId="166" fontId="5" fillId="0" borderId="0" xfId="0" applyNumberFormat="1" applyFont="1"/>
    <xf numFmtId="166" fontId="3" fillId="0" borderId="0" xfId="0" applyNumberFormat="1" applyFont="1"/>
    <xf numFmtId="164" fontId="6" fillId="0" borderId="0" xfId="0" applyNumberFormat="1" applyFont="1" applyAlignment="1">
      <alignment horizontal="right"/>
    </xf>
    <xf numFmtId="166" fontId="4" fillId="0" borderId="0" xfId="0" applyNumberFormat="1" applyFont="1"/>
    <xf numFmtId="166" fontId="0" fillId="0" borderId="0" xfId="0" applyNumberFormat="1"/>
    <xf numFmtId="2" fontId="6" fillId="0" borderId="0" xfId="0" applyNumberFormat="1" applyFont="1"/>
    <xf numFmtId="2" fontId="5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0" fillId="0" borderId="0" xfId="0" applyFont="1" applyAlignment="1">
      <alignment horizontal="left"/>
    </xf>
    <xf numFmtId="166" fontId="2" fillId="0" borderId="0" xfId="0" applyNumberFormat="1" applyFont="1"/>
    <xf numFmtId="166" fontId="0" fillId="0" borderId="0" xfId="0" applyNumberFormat="1" applyFont="1"/>
    <xf numFmtId="164" fontId="0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2" fontId="0" fillId="0" borderId="0" xfId="0" applyNumberFormat="1" applyFont="1"/>
    <xf numFmtId="2" fontId="8" fillId="0" borderId="0" xfId="0" applyNumberFormat="1" applyFont="1"/>
    <xf numFmtId="2" fontId="3" fillId="0" borderId="0" xfId="0" applyNumberFormat="1" applyFont="1"/>
    <xf numFmtId="2" fontId="10" fillId="0" borderId="0" xfId="0" applyNumberFormat="1" applyFont="1"/>
    <xf numFmtId="2" fontId="4" fillId="0" borderId="0" xfId="0" applyNumberFormat="1" applyFont="1"/>
    <xf numFmtId="0" fontId="3" fillId="0" borderId="2" xfId="0" applyFont="1" applyBorder="1"/>
    <xf numFmtId="0" fontId="8" fillId="0" borderId="2" xfId="0" applyFont="1" applyBorder="1"/>
    <xf numFmtId="0" fontId="3" fillId="0" borderId="1" xfId="0" applyFont="1" applyBorder="1"/>
    <xf numFmtId="0" fontId="8" fillId="0" borderId="1" xfId="0" applyFont="1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2" fontId="0" fillId="0" borderId="3" xfId="0" applyNumberFormat="1" applyBorder="1"/>
    <xf numFmtId="2" fontId="0" fillId="0" borderId="4" xfId="0" applyNumberFormat="1" applyBorder="1"/>
    <xf numFmtId="2" fontId="8" fillId="0" borderId="3" xfId="0" applyNumberFormat="1" applyFont="1" applyBorder="1"/>
    <xf numFmtId="2" fontId="3" fillId="0" borderId="3" xfId="0" applyNumberFormat="1" applyFont="1" applyBorder="1"/>
    <xf numFmtId="0" fontId="3" fillId="0" borderId="3" xfId="0" applyFont="1" applyBorder="1"/>
    <xf numFmtId="0" fontId="8" fillId="0" borderId="3" xfId="0" applyFont="1" applyBorder="1"/>
    <xf numFmtId="0" fontId="5" fillId="0" borderId="3" xfId="0" applyFont="1" applyBorder="1"/>
    <xf numFmtId="0" fontId="0" fillId="0" borderId="5" xfId="0" applyBorder="1"/>
    <xf numFmtId="0" fontId="3" fillId="0" borderId="5" xfId="0" applyFont="1" applyBorder="1"/>
    <xf numFmtId="0" fontId="2" fillId="0" borderId="2" xfId="0" applyFont="1" applyBorder="1"/>
    <xf numFmtId="2" fontId="0" fillId="0" borderId="2" xfId="0" applyNumberFormat="1" applyBorder="1"/>
    <xf numFmtId="2" fontId="3" fillId="0" borderId="2" xfId="0" applyNumberFormat="1" applyFont="1" applyBorder="1"/>
    <xf numFmtId="2" fontId="8" fillId="0" borderId="2" xfId="0" applyNumberFormat="1" applyFont="1" applyBorder="1"/>
    <xf numFmtId="0" fontId="0" fillId="0" borderId="3" xfId="0" applyFont="1" applyBorder="1"/>
    <xf numFmtId="167" fontId="0" fillId="0" borderId="0" xfId="0" applyNumberFormat="1"/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2" fontId="0" fillId="0" borderId="3" xfId="0" applyNumberFormat="1" applyFont="1" applyBorder="1"/>
    <xf numFmtId="2" fontId="8" fillId="0" borderId="4" xfId="0" applyNumberFormat="1" applyFont="1" applyBorder="1"/>
    <xf numFmtId="0" fontId="8" fillId="0" borderId="5" xfId="0" applyFont="1" applyBorder="1"/>
    <xf numFmtId="166" fontId="8" fillId="0" borderId="0" xfId="0" applyNumberFormat="1" applyFont="1"/>
    <xf numFmtId="166" fontId="6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0" fontId="1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all_results!$J$3:$J$19</c:f>
              <c:numCache>
                <c:formatCode>0.00</c:formatCode>
                <c:ptCount val="17"/>
                <c:pt idx="0">
                  <c:v>-0.20183778734084601</c:v>
                </c:pt>
                <c:pt idx="1">
                  <c:v>-2.3158235146969702E-3</c:v>
                </c:pt>
                <c:pt idx="2">
                  <c:v>-0.26107153324856103</c:v>
                </c:pt>
                <c:pt idx="3">
                  <c:v>-0.29058836921703302</c:v>
                </c:pt>
                <c:pt idx="4">
                  <c:v>0.25344289448212798</c:v>
                </c:pt>
                <c:pt idx="5">
                  <c:v>-0.28167237272308498</c:v>
                </c:pt>
                <c:pt idx="6">
                  <c:v>-0.351932555800754</c:v>
                </c:pt>
                <c:pt idx="7">
                  <c:v>0.38892425021839599</c:v>
                </c:pt>
                <c:pt idx="8">
                  <c:v>0.107467191795003</c:v>
                </c:pt>
                <c:pt idx="9">
                  <c:v>-0.26483314937754598</c:v>
                </c:pt>
                <c:pt idx="10">
                  <c:v>0.39</c:v>
                </c:pt>
                <c:pt idx="11">
                  <c:v>6.4628628558658502E-2</c:v>
                </c:pt>
                <c:pt idx="12">
                  <c:v>7.7451404543596503E-2</c:v>
                </c:pt>
                <c:pt idx="13">
                  <c:v>-0.22013508641507601</c:v>
                </c:pt>
                <c:pt idx="14">
                  <c:v>-1.7878319349985398E-2</c:v>
                </c:pt>
                <c:pt idx="15">
                  <c:v>-0.134473165158007</c:v>
                </c:pt>
                <c:pt idx="16">
                  <c:v>-8.4562993551087096E-2</c:v>
                </c:pt>
              </c:numCache>
            </c:numRef>
          </c:xVal>
          <c:yVal>
            <c:numRef>
              <c:f>all_results!$Q$3:$Q$19</c:f>
              <c:numCache>
                <c:formatCode>0.00</c:formatCode>
                <c:ptCount val="17"/>
                <c:pt idx="0">
                  <c:v>0.75515571582126795</c:v>
                </c:pt>
                <c:pt idx="1">
                  <c:v>0.63039995575952701</c:v>
                </c:pt>
                <c:pt idx="2">
                  <c:v>0.574882956198696</c:v>
                </c:pt>
                <c:pt idx="3">
                  <c:v>0.61075406228070095</c:v>
                </c:pt>
                <c:pt idx="4">
                  <c:v>0.76659445778156998</c:v>
                </c:pt>
                <c:pt idx="5">
                  <c:v>0.684786631312572</c:v>
                </c:pt>
                <c:pt idx="6">
                  <c:v>0.65134179369701195</c:v>
                </c:pt>
                <c:pt idx="7">
                  <c:v>0.70481643241879999</c:v>
                </c:pt>
                <c:pt idx="8">
                  <c:v>0.85724804602437299</c:v>
                </c:pt>
                <c:pt idx="9">
                  <c:v>0.75067402486554702</c:v>
                </c:pt>
                <c:pt idx="10">
                  <c:v>0.67555299467885999</c:v>
                </c:pt>
                <c:pt idx="11">
                  <c:v>0.78987538870376195</c:v>
                </c:pt>
                <c:pt idx="12">
                  <c:v>0.49809061518167103</c:v>
                </c:pt>
                <c:pt idx="13">
                  <c:v>0.74634170290850599</c:v>
                </c:pt>
                <c:pt idx="14">
                  <c:v>0.52139238277340105</c:v>
                </c:pt>
                <c:pt idx="15">
                  <c:v>4.4039197507797501E-2</c:v>
                </c:pt>
                <c:pt idx="16">
                  <c:v>0.73438539306333495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9-4922-B9BA-DA2E636A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10560"/>
        <c:axId val="473811544"/>
      </c:scatterChart>
      <c:valAx>
        <c:axId val="47381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estimated</a:t>
                </a:r>
                <a:r>
                  <a:rPr lang="en-US" baseline="0"/>
                  <a:t> distance within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11544"/>
        <c:crosses val="autoZero"/>
        <c:crossBetween val="midCat"/>
      </c:valAx>
      <c:valAx>
        <c:axId val="473811544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estimation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105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6D-4792-BB33-EFAD443E6E4D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E6D-4792-BB33-EFAD443E6E4D}"/>
              </c:ext>
            </c:extLst>
          </c:dPt>
          <c:errBars>
            <c:errBarType val="both"/>
            <c:errValType val="cust"/>
            <c:noEndCap val="0"/>
            <c:plus>
              <c:numRef>
                <c:f>Graphs!$V$53:$V$54</c:f>
                <c:numCache>
                  <c:formatCode>General</c:formatCode>
                  <c:ptCount val="2"/>
                  <c:pt idx="0">
                    <c:v>2.1362656826699907E-2</c:v>
                  </c:pt>
                  <c:pt idx="1">
                    <c:v>2.5859872704720496E-2</c:v>
                  </c:pt>
                </c:numCache>
              </c:numRef>
            </c:plus>
            <c:minus>
              <c:numRef>
                <c:f>Graphs!$V$53:$V$54</c:f>
                <c:numCache>
                  <c:formatCode>General</c:formatCode>
                  <c:ptCount val="2"/>
                  <c:pt idx="0">
                    <c:v>2.1362656826699907E-2</c:v>
                  </c:pt>
                  <c:pt idx="1">
                    <c:v>2.5859872704720496E-2</c:v>
                  </c:pt>
                </c:numCache>
              </c:numRef>
            </c:minus>
            <c:spPr>
              <a:noFill/>
              <a:ln w="3175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Graphs!$S$53:$S$54</c:f>
              <c:strCache>
                <c:ptCount val="2"/>
                <c:pt idx="0">
                  <c:v>Within segment</c:v>
                </c:pt>
                <c:pt idx="1">
                  <c:v>Between segments</c:v>
                </c:pt>
              </c:strCache>
            </c:strRef>
          </c:cat>
          <c:val>
            <c:numRef>
              <c:f>Graphs!$U$53:$U$54</c:f>
              <c:numCache>
                <c:formatCode>General</c:formatCode>
                <c:ptCount val="2"/>
                <c:pt idx="0">
                  <c:v>0.85807291666666663</c:v>
                </c:pt>
                <c:pt idx="1">
                  <c:v>0.765625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D-4792-BB33-EFAD443E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573416"/>
        <c:axId val="562572432"/>
      </c:ba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40000"/>
                </a:schemeClr>
              </a:solidFill>
              <a:ln w="0">
                <a:noFill/>
              </a:ln>
              <a:effectLst/>
            </c:spPr>
          </c:marker>
          <c:dPt>
            <c:idx val="50"/>
            <c:marker>
              <c:symbol val="dash"/>
              <c:size val="10"/>
              <c:spPr>
                <a:solidFill>
                  <a:schemeClr val="tx1"/>
                </a:solidFill>
                <a:ln w="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000-45C5-B185-4405E400DA24}"/>
              </c:ext>
            </c:extLst>
          </c:dPt>
          <c:dPt>
            <c:idx val="51"/>
            <c:marker>
              <c:symbol val="dash"/>
              <c:size val="10"/>
              <c:spPr>
                <a:solidFill>
                  <a:schemeClr val="tx1"/>
                </a:solidFill>
                <a:ln w="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000-45C5-B185-4405E400DA24}"/>
              </c:ext>
            </c:extLst>
          </c:dPt>
          <c:xVal>
            <c:numRef>
              <c:f>Graphs!$T$3:$T$54</c:f>
              <c:numCache>
                <c:formatCode>General</c:formatCode>
                <c:ptCount val="52"/>
                <c:pt idx="0">
                  <c:v>0.85</c:v>
                </c:pt>
                <c:pt idx="1">
                  <c:v>0.85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</c:v>
                </c:pt>
                <c:pt idx="6">
                  <c:v>1</c:v>
                </c:pt>
                <c:pt idx="7">
                  <c:v>0.95</c:v>
                </c:pt>
                <c:pt idx="8">
                  <c:v>1.05</c:v>
                </c:pt>
                <c:pt idx="9">
                  <c:v>1</c:v>
                </c:pt>
                <c:pt idx="10">
                  <c:v>1.1000000000000001</c:v>
                </c:pt>
                <c:pt idx="11">
                  <c:v>1</c:v>
                </c:pt>
                <c:pt idx="12">
                  <c:v>1.05</c:v>
                </c:pt>
                <c:pt idx="13">
                  <c:v>0.95</c:v>
                </c:pt>
                <c:pt idx="14">
                  <c:v>1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1.05</c:v>
                </c:pt>
                <c:pt idx="21">
                  <c:v>1</c:v>
                </c:pt>
                <c:pt idx="22">
                  <c:v>1.05</c:v>
                </c:pt>
                <c:pt idx="23">
                  <c:v>1.05</c:v>
                </c:pt>
                <c:pt idx="25">
                  <c:v>1.8</c:v>
                </c:pt>
                <c:pt idx="26">
                  <c:v>1.75</c:v>
                </c:pt>
                <c:pt idx="27">
                  <c:v>1.9</c:v>
                </c:pt>
                <c:pt idx="28">
                  <c:v>1.85</c:v>
                </c:pt>
                <c:pt idx="29">
                  <c:v>2</c:v>
                </c:pt>
                <c:pt idx="30">
                  <c:v>1.85</c:v>
                </c:pt>
                <c:pt idx="31">
                  <c:v>2.1</c:v>
                </c:pt>
                <c:pt idx="32">
                  <c:v>1.95</c:v>
                </c:pt>
                <c:pt idx="33">
                  <c:v>2.2000000000000002</c:v>
                </c:pt>
                <c:pt idx="34">
                  <c:v>2</c:v>
                </c:pt>
                <c:pt idx="35">
                  <c:v>2.0499999999999998</c:v>
                </c:pt>
                <c:pt idx="36">
                  <c:v>2.0499999999999998</c:v>
                </c:pt>
                <c:pt idx="37">
                  <c:v>1.95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</c:v>
                </c:pt>
                <c:pt idx="42">
                  <c:v>2.0499999999999998</c:v>
                </c:pt>
                <c:pt idx="43">
                  <c:v>2.15</c:v>
                </c:pt>
                <c:pt idx="44">
                  <c:v>2</c:v>
                </c:pt>
                <c:pt idx="45">
                  <c:v>2.1</c:v>
                </c:pt>
                <c:pt idx="46">
                  <c:v>2</c:v>
                </c:pt>
                <c:pt idx="47">
                  <c:v>2.0499999999999998</c:v>
                </c:pt>
                <c:pt idx="48">
                  <c:v>2.25</c:v>
                </c:pt>
                <c:pt idx="50">
                  <c:v>1</c:v>
                </c:pt>
                <c:pt idx="51">
                  <c:v>2</c:v>
                </c:pt>
              </c:numCache>
            </c:numRef>
          </c:xVal>
          <c:yVal>
            <c:numRef>
              <c:f>Graphs!$U$3:$U$54</c:f>
              <c:numCache>
                <c:formatCode>0.00</c:formatCode>
                <c:ptCount val="52"/>
                <c:pt idx="0">
                  <c:v>0.96875</c:v>
                </c:pt>
                <c:pt idx="1">
                  <c:v>0.90625</c:v>
                </c:pt>
                <c:pt idx="2">
                  <c:v>0.84375</c:v>
                </c:pt>
                <c:pt idx="3">
                  <c:v>0.71875</c:v>
                </c:pt>
                <c:pt idx="4">
                  <c:v>0.90625</c:v>
                </c:pt>
                <c:pt idx="5">
                  <c:v>0.9375</c:v>
                </c:pt>
                <c:pt idx="6">
                  <c:v>0.8125</c:v>
                </c:pt>
                <c:pt idx="7">
                  <c:v>0.875</c:v>
                </c:pt>
                <c:pt idx="8">
                  <c:v>0.90625</c:v>
                </c:pt>
                <c:pt idx="9">
                  <c:v>0.9375</c:v>
                </c:pt>
                <c:pt idx="10">
                  <c:v>0.9375</c:v>
                </c:pt>
                <c:pt idx="11">
                  <c:v>1</c:v>
                </c:pt>
                <c:pt idx="12">
                  <c:v>0.71875</c:v>
                </c:pt>
                <c:pt idx="13">
                  <c:v>0.96875</c:v>
                </c:pt>
                <c:pt idx="14">
                  <c:v>0.6875</c:v>
                </c:pt>
                <c:pt idx="15">
                  <c:v>0.75</c:v>
                </c:pt>
                <c:pt idx="16">
                  <c:v>0.78125</c:v>
                </c:pt>
                <c:pt idx="17">
                  <c:v>0.96875</c:v>
                </c:pt>
                <c:pt idx="18">
                  <c:v>0.96875</c:v>
                </c:pt>
                <c:pt idx="19">
                  <c:v>0.90625</c:v>
                </c:pt>
                <c:pt idx="20">
                  <c:v>0.75</c:v>
                </c:pt>
                <c:pt idx="21">
                  <c:v>0.625</c:v>
                </c:pt>
                <c:pt idx="22">
                  <c:v>0.84375</c:v>
                </c:pt>
                <c:pt idx="23">
                  <c:v>0.875</c:v>
                </c:pt>
                <c:pt idx="25">
                  <c:v>0.84375</c:v>
                </c:pt>
                <c:pt idx="26">
                  <c:v>0.75</c:v>
                </c:pt>
                <c:pt idx="27">
                  <c:v>0.84375</c:v>
                </c:pt>
                <c:pt idx="28">
                  <c:v>0.8125</c:v>
                </c:pt>
                <c:pt idx="29">
                  <c:v>0.84375</c:v>
                </c:pt>
                <c:pt idx="30">
                  <c:v>0.75</c:v>
                </c:pt>
                <c:pt idx="31">
                  <c:v>0.84375</c:v>
                </c:pt>
                <c:pt idx="32">
                  <c:v>0.78125</c:v>
                </c:pt>
                <c:pt idx="33">
                  <c:v>0.84375</c:v>
                </c:pt>
                <c:pt idx="34">
                  <c:v>0.90625</c:v>
                </c:pt>
                <c:pt idx="35">
                  <c:v>0.75</c:v>
                </c:pt>
                <c:pt idx="36">
                  <c:v>0.8125</c:v>
                </c:pt>
                <c:pt idx="37">
                  <c:v>0.6875</c:v>
                </c:pt>
                <c:pt idx="38">
                  <c:v>0.9375</c:v>
                </c:pt>
                <c:pt idx="39">
                  <c:v>0.65625</c:v>
                </c:pt>
                <c:pt idx="40">
                  <c:v>0.59375</c:v>
                </c:pt>
                <c:pt idx="41">
                  <c:v>0.9375</c:v>
                </c:pt>
                <c:pt idx="42">
                  <c:v>0.6875</c:v>
                </c:pt>
                <c:pt idx="43">
                  <c:v>0.78125</c:v>
                </c:pt>
                <c:pt idx="44">
                  <c:v>0.46875</c:v>
                </c:pt>
                <c:pt idx="45">
                  <c:v>0.9375</c:v>
                </c:pt>
                <c:pt idx="46">
                  <c:v>0.5</c:v>
                </c:pt>
                <c:pt idx="47">
                  <c:v>0.65625</c:v>
                </c:pt>
                <c:pt idx="48">
                  <c:v>0.75</c:v>
                </c:pt>
                <c:pt idx="50" formatCode="General">
                  <c:v>0.85807291666666663</c:v>
                </c:pt>
                <c:pt idx="51" formatCode="General">
                  <c:v>0.765625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D-4792-BB33-EFAD443E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73416"/>
        <c:axId val="562572432"/>
      </c:scatterChart>
      <c:catAx>
        <c:axId val="56257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72432"/>
        <c:crosses val="autoZero"/>
        <c:auto val="1"/>
        <c:lblAlgn val="ctr"/>
        <c:lblOffset val="100"/>
        <c:tickMarkSkip val="1"/>
        <c:noMultiLvlLbl val="0"/>
      </c:catAx>
      <c:valAx>
        <c:axId val="562572432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7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Graphs!$E$103:$E$106</c:f>
                <c:numCache>
                  <c:formatCode>General</c:formatCode>
                  <c:ptCount val="4"/>
                  <c:pt idx="0">
                    <c:v>0.64526330617780892</c:v>
                  </c:pt>
                  <c:pt idx="1">
                    <c:v>0.33648868878635346</c:v>
                  </c:pt>
                  <c:pt idx="2">
                    <c:v>0.39614309009004178</c:v>
                  </c:pt>
                  <c:pt idx="3">
                    <c:v>0.35087451133605307</c:v>
                  </c:pt>
                </c:numCache>
              </c:numRef>
            </c:plus>
            <c:minus>
              <c:numRef>
                <c:f>Graphs!$E$103:$E$106</c:f>
                <c:numCache>
                  <c:formatCode>General</c:formatCode>
                  <c:ptCount val="4"/>
                  <c:pt idx="0">
                    <c:v>0.64526330617780892</c:v>
                  </c:pt>
                  <c:pt idx="1">
                    <c:v>0.33648868878635346</c:v>
                  </c:pt>
                  <c:pt idx="2">
                    <c:v>0.39614309009004178</c:v>
                  </c:pt>
                  <c:pt idx="3">
                    <c:v>0.35087451133605307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Graphs!$B$103:$B$106</c:f>
              <c:strCache>
                <c:ptCount val="4"/>
                <c:pt idx="0">
                  <c:v>Within quadrant</c:v>
                </c:pt>
                <c:pt idx="1">
                  <c:v>Within segment, adjacent quadrants</c:v>
                </c:pt>
                <c:pt idx="2">
                  <c:v>Between segments, adjacent quadrants</c:v>
                </c:pt>
                <c:pt idx="3">
                  <c:v>Between segments, diagonal quadrants</c:v>
                </c:pt>
              </c:strCache>
            </c:strRef>
          </c:cat>
          <c:val>
            <c:numRef>
              <c:f>Graphs!$D$103:$D$106</c:f>
              <c:numCache>
                <c:formatCode>General</c:formatCode>
                <c:ptCount val="4"/>
                <c:pt idx="0">
                  <c:v>7.916666666666667</c:v>
                </c:pt>
                <c:pt idx="1">
                  <c:v>3.75</c:v>
                </c:pt>
                <c:pt idx="2">
                  <c:v>1.875</c:v>
                </c:pt>
                <c:pt idx="3">
                  <c:v>1.4583333333333333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7-4CCE-A7B9-61955290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68528"/>
        <c:axId val="446168856"/>
      </c:barChart>
      <c:catAx>
        <c:axId val="4461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68856"/>
        <c:crosses val="autoZero"/>
        <c:auto val="1"/>
        <c:lblAlgn val="ctr"/>
        <c:lblOffset val="100"/>
        <c:noMultiLvlLbl val="0"/>
      </c:catAx>
      <c:valAx>
        <c:axId val="446168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Graphs!$AE$97:$AJ$97</c:f>
                <c:numCache>
                  <c:formatCode>General</c:formatCode>
                  <c:ptCount val="6"/>
                  <c:pt idx="1">
                    <c:v>2.7286753323505445E-2</c:v>
                  </c:pt>
                  <c:pt idx="2">
                    <c:v>2.9156595802399182E-2</c:v>
                  </c:pt>
                  <c:pt idx="3">
                    <c:v>2.8750887488622173E-2</c:v>
                  </c:pt>
                  <c:pt idx="4">
                    <c:v>1.7674891567145731E-2</c:v>
                  </c:pt>
                </c:numCache>
              </c:numRef>
            </c:plus>
            <c:minus>
              <c:numRef>
                <c:f>Graphs!$AE$97:$AJ$97</c:f>
                <c:numCache>
                  <c:formatCode>General</c:formatCode>
                  <c:ptCount val="6"/>
                  <c:pt idx="1">
                    <c:v>2.7286753323505445E-2</c:v>
                  </c:pt>
                  <c:pt idx="2">
                    <c:v>2.9156595802399182E-2</c:v>
                  </c:pt>
                  <c:pt idx="3">
                    <c:v>2.8750887488622173E-2</c:v>
                  </c:pt>
                  <c:pt idx="4">
                    <c:v>1.7674891567145731E-2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Graphs!$AE$95:$AJ$95</c:f>
              <c:strCache>
                <c:ptCount val="6"/>
                <c:pt idx="0">
                  <c:v>Stage 1 (all objects visible)</c:v>
                </c:pt>
                <c:pt idx="1">
                  <c:v>Stage 2 (4 objects hidden)</c:v>
                </c:pt>
                <c:pt idx="2">
                  <c:v>Stage 3 (8 objects hidden)</c:v>
                </c:pt>
                <c:pt idx="3">
                  <c:v>Stage 4 (16 objects hidden)</c:v>
                </c:pt>
                <c:pt idx="4">
                  <c:v>Stage 5 (16 objects hidden)</c:v>
                </c:pt>
                <c:pt idx="5">
                  <c:v>Day 2 (sum across all stages)</c:v>
                </c:pt>
              </c:strCache>
            </c:strRef>
          </c:cat>
          <c:val>
            <c:numRef>
              <c:f>Graphs!$AE$96:$AJ$96</c:f>
              <c:numCache>
                <c:formatCode>0.00</c:formatCode>
                <c:ptCount val="6"/>
                <c:pt idx="1">
                  <c:v>0.80898226676816198</c:v>
                </c:pt>
                <c:pt idx="2">
                  <c:v>0.87425446883398827</c:v>
                </c:pt>
                <c:pt idx="3">
                  <c:v>0.90141144140579688</c:v>
                </c:pt>
                <c:pt idx="4">
                  <c:v>0.96289818312107334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3-4F24-88B8-32329EE53B7D}"/>
            </c:ext>
          </c:extLst>
        </c:ser>
        <c:ser>
          <c:idx val="1"/>
          <c:order val="1"/>
          <c:tx>
            <c:strRef>
              <c:f>Graphs!$AE$95:$AJ$95</c:f>
              <c:strCache>
                <c:ptCount val="6"/>
                <c:pt idx="0">
                  <c:v>Stage 1 (all objects visible)</c:v>
                </c:pt>
                <c:pt idx="1">
                  <c:v>Stage 2 (4 objects hidden)</c:v>
                </c:pt>
                <c:pt idx="2">
                  <c:v>Stage 3 (8 objects hidden)</c:v>
                </c:pt>
                <c:pt idx="3">
                  <c:v>Stage 4 (16 objects hidden)</c:v>
                </c:pt>
                <c:pt idx="4">
                  <c:v>Stage 5 (16 objects hidden)</c:v>
                </c:pt>
                <c:pt idx="5">
                  <c:v>Day 2 (sum across all stages)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Graphs!$AE$101:$AJ$101</c:f>
                <c:numCache>
                  <c:formatCode>General</c:formatCode>
                  <c:ptCount val="6"/>
                  <c:pt idx="0">
                    <c:v>4.3171518900014562E-3</c:v>
                  </c:pt>
                  <c:pt idx="5">
                    <c:v>2.9731052878465792E-3</c:v>
                  </c:pt>
                </c:numCache>
              </c:numRef>
            </c:plus>
            <c:minus>
              <c:numRef>
                <c:f>Graphs!$AE$101:$AJ$101</c:f>
                <c:numCache>
                  <c:formatCode>General</c:formatCode>
                  <c:ptCount val="6"/>
                  <c:pt idx="0">
                    <c:v>4.3171518900014562E-3</c:v>
                  </c:pt>
                  <c:pt idx="5">
                    <c:v>2.9731052878465792E-3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Graphs!$AE$95:$AJ$95</c:f>
              <c:strCache>
                <c:ptCount val="6"/>
                <c:pt idx="0">
                  <c:v>Stage 1 (all objects visible)</c:v>
                </c:pt>
                <c:pt idx="1">
                  <c:v>Stage 2 (4 objects hidden)</c:v>
                </c:pt>
                <c:pt idx="2">
                  <c:v>Stage 3 (8 objects hidden)</c:v>
                </c:pt>
                <c:pt idx="3">
                  <c:v>Stage 4 (16 objects hidden)</c:v>
                </c:pt>
                <c:pt idx="4">
                  <c:v>Stage 5 (16 objects hidden)</c:v>
                </c:pt>
                <c:pt idx="5">
                  <c:v>Day 2 (sum across all stages)</c:v>
                </c:pt>
              </c:strCache>
            </c:strRef>
          </c:cat>
          <c:val>
            <c:numRef>
              <c:f>Graphs!$AE$100:$AJ$100</c:f>
              <c:numCache>
                <c:formatCode>General</c:formatCode>
                <c:ptCount val="6"/>
                <c:pt idx="0" formatCode="0.00">
                  <c:v>0.99074074074074081</c:v>
                </c:pt>
                <c:pt idx="5" formatCode="0.00">
                  <c:v>0.99331222910051398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6C-4733-83DD-791AEC79D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098944"/>
        <c:axId val="576093696"/>
      </c:lineChart>
      <c:catAx>
        <c:axId val="5760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93696"/>
        <c:crosses val="autoZero"/>
        <c:auto val="1"/>
        <c:lblAlgn val="ctr"/>
        <c:lblOffset val="100"/>
        <c:noMultiLvlLbl val="0"/>
      </c:catAx>
      <c:valAx>
        <c:axId val="576093696"/>
        <c:scaling>
          <c:orientation val="minMax"/>
          <c:max val="1.0900000000000001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Percent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correct answers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989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4302094113563E-2"/>
          <c:y val="9.345155669267538E-2"/>
          <c:w val="0.92792962613055685"/>
          <c:h val="0.824441659744414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Performance_overall!$Y$4:$Y$27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Performance_overall!$Z$4:$Z$27</c:f>
              <c:numCache>
                <c:formatCode>General</c:formatCode>
                <c:ptCount val="24"/>
                <c:pt idx="0">
                  <c:v>0.62585034013605445</c:v>
                </c:pt>
                <c:pt idx="1">
                  <c:v>0.80272108843537415</c:v>
                </c:pt>
                <c:pt idx="2">
                  <c:v>0.68707482993197277</c:v>
                </c:pt>
                <c:pt idx="3">
                  <c:v>0.51700680272108845</c:v>
                </c:pt>
                <c:pt idx="4">
                  <c:v>0.78911564625850339</c:v>
                </c:pt>
                <c:pt idx="5">
                  <c:v>0.84353741496598644</c:v>
                </c:pt>
                <c:pt idx="6">
                  <c:v>0.73469387755102045</c:v>
                </c:pt>
                <c:pt idx="7">
                  <c:v>0.75510204081632648</c:v>
                </c:pt>
                <c:pt idx="9">
                  <c:v>0.86394557823129248</c:v>
                </c:pt>
                <c:pt idx="10">
                  <c:v>0.73469387755102045</c:v>
                </c:pt>
                <c:pt idx="11">
                  <c:v>0.69387755102040816</c:v>
                </c:pt>
                <c:pt idx="12">
                  <c:v>0.51020408163265307</c:v>
                </c:pt>
                <c:pt idx="13">
                  <c:v>0.70068027210884354</c:v>
                </c:pt>
                <c:pt idx="14">
                  <c:v>0.59863945578231292</c:v>
                </c:pt>
                <c:pt idx="15">
                  <c:v>0.31292517006802723</c:v>
                </c:pt>
                <c:pt idx="16">
                  <c:v>0.8231292517006803</c:v>
                </c:pt>
                <c:pt idx="17">
                  <c:v>0.36734693877551022</c:v>
                </c:pt>
                <c:pt idx="18">
                  <c:v>0.80272108843537415</c:v>
                </c:pt>
                <c:pt idx="20">
                  <c:v>0.62585034013605445</c:v>
                </c:pt>
                <c:pt idx="21">
                  <c:v>0.5714285714285714</c:v>
                </c:pt>
                <c:pt idx="22">
                  <c:v>0.79591836734693877</c:v>
                </c:pt>
                <c:pt idx="23">
                  <c:v>0.84353741496598644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C-CD4D-8779-83B56C99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21760"/>
        <c:axId val="241690767"/>
      </c:scatterChart>
      <c:valAx>
        <c:axId val="21195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90767"/>
        <c:crosses val="autoZero"/>
        <c:crossBetween val="midCat"/>
      </c:valAx>
      <c:valAx>
        <c:axId val="2416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2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'Free recall'!$C$1</c:f>
              <c:strCache>
                <c:ptCount val="1"/>
                <c:pt idx="0">
                  <c:v>Num transitions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('Free recall'!$C$37,'Free recall'!$D$37,'Free recall'!$F$37)</c:f>
                <c:numCache>
                  <c:formatCode>General</c:formatCode>
                  <c:ptCount val="3"/>
                  <c:pt idx="0">
                    <c:v>0.54728137937678878</c:v>
                  </c:pt>
                  <c:pt idx="1">
                    <c:v>0.5439611381401831</c:v>
                  </c:pt>
                  <c:pt idx="2">
                    <c:v>0.5645928591634487</c:v>
                  </c:pt>
                </c:numCache>
              </c:numRef>
            </c:plus>
            <c:minus>
              <c:numRef>
                <c:f>('Free recall'!$C$37,'Free recall'!$D$37,'Free recall'!$F$37)</c:f>
                <c:numCache>
                  <c:formatCode>General</c:formatCode>
                  <c:ptCount val="3"/>
                  <c:pt idx="0">
                    <c:v>0.54728137937678878</c:v>
                  </c:pt>
                  <c:pt idx="1">
                    <c:v>0.5439611381401831</c:v>
                  </c:pt>
                  <c:pt idx="2">
                    <c:v>0.5645928591634487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('Free recall'!$C$36,'Free recall'!$D$36,'Free recall'!$F$36)</c:f>
              <c:strCache>
                <c:ptCount val="3"/>
                <c:pt idx="0">
                  <c:v>Within segment</c:v>
                </c:pt>
                <c:pt idx="1">
                  <c:v>Between segments</c:v>
                </c:pt>
                <c:pt idx="2">
                  <c:v>Within adjacent quadrants in different segments</c:v>
                </c:pt>
              </c:strCache>
            </c:strRef>
          </c:cat>
          <c:val>
            <c:numRef>
              <c:f>('Free recall'!$C$30,'Free recall'!$D$30,'Free recall'!$F$30)</c:f>
              <c:numCache>
                <c:formatCode>0.0</c:formatCode>
                <c:ptCount val="3"/>
                <c:pt idx="0">
                  <c:v>11.666666666666666</c:v>
                </c:pt>
                <c:pt idx="1">
                  <c:v>3.3333333333333335</c:v>
                </c:pt>
                <c:pt idx="2">
                  <c:v>9.7916666666666661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D-4961-8694-9EF0B409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45592"/>
        <c:axId val="472358056"/>
      </c:barChart>
      <c:catAx>
        <c:axId val="47234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58056"/>
        <c:crosses val="autoZero"/>
        <c:auto val="1"/>
        <c:lblAlgn val="ctr"/>
        <c:lblOffset val="100"/>
        <c:noMultiLvlLbl val="0"/>
      </c:catAx>
      <c:valAx>
        <c:axId val="47235805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4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Objectviewing_fMRI!$T$39:$U$39</c:f>
                <c:numCache>
                  <c:formatCode>General</c:formatCode>
                  <c:ptCount val="2"/>
                  <c:pt idx="0">
                    <c:v>1.8760471759490891E-2</c:v>
                  </c:pt>
                  <c:pt idx="1">
                    <c:v>1.785446290413828E-2</c:v>
                  </c:pt>
                </c:numCache>
              </c:numRef>
            </c:plus>
            <c:minus>
              <c:numRef>
                <c:f>Objectviewing_fMRI!$T$39:$U$39</c:f>
                <c:numCache>
                  <c:formatCode>General</c:formatCode>
                  <c:ptCount val="2"/>
                  <c:pt idx="0">
                    <c:v>1.8760471759490891E-2</c:v>
                  </c:pt>
                  <c:pt idx="1">
                    <c:v>1.785446290413828E-2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Objectviewing_fMRI!$T$38:$U$38</c:f>
              <c:strCache>
                <c:ptCount val="2"/>
                <c:pt idx="0">
                  <c:v>Same segment</c:v>
                </c:pt>
                <c:pt idx="1">
                  <c:v>Different segment</c:v>
                </c:pt>
              </c:strCache>
            </c:strRef>
          </c:cat>
          <c:val>
            <c:numRef>
              <c:f>Objectviewing_fMRI!$T$29:$U$29</c:f>
              <c:numCache>
                <c:formatCode>0.00000</c:formatCode>
                <c:ptCount val="2"/>
                <c:pt idx="0">
                  <c:v>0.62910231424287832</c:v>
                </c:pt>
                <c:pt idx="1">
                  <c:v>0.62736106879772846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0-49F4-87BD-7724110A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773208"/>
        <c:axId val="401773536"/>
      </c:barChart>
      <c:catAx>
        <c:axId val="40177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3536"/>
        <c:crosses val="autoZero"/>
        <c:auto val="1"/>
        <c:lblAlgn val="ctr"/>
        <c:lblOffset val="100"/>
        <c:noMultiLvlLbl val="0"/>
      </c:catAx>
      <c:valAx>
        <c:axId val="401773536"/>
        <c:scaling>
          <c:orientation val="minMax"/>
          <c:min val="0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Objectviewing_fMRI!$AA$39</c:f>
                <c:numCache>
                  <c:formatCode>General</c:formatCode>
                  <c:ptCount val="1"/>
                  <c:pt idx="0">
                    <c:v>1.064738228704668E-2</c:v>
                  </c:pt>
                </c:numCache>
              </c:numRef>
            </c:plus>
            <c:minus>
              <c:numRef>
                <c:f>Objectviewing_fMRI!$AA$39</c:f>
                <c:numCache>
                  <c:formatCode>General</c:formatCode>
                  <c:ptCount val="1"/>
                  <c:pt idx="0">
                    <c:v>1.064738228704668E-2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Objectviewing_fMRI!$AA$1</c:f>
              <c:strCache>
                <c:ptCount val="1"/>
                <c:pt idx="0">
                  <c:v>RTs correlation to distances</c:v>
                </c:pt>
              </c:strCache>
            </c:strRef>
          </c:cat>
          <c:val>
            <c:numRef>
              <c:f>Objectviewing_fMRI!$AA$29</c:f>
              <c:numCache>
                <c:formatCode>0.00</c:formatCode>
                <c:ptCount val="1"/>
                <c:pt idx="0">
                  <c:v>3.3081243603057947E-2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D-4B4C-BBE1-5C26AF4BA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42640"/>
        <c:axId val="472333456"/>
      </c:barChart>
      <c:catAx>
        <c:axId val="4723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33456"/>
        <c:crosses val="autoZero"/>
        <c:auto val="1"/>
        <c:lblAlgn val="ctr"/>
        <c:lblOffset val="100"/>
        <c:noMultiLvlLbl val="0"/>
      </c:catAx>
      <c:valAx>
        <c:axId val="472333456"/>
        <c:scaling>
          <c:orientation val="minMax"/>
          <c:max val="6.0000000000000012E-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4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JRD_fMRI!$J$2:$J$25</c:f>
              <c:numCache>
                <c:formatCode>General</c:formatCode>
                <c:ptCount val="24"/>
                <c:pt idx="0">
                  <c:v>43</c:v>
                </c:pt>
                <c:pt idx="1">
                  <c:v>61</c:v>
                </c:pt>
                <c:pt idx="2">
                  <c:v>54</c:v>
                </c:pt>
                <c:pt idx="3">
                  <c:v>33</c:v>
                </c:pt>
                <c:pt idx="4">
                  <c:v>54</c:v>
                </c:pt>
                <c:pt idx="5">
                  <c:v>61</c:v>
                </c:pt>
                <c:pt idx="6">
                  <c:v>58</c:v>
                </c:pt>
                <c:pt idx="7">
                  <c:v>59</c:v>
                </c:pt>
                <c:pt idx="8">
                  <c:v>37</c:v>
                </c:pt>
                <c:pt idx="9">
                  <c:v>67</c:v>
                </c:pt>
                <c:pt idx="10">
                  <c:v>59</c:v>
                </c:pt>
                <c:pt idx="11">
                  <c:v>57</c:v>
                </c:pt>
                <c:pt idx="12">
                  <c:v>38</c:v>
                </c:pt>
                <c:pt idx="13">
                  <c:v>53</c:v>
                </c:pt>
                <c:pt idx="14">
                  <c:v>40</c:v>
                </c:pt>
                <c:pt idx="15">
                  <c:v>19</c:v>
                </c:pt>
                <c:pt idx="16">
                  <c:v>68</c:v>
                </c:pt>
                <c:pt idx="17">
                  <c:v>27</c:v>
                </c:pt>
                <c:pt idx="18">
                  <c:v>54</c:v>
                </c:pt>
                <c:pt idx="19">
                  <c:v>21</c:v>
                </c:pt>
                <c:pt idx="20">
                  <c:v>44</c:v>
                </c:pt>
                <c:pt idx="21">
                  <c:v>38</c:v>
                </c:pt>
                <c:pt idx="22">
                  <c:v>57</c:v>
                </c:pt>
                <c:pt idx="23">
                  <c:v>65</c:v>
                </c:pt>
              </c:numCache>
            </c:numRef>
          </c:xVal>
          <c:yVal>
            <c:numRef>
              <c:f>JRD_fMRI!$K$2:$K$25</c:f>
              <c:numCache>
                <c:formatCode>General</c:formatCode>
                <c:ptCount val="24"/>
                <c:pt idx="0">
                  <c:v>49</c:v>
                </c:pt>
                <c:pt idx="1">
                  <c:v>57</c:v>
                </c:pt>
                <c:pt idx="2">
                  <c:v>47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50</c:v>
                </c:pt>
                <c:pt idx="7">
                  <c:v>52</c:v>
                </c:pt>
                <c:pt idx="8">
                  <c:v>41</c:v>
                </c:pt>
                <c:pt idx="9">
                  <c:v>60</c:v>
                </c:pt>
                <c:pt idx="10">
                  <c:v>49</c:v>
                </c:pt>
                <c:pt idx="11">
                  <c:v>45</c:v>
                </c:pt>
                <c:pt idx="12">
                  <c:v>37</c:v>
                </c:pt>
                <c:pt idx="13">
                  <c:v>50</c:v>
                </c:pt>
                <c:pt idx="14">
                  <c:v>48</c:v>
                </c:pt>
                <c:pt idx="15">
                  <c:v>27</c:v>
                </c:pt>
                <c:pt idx="16">
                  <c:v>53</c:v>
                </c:pt>
                <c:pt idx="17">
                  <c:v>37</c:v>
                </c:pt>
                <c:pt idx="18">
                  <c:v>64</c:v>
                </c:pt>
                <c:pt idx="19">
                  <c:v>17</c:v>
                </c:pt>
                <c:pt idx="20">
                  <c:v>48</c:v>
                </c:pt>
                <c:pt idx="21">
                  <c:v>46</c:v>
                </c:pt>
                <c:pt idx="22">
                  <c:v>60</c:v>
                </c:pt>
                <c:pt idx="23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E-42B8-8E37-5CE659405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34768"/>
        <c:axId val="472339688"/>
      </c:scatterChart>
      <c:valAx>
        <c:axId val="4723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39688"/>
        <c:crosses val="autoZero"/>
        <c:crossBetween val="midCat"/>
      </c:valAx>
      <c:valAx>
        <c:axId val="472339688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3476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JRD_fMRI!$N$2:$N$25</c:f>
              <c:numCache>
                <c:formatCode>0.00</c:formatCode>
                <c:ptCount val="24"/>
                <c:pt idx="0">
                  <c:v>5.0118839363666101</c:v>
                </c:pt>
                <c:pt idx="1">
                  <c:v>4.3596107468229102</c:v>
                </c:pt>
                <c:pt idx="2">
                  <c:v>3.4628496121946499</c:v>
                </c:pt>
                <c:pt idx="3">
                  <c:v>4.9050695215041404</c:v>
                </c:pt>
                <c:pt idx="4">
                  <c:v>4.5140606302502402</c:v>
                </c:pt>
                <c:pt idx="5">
                  <c:v>3.60362578830583</c:v>
                </c:pt>
                <c:pt idx="6">
                  <c:v>4.0036182461504701</c:v>
                </c:pt>
                <c:pt idx="7">
                  <c:v>3.6470848055822498</c:v>
                </c:pt>
                <c:pt idx="8">
                  <c:v>4.9889999999999999</c:v>
                </c:pt>
                <c:pt idx="9">
                  <c:v>4.0272337527712798</c:v>
                </c:pt>
                <c:pt idx="10">
                  <c:v>4.7650209565574402</c:v>
                </c:pt>
                <c:pt idx="11">
                  <c:v>4.8108491211918096</c:v>
                </c:pt>
                <c:pt idx="12">
                  <c:v>3.85415983274416</c:v>
                </c:pt>
                <c:pt idx="13">
                  <c:v>4.5592274809347799</c:v>
                </c:pt>
                <c:pt idx="14">
                  <c:v>3.0099483343421798</c:v>
                </c:pt>
                <c:pt idx="15">
                  <c:v>4.1380372081419798</c:v>
                </c:pt>
                <c:pt idx="16">
                  <c:v>3.8124134630312501</c:v>
                </c:pt>
                <c:pt idx="17">
                  <c:v>4.5563000000000002</c:v>
                </c:pt>
                <c:pt idx="18">
                  <c:v>3.83626718520458</c:v>
                </c:pt>
                <c:pt idx="19">
                  <c:v>4.8921000000000001</c:v>
                </c:pt>
                <c:pt idx="20">
                  <c:v>4.2305285367374204</c:v>
                </c:pt>
                <c:pt idx="21">
                  <c:v>3.70875579882413</c:v>
                </c:pt>
                <c:pt idx="22">
                  <c:v>3.9913642064291501</c:v>
                </c:pt>
                <c:pt idx="23">
                  <c:v>3.4500878632131302</c:v>
                </c:pt>
              </c:numCache>
            </c:numRef>
          </c:xVal>
          <c:yVal>
            <c:numRef>
              <c:f>JRD_fMRI!$O$2:$O$25</c:f>
              <c:numCache>
                <c:formatCode>0.00</c:formatCode>
                <c:ptCount val="24"/>
                <c:pt idx="0">
                  <c:v>5.0363676769907197</c:v>
                </c:pt>
                <c:pt idx="1">
                  <c:v>4.3192438091926997</c:v>
                </c:pt>
                <c:pt idx="2">
                  <c:v>3.6891867756631802</c:v>
                </c:pt>
                <c:pt idx="3">
                  <c:v>5.02170202407481</c:v>
                </c:pt>
                <c:pt idx="4">
                  <c:v>4.7173188666855701</c:v>
                </c:pt>
                <c:pt idx="5">
                  <c:v>3.9108227061274099</c:v>
                </c:pt>
                <c:pt idx="6">
                  <c:v>3.8662047750804098</c:v>
                </c:pt>
                <c:pt idx="7">
                  <c:v>3.5646948778840599</c:v>
                </c:pt>
                <c:pt idx="8">
                  <c:v>4.9527000000000001</c:v>
                </c:pt>
                <c:pt idx="9">
                  <c:v>4.2218284007107902</c:v>
                </c:pt>
                <c:pt idx="10">
                  <c:v>4.6382255668286199</c:v>
                </c:pt>
                <c:pt idx="11">
                  <c:v>4.8965144708807404</c:v>
                </c:pt>
                <c:pt idx="12">
                  <c:v>3.7993594231997099</c:v>
                </c:pt>
                <c:pt idx="13">
                  <c:v>4.9845924642662904</c:v>
                </c:pt>
                <c:pt idx="14">
                  <c:v>3.1058716206680401</c:v>
                </c:pt>
                <c:pt idx="15">
                  <c:v>4.2792410199553199</c:v>
                </c:pt>
                <c:pt idx="16">
                  <c:v>3.5333821750536099</c:v>
                </c:pt>
                <c:pt idx="17">
                  <c:v>4.6448999999999998</c:v>
                </c:pt>
                <c:pt idx="18">
                  <c:v>3.5947501022102601</c:v>
                </c:pt>
                <c:pt idx="19">
                  <c:v>4.9452999999999996</c:v>
                </c:pt>
                <c:pt idx="20">
                  <c:v>4.6551958219414296</c:v>
                </c:pt>
                <c:pt idx="21">
                  <c:v>3.7082202552468502</c:v>
                </c:pt>
                <c:pt idx="22">
                  <c:v>4.2380979161044898</c:v>
                </c:pt>
                <c:pt idx="23">
                  <c:v>3.4967417244837402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9-4F5D-9BA4-B6D7C930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32352"/>
        <c:axId val="557538584"/>
      </c:scatterChart>
      <c:valAx>
        <c:axId val="5575323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38584"/>
        <c:crosses val="autoZero"/>
        <c:crossBetween val="midCat"/>
      </c:valAx>
      <c:valAx>
        <c:axId val="5575385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Graphs!$E$103:$E$105</c:f>
                <c:numCache>
                  <c:formatCode>General</c:formatCode>
                  <c:ptCount val="3"/>
                  <c:pt idx="0">
                    <c:v>0.64526330617780892</c:v>
                  </c:pt>
                  <c:pt idx="1">
                    <c:v>0.33648868878635346</c:v>
                  </c:pt>
                  <c:pt idx="2">
                    <c:v>0.39614309009004178</c:v>
                  </c:pt>
                </c:numCache>
              </c:numRef>
            </c:plus>
            <c:minus>
              <c:numRef>
                <c:f>Graphs!$E$103:$E$105</c:f>
                <c:numCache>
                  <c:formatCode>General</c:formatCode>
                  <c:ptCount val="3"/>
                  <c:pt idx="0">
                    <c:v>0.64526330617780892</c:v>
                  </c:pt>
                  <c:pt idx="1">
                    <c:v>0.33648868878635346</c:v>
                  </c:pt>
                  <c:pt idx="2">
                    <c:v>0.39614309009004178</c:v>
                  </c:pt>
                </c:numCache>
              </c:numRef>
            </c:minus>
            <c:spPr>
              <a:noFill/>
              <a:ln w="3175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Graphs!$B$103:$B$105</c:f>
              <c:strCache>
                <c:ptCount val="3"/>
                <c:pt idx="0">
                  <c:v>Within quadrant</c:v>
                </c:pt>
                <c:pt idx="1">
                  <c:v>Within segment, adjacent quadrants</c:v>
                </c:pt>
                <c:pt idx="2">
                  <c:v>Between segments, adjacent quadrants</c:v>
                </c:pt>
              </c:strCache>
            </c:strRef>
          </c:cat>
          <c:val>
            <c:numRef>
              <c:f>Graphs!$D$103:$D$105</c:f>
              <c:numCache>
                <c:formatCode>General</c:formatCode>
                <c:ptCount val="3"/>
                <c:pt idx="0">
                  <c:v>7.916666666666667</c:v>
                </c:pt>
                <c:pt idx="1">
                  <c:v>3.75</c:v>
                </c:pt>
                <c:pt idx="2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C-4FD8-BC23-1F986BCF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573416"/>
        <c:axId val="562572432"/>
      </c:ba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35000"/>
                </a:schemeClr>
              </a:solidFill>
              <a:ln w="0">
                <a:noFill/>
              </a:ln>
              <a:effectLst/>
            </c:spPr>
          </c:marker>
          <c:dPt>
            <c:idx val="65"/>
            <c:marker>
              <c:symbol val="dash"/>
              <c:size val="10"/>
              <c:spPr>
                <a:solidFill>
                  <a:schemeClr val="tx1"/>
                </a:solidFill>
                <a:ln w="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D80-4CEB-862D-3025D8CD0606}"/>
              </c:ext>
            </c:extLst>
          </c:dPt>
          <c:dPt>
            <c:idx val="100"/>
            <c:marker>
              <c:symbol val="dash"/>
              <c:size val="10"/>
              <c:spPr>
                <a:solidFill>
                  <a:schemeClr val="tx1"/>
                </a:solidFill>
                <a:ln w="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C06-458D-B8FE-B67F970FB4C9}"/>
              </c:ext>
            </c:extLst>
          </c:dPt>
          <c:dPt>
            <c:idx val="101"/>
            <c:marker>
              <c:symbol val="dash"/>
              <c:size val="10"/>
              <c:spPr>
                <a:solidFill>
                  <a:schemeClr val="tx1"/>
                </a:solidFill>
                <a:ln w="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C06-458D-B8FE-B67F970FB4C9}"/>
              </c:ext>
            </c:extLst>
          </c:dPt>
          <c:xVal>
            <c:numRef>
              <c:f>Graphs!$C$3:$C$105</c:f>
              <c:numCache>
                <c:formatCode>General</c:formatCode>
                <c:ptCount val="103"/>
                <c:pt idx="0">
                  <c:v>0.95</c:v>
                </c:pt>
                <c:pt idx="1">
                  <c:v>0.97499999999999998</c:v>
                </c:pt>
                <c:pt idx="2">
                  <c:v>0.875</c:v>
                </c:pt>
                <c:pt idx="3">
                  <c:v>0.92500000000000004</c:v>
                </c:pt>
                <c:pt idx="4">
                  <c:v>0.92500000000000004</c:v>
                </c:pt>
                <c:pt idx="5">
                  <c:v>1</c:v>
                </c:pt>
                <c:pt idx="6">
                  <c:v>1</c:v>
                </c:pt>
                <c:pt idx="7">
                  <c:v>0.95</c:v>
                </c:pt>
                <c:pt idx="8">
                  <c:v>0.97499999999999998</c:v>
                </c:pt>
                <c:pt idx="9">
                  <c:v>1.0249999999999999</c:v>
                </c:pt>
                <c:pt idx="10">
                  <c:v>0.97499999999999998</c:v>
                </c:pt>
                <c:pt idx="11">
                  <c:v>1.0249999999999999</c:v>
                </c:pt>
                <c:pt idx="12">
                  <c:v>0.97499999999999998</c:v>
                </c:pt>
                <c:pt idx="13">
                  <c:v>1.0249999999999999</c:v>
                </c:pt>
                <c:pt idx="14">
                  <c:v>1</c:v>
                </c:pt>
                <c:pt idx="15">
                  <c:v>1.0249999999999999</c:v>
                </c:pt>
                <c:pt idx="16">
                  <c:v>1.05</c:v>
                </c:pt>
                <c:pt idx="17">
                  <c:v>1.075</c:v>
                </c:pt>
                <c:pt idx="18">
                  <c:v>1.075</c:v>
                </c:pt>
                <c:pt idx="19">
                  <c:v>1.05</c:v>
                </c:pt>
                <c:pt idx="20">
                  <c:v>1</c:v>
                </c:pt>
                <c:pt idx="21">
                  <c:v>0.97499999999999998</c:v>
                </c:pt>
                <c:pt idx="22">
                  <c:v>1.0249999999999999</c:v>
                </c:pt>
                <c:pt idx="23">
                  <c:v>1.125</c:v>
                </c:pt>
                <c:pt idx="25">
                  <c:v>1.875</c:v>
                </c:pt>
                <c:pt idx="26">
                  <c:v>1.925</c:v>
                </c:pt>
                <c:pt idx="27">
                  <c:v>1.875</c:v>
                </c:pt>
                <c:pt idx="28">
                  <c:v>1.925</c:v>
                </c:pt>
                <c:pt idx="29">
                  <c:v>1.9750000000000001</c:v>
                </c:pt>
                <c:pt idx="30">
                  <c:v>1.9750000000000001</c:v>
                </c:pt>
                <c:pt idx="31">
                  <c:v>1.9</c:v>
                </c:pt>
                <c:pt idx="32">
                  <c:v>1.925</c:v>
                </c:pt>
                <c:pt idx="33">
                  <c:v>2</c:v>
                </c:pt>
                <c:pt idx="34">
                  <c:v>2.0249999999999999</c:v>
                </c:pt>
                <c:pt idx="35">
                  <c:v>2.0750000000000002</c:v>
                </c:pt>
                <c:pt idx="36">
                  <c:v>1.9750000000000001</c:v>
                </c:pt>
                <c:pt idx="37">
                  <c:v>1.95</c:v>
                </c:pt>
                <c:pt idx="38">
                  <c:v>2.0249999999999999</c:v>
                </c:pt>
                <c:pt idx="39">
                  <c:v>1.9750000000000001</c:v>
                </c:pt>
                <c:pt idx="40">
                  <c:v>2</c:v>
                </c:pt>
                <c:pt idx="41">
                  <c:v>2.0249999999999999</c:v>
                </c:pt>
                <c:pt idx="42">
                  <c:v>2.0750000000000002</c:v>
                </c:pt>
                <c:pt idx="43">
                  <c:v>2.0750000000000002</c:v>
                </c:pt>
                <c:pt idx="44">
                  <c:v>2.0249999999999999</c:v>
                </c:pt>
                <c:pt idx="45">
                  <c:v>2.0499999999999998</c:v>
                </c:pt>
                <c:pt idx="46">
                  <c:v>2.1</c:v>
                </c:pt>
                <c:pt idx="47">
                  <c:v>2.125</c:v>
                </c:pt>
                <c:pt idx="48">
                  <c:v>2.125</c:v>
                </c:pt>
                <c:pt idx="50">
                  <c:v>2.95</c:v>
                </c:pt>
                <c:pt idx="51">
                  <c:v>2.7</c:v>
                </c:pt>
                <c:pt idx="52">
                  <c:v>2.75</c:v>
                </c:pt>
                <c:pt idx="53">
                  <c:v>3</c:v>
                </c:pt>
                <c:pt idx="54">
                  <c:v>2.8</c:v>
                </c:pt>
                <c:pt idx="55">
                  <c:v>2.85</c:v>
                </c:pt>
                <c:pt idx="56">
                  <c:v>2.9</c:v>
                </c:pt>
                <c:pt idx="57">
                  <c:v>2.95</c:v>
                </c:pt>
                <c:pt idx="58">
                  <c:v>2.95</c:v>
                </c:pt>
                <c:pt idx="59">
                  <c:v>3</c:v>
                </c:pt>
                <c:pt idx="60">
                  <c:v>3</c:v>
                </c:pt>
                <c:pt idx="61">
                  <c:v>3.05</c:v>
                </c:pt>
                <c:pt idx="62">
                  <c:v>3</c:v>
                </c:pt>
                <c:pt idx="63">
                  <c:v>2.9750000000000001</c:v>
                </c:pt>
                <c:pt idx="64">
                  <c:v>3.1</c:v>
                </c:pt>
                <c:pt idx="65">
                  <c:v>3</c:v>
                </c:pt>
                <c:pt idx="66">
                  <c:v>3.05</c:v>
                </c:pt>
                <c:pt idx="67">
                  <c:v>3.15</c:v>
                </c:pt>
                <c:pt idx="68">
                  <c:v>3.2</c:v>
                </c:pt>
                <c:pt idx="69">
                  <c:v>3.25</c:v>
                </c:pt>
                <c:pt idx="70">
                  <c:v>3</c:v>
                </c:pt>
                <c:pt idx="71">
                  <c:v>3.0249999999999999</c:v>
                </c:pt>
                <c:pt idx="72">
                  <c:v>3.05</c:v>
                </c:pt>
                <c:pt idx="73">
                  <c:v>3.3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</c:numCache>
            </c:numRef>
          </c:xVal>
          <c:yVal>
            <c:numRef>
              <c:f>Graphs!$D$3:$D$105</c:f>
              <c:numCache>
                <c:formatCode>General</c:formatCode>
                <c:ptCount val="103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5</c:v>
                </c:pt>
                <c:pt idx="8">
                  <c:v>12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3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8</c:v>
                </c:pt>
                <c:pt idx="17">
                  <c:v>12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12</c:v>
                </c:pt>
                <c:pt idx="25">
                  <c:v>6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6</c:v>
                </c:pt>
                <c:pt idx="44">
                  <c:v>5</c:v>
                </c:pt>
                <c:pt idx="45">
                  <c:v>3</c:v>
                </c:pt>
                <c:pt idx="46">
                  <c:v>3</c:v>
                </c:pt>
                <c:pt idx="47">
                  <c:v>6</c:v>
                </c:pt>
                <c:pt idx="48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7</c:v>
                </c:pt>
                <c:pt idx="63">
                  <c:v>6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4</c:v>
                </c:pt>
                <c:pt idx="71">
                  <c:v>6</c:v>
                </c:pt>
                <c:pt idx="72">
                  <c:v>2</c:v>
                </c:pt>
                <c:pt idx="73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3</c:v>
                </c:pt>
                <c:pt idx="90">
                  <c:v>7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100">
                  <c:v>7.916666666666667</c:v>
                </c:pt>
                <c:pt idx="101">
                  <c:v>3.75</c:v>
                </c:pt>
                <c:pt idx="102">
                  <c:v>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C-4FD8-BC23-1F986BCF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73416"/>
        <c:axId val="562572432"/>
      </c:scatterChart>
      <c:catAx>
        <c:axId val="56257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72432"/>
        <c:crosses val="autoZero"/>
        <c:auto val="1"/>
        <c:lblAlgn val="ctr"/>
        <c:lblOffset val="100"/>
        <c:tickMarkSkip val="1"/>
        <c:noMultiLvlLbl val="0"/>
      </c:catAx>
      <c:valAx>
        <c:axId val="56257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7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Graphs!$K$53:$K$54</c:f>
                <c:numCache>
                  <c:formatCode>General</c:formatCode>
                  <c:ptCount val="2"/>
                  <c:pt idx="0">
                    <c:v>4.4283011752725629E-2</c:v>
                  </c:pt>
                  <c:pt idx="1">
                    <c:v>4.5130174980995044E-2</c:v>
                  </c:pt>
                </c:numCache>
              </c:numRef>
            </c:plus>
            <c:minus>
              <c:numRef>
                <c:f>Graphs!$K$53:$K$54</c:f>
                <c:numCache>
                  <c:formatCode>General</c:formatCode>
                  <c:ptCount val="2"/>
                  <c:pt idx="0">
                    <c:v>4.4283011752725629E-2</c:v>
                  </c:pt>
                  <c:pt idx="1">
                    <c:v>4.5130174980995044E-2</c:v>
                  </c:pt>
                </c:numCache>
              </c:numRef>
            </c:minus>
            <c:spPr>
              <a:noFill/>
              <a:ln w="3175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Graphs!$H$53:$H$54</c:f>
              <c:strCache>
                <c:ptCount val="2"/>
                <c:pt idx="0">
                  <c:v>Within segment</c:v>
                </c:pt>
                <c:pt idx="1">
                  <c:v>Between segments</c:v>
                </c:pt>
              </c:strCache>
            </c:strRef>
          </c:cat>
          <c:val>
            <c:numRef>
              <c:f>Graphs!$J$53:$J$54</c:f>
              <c:numCache>
                <c:formatCode>0.00</c:formatCode>
                <c:ptCount val="2"/>
                <c:pt idx="0">
                  <c:v>0.71794566871075549</c:v>
                </c:pt>
                <c:pt idx="1">
                  <c:v>0.59725582520056919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D-4136-A324-BDA1BD260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573416"/>
        <c:axId val="562572432"/>
      </c:ba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40000"/>
                </a:schemeClr>
              </a:solidFill>
              <a:ln w="0">
                <a:noFill/>
              </a:ln>
              <a:effectLst/>
            </c:spPr>
          </c:marker>
          <c:dPt>
            <c:idx val="50"/>
            <c:marker>
              <c:symbol val="dash"/>
              <c:size val="10"/>
              <c:spPr>
                <a:solidFill>
                  <a:schemeClr val="tx1"/>
                </a:solidFill>
                <a:ln w="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09D-4553-AC31-D828EA988237}"/>
              </c:ext>
            </c:extLst>
          </c:dPt>
          <c:dPt>
            <c:idx val="51"/>
            <c:marker>
              <c:symbol val="dash"/>
              <c:size val="10"/>
              <c:spPr>
                <a:solidFill>
                  <a:schemeClr val="tx1"/>
                </a:solidFill>
                <a:ln w="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09D-4553-AC31-D828EA988237}"/>
              </c:ext>
            </c:extLst>
          </c:dPt>
          <c:xVal>
            <c:numRef>
              <c:f>Graphs!$I$3:$I$54</c:f>
              <c:numCache>
                <c:formatCode>General</c:formatCode>
                <c:ptCount val="52"/>
                <c:pt idx="0">
                  <c:v>0.7</c:v>
                </c:pt>
                <c:pt idx="1">
                  <c:v>0.9</c:v>
                </c:pt>
                <c:pt idx="2">
                  <c:v>0.9</c:v>
                </c:pt>
                <c:pt idx="3">
                  <c:v>0.85</c:v>
                </c:pt>
                <c:pt idx="4">
                  <c:v>0.95</c:v>
                </c:pt>
                <c:pt idx="5">
                  <c:v>1.05</c:v>
                </c:pt>
                <c:pt idx="6">
                  <c:v>0.8</c:v>
                </c:pt>
                <c:pt idx="7">
                  <c:v>0.9</c:v>
                </c:pt>
                <c:pt idx="8">
                  <c:v>0.9</c:v>
                </c:pt>
                <c:pt idx="9">
                  <c:v>1</c:v>
                </c:pt>
                <c:pt idx="10">
                  <c:v>0.95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1</c:v>
                </c:pt>
                <c:pt idx="16">
                  <c:v>1.1000000000000001</c:v>
                </c:pt>
                <c:pt idx="17">
                  <c:v>1.2</c:v>
                </c:pt>
                <c:pt idx="18">
                  <c:v>1.3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</c:v>
                </c:pt>
                <c:pt idx="22">
                  <c:v>1.1499999999999999</c:v>
                </c:pt>
                <c:pt idx="23">
                  <c:v>1.1000000000000001</c:v>
                </c:pt>
                <c:pt idx="25">
                  <c:v>1.8</c:v>
                </c:pt>
                <c:pt idx="26">
                  <c:v>1.9</c:v>
                </c:pt>
                <c:pt idx="27">
                  <c:v>1.9</c:v>
                </c:pt>
                <c:pt idx="28">
                  <c:v>1.95</c:v>
                </c:pt>
                <c:pt idx="29">
                  <c:v>1.9</c:v>
                </c:pt>
                <c:pt idx="30">
                  <c:v>2</c:v>
                </c:pt>
                <c:pt idx="31">
                  <c:v>1.95</c:v>
                </c:pt>
                <c:pt idx="32">
                  <c:v>1.95</c:v>
                </c:pt>
                <c:pt idx="33">
                  <c:v>2</c:v>
                </c:pt>
                <c:pt idx="34">
                  <c:v>2.1</c:v>
                </c:pt>
                <c:pt idx="35">
                  <c:v>1.9</c:v>
                </c:pt>
                <c:pt idx="36">
                  <c:v>2.0499999999999998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1.95</c:v>
                </c:pt>
                <c:pt idx="41">
                  <c:v>2.1</c:v>
                </c:pt>
                <c:pt idx="42">
                  <c:v>2</c:v>
                </c:pt>
                <c:pt idx="43">
                  <c:v>2.1</c:v>
                </c:pt>
                <c:pt idx="44">
                  <c:v>2.0499999999999998</c:v>
                </c:pt>
                <c:pt idx="45">
                  <c:v>2.0499999999999998</c:v>
                </c:pt>
                <c:pt idx="46">
                  <c:v>2.0499999999999998</c:v>
                </c:pt>
                <c:pt idx="47">
                  <c:v>2.1</c:v>
                </c:pt>
                <c:pt idx="48">
                  <c:v>2.2000000000000002</c:v>
                </c:pt>
                <c:pt idx="50">
                  <c:v>1</c:v>
                </c:pt>
                <c:pt idx="51">
                  <c:v>2</c:v>
                </c:pt>
              </c:numCache>
            </c:numRef>
          </c:xVal>
          <c:yVal>
            <c:numRef>
              <c:f>Graphs!$J$3:$J$54</c:f>
              <c:numCache>
                <c:formatCode>0.00</c:formatCode>
                <c:ptCount val="52"/>
                <c:pt idx="0">
                  <c:v>0.79086790172587895</c:v>
                </c:pt>
                <c:pt idx="1">
                  <c:v>0.69709187070628198</c:v>
                </c:pt>
                <c:pt idx="2">
                  <c:v>0.65093492428149202</c:v>
                </c:pt>
                <c:pt idx="3">
                  <c:v>0.82776429489657699</c:v>
                </c:pt>
                <c:pt idx="4">
                  <c:v>0.82150423215973101</c:v>
                </c:pt>
                <c:pt idx="5">
                  <c:v>0.84869694500503101</c:v>
                </c:pt>
                <c:pt idx="6">
                  <c:v>0.77669733015731202</c:v>
                </c:pt>
                <c:pt idx="7">
                  <c:v>0.80106375928648599</c:v>
                </c:pt>
                <c:pt idx="8">
                  <c:v>0.87365079777677901</c:v>
                </c:pt>
                <c:pt idx="9">
                  <c:v>0.69655192111002395</c:v>
                </c:pt>
                <c:pt idx="10">
                  <c:v>0.74053141356701002</c:v>
                </c:pt>
                <c:pt idx="11">
                  <c:v>0.87623885666993395</c:v>
                </c:pt>
                <c:pt idx="12">
                  <c:v>0.63414632646198599</c:v>
                </c:pt>
                <c:pt idx="13">
                  <c:v>0.80700773933196901</c:v>
                </c:pt>
                <c:pt idx="14">
                  <c:v>0.78385908680595096</c:v>
                </c:pt>
                <c:pt idx="15">
                  <c:v>-9.02204823452461E-2</c:v>
                </c:pt>
                <c:pt idx="16">
                  <c:v>0.71035169587713398</c:v>
                </c:pt>
                <c:pt idx="17">
                  <c:v>0.77933754485519902</c:v>
                </c:pt>
                <c:pt idx="18">
                  <c:v>0.80597235345566998</c:v>
                </c:pt>
                <c:pt idx="19">
                  <c:v>0.75467381454581395</c:v>
                </c:pt>
                <c:pt idx="20">
                  <c:v>0.664302387268497</c:v>
                </c:pt>
                <c:pt idx="21">
                  <c:v>0.23466979547171599</c:v>
                </c:pt>
                <c:pt idx="22">
                  <c:v>0.83972952523185496</c:v>
                </c:pt>
                <c:pt idx="23">
                  <c:v>0.90527201475504704</c:v>
                </c:pt>
                <c:pt idx="25">
                  <c:v>0.75740354471487403</c:v>
                </c:pt>
                <c:pt idx="26">
                  <c:v>0.55579224633732505</c:v>
                </c:pt>
                <c:pt idx="27">
                  <c:v>0.54831149167319704</c:v>
                </c:pt>
                <c:pt idx="28">
                  <c:v>0.43859106396015002</c:v>
                </c:pt>
                <c:pt idx="29">
                  <c:v>0.85861194341038805</c:v>
                </c:pt>
                <c:pt idx="30">
                  <c:v>0.54757206684211401</c:v>
                </c:pt>
                <c:pt idx="31">
                  <c:v>0.67255704617940004</c:v>
                </c:pt>
                <c:pt idx="32">
                  <c:v>0.80401009271247703</c:v>
                </c:pt>
                <c:pt idx="33">
                  <c:v>0.85422740547762099</c:v>
                </c:pt>
                <c:pt idx="34">
                  <c:v>0.86041090327369096</c:v>
                </c:pt>
                <c:pt idx="35">
                  <c:v>0.73717300397494501</c:v>
                </c:pt>
                <c:pt idx="36">
                  <c:v>0.69684812606062996</c:v>
                </c:pt>
                <c:pt idx="37">
                  <c:v>0.340788829685368</c:v>
                </c:pt>
                <c:pt idx="38">
                  <c:v>0.72647672495519899</c:v>
                </c:pt>
                <c:pt idx="39">
                  <c:v>0.23936772570511</c:v>
                </c:pt>
                <c:pt idx="40">
                  <c:v>0.13215469848604</c:v>
                </c:pt>
                <c:pt idx="41">
                  <c:v>0.76332065133206695</c:v>
                </c:pt>
                <c:pt idx="42">
                  <c:v>0.56469206230394198</c:v>
                </c:pt>
                <c:pt idx="43">
                  <c:v>0.59325302719045203</c:v>
                </c:pt>
                <c:pt idx="44">
                  <c:v>0.110380494541647</c:v>
                </c:pt>
                <c:pt idx="45">
                  <c:v>0.81251238792710001</c:v>
                </c:pt>
                <c:pt idx="46">
                  <c:v>0.45242380821705902</c:v>
                </c:pt>
                <c:pt idx="47">
                  <c:v>0.52678781754801796</c:v>
                </c:pt>
                <c:pt idx="48">
                  <c:v>0.740472642304845</c:v>
                </c:pt>
                <c:pt idx="50">
                  <c:v>0.71794566871075549</c:v>
                </c:pt>
                <c:pt idx="51">
                  <c:v>0.59725582520056919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D-4136-A324-BDA1BD260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73416"/>
        <c:axId val="562572432"/>
      </c:scatterChart>
      <c:catAx>
        <c:axId val="56257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72432"/>
        <c:crosses val="autoZero"/>
        <c:auto val="1"/>
        <c:lblAlgn val="ctr"/>
        <c:lblOffset val="100"/>
        <c:tickMarkSkip val="1"/>
        <c:noMultiLvlLbl val="0"/>
      </c:catAx>
      <c:valAx>
        <c:axId val="562572432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7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Graphs!$N$2</c:f>
              <c:strCache>
                <c:ptCount val="1"/>
                <c:pt idx="0">
                  <c:v>Between segments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Graphs!$M$3:$M$26</c:f>
              <c:numCache>
                <c:formatCode>0.0</c:formatCode>
                <c:ptCount val="24"/>
                <c:pt idx="0">
                  <c:v>6.8125</c:v>
                </c:pt>
                <c:pt idx="1">
                  <c:v>22.78125</c:v>
                </c:pt>
                <c:pt idx="2">
                  <c:v>23.90625</c:v>
                </c:pt>
                <c:pt idx="3">
                  <c:v>83</c:v>
                </c:pt>
                <c:pt idx="4">
                  <c:v>22.46875</c:v>
                </c:pt>
                <c:pt idx="5">
                  <c:v>30.46875</c:v>
                </c:pt>
                <c:pt idx="6">
                  <c:v>25.15625</c:v>
                </c:pt>
                <c:pt idx="7">
                  <c:v>57.5</c:v>
                </c:pt>
                <c:pt idx="8">
                  <c:v>62.34375</c:v>
                </c:pt>
                <c:pt idx="9">
                  <c:v>70.625</c:v>
                </c:pt>
                <c:pt idx="10">
                  <c:v>33.59375</c:v>
                </c:pt>
                <c:pt idx="11">
                  <c:v>57.65625</c:v>
                </c:pt>
                <c:pt idx="12">
                  <c:v>38.4375</c:v>
                </c:pt>
                <c:pt idx="13">
                  <c:v>22.21875</c:v>
                </c:pt>
                <c:pt idx="14">
                  <c:v>18.71875</c:v>
                </c:pt>
                <c:pt idx="15">
                  <c:v>20.21875</c:v>
                </c:pt>
                <c:pt idx="16">
                  <c:v>63.90625</c:v>
                </c:pt>
                <c:pt idx="17">
                  <c:v>28.28125</c:v>
                </c:pt>
                <c:pt idx="18">
                  <c:v>27.1875</c:v>
                </c:pt>
                <c:pt idx="19">
                  <c:v>7.1875</c:v>
                </c:pt>
                <c:pt idx="20">
                  <c:v>50</c:v>
                </c:pt>
                <c:pt idx="21">
                  <c:v>18.125</c:v>
                </c:pt>
                <c:pt idx="22">
                  <c:v>41.25</c:v>
                </c:pt>
                <c:pt idx="23">
                  <c:v>24.96875</c:v>
                </c:pt>
              </c:numCache>
            </c:numRef>
          </c:xVal>
          <c:yVal>
            <c:numRef>
              <c:f>Graphs!$N$3:$N$26</c:f>
              <c:numCache>
                <c:formatCode>0.0</c:formatCode>
                <c:ptCount val="24"/>
                <c:pt idx="0">
                  <c:v>7.6875</c:v>
                </c:pt>
                <c:pt idx="1">
                  <c:v>22.84375</c:v>
                </c:pt>
                <c:pt idx="2">
                  <c:v>30</c:v>
                </c:pt>
                <c:pt idx="3">
                  <c:v>102.8125</c:v>
                </c:pt>
                <c:pt idx="4">
                  <c:v>17.625</c:v>
                </c:pt>
                <c:pt idx="5">
                  <c:v>38.4375</c:v>
                </c:pt>
                <c:pt idx="6">
                  <c:v>33.90625</c:v>
                </c:pt>
                <c:pt idx="7">
                  <c:v>40.21875</c:v>
                </c:pt>
                <c:pt idx="8">
                  <c:v>58.125</c:v>
                </c:pt>
                <c:pt idx="9">
                  <c:v>81.71875</c:v>
                </c:pt>
                <c:pt idx="10">
                  <c:v>25.46875</c:v>
                </c:pt>
                <c:pt idx="11">
                  <c:v>55.46875</c:v>
                </c:pt>
                <c:pt idx="12">
                  <c:v>35.15625</c:v>
                </c:pt>
                <c:pt idx="13">
                  <c:v>26.28125</c:v>
                </c:pt>
                <c:pt idx="14">
                  <c:v>19</c:v>
                </c:pt>
                <c:pt idx="15">
                  <c:v>21.84375</c:v>
                </c:pt>
                <c:pt idx="16">
                  <c:v>70.15625</c:v>
                </c:pt>
                <c:pt idx="17">
                  <c:v>48.125</c:v>
                </c:pt>
                <c:pt idx="18">
                  <c:v>41.25</c:v>
                </c:pt>
                <c:pt idx="19">
                  <c:v>5.15625</c:v>
                </c:pt>
                <c:pt idx="20">
                  <c:v>62.5</c:v>
                </c:pt>
                <c:pt idx="21">
                  <c:v>20.625</c:v>
                </c:pt>
                <c:pt idx="22">
                  <c:v>46.5625</c:v>
                </c:pt>
                <c:pt idx="23">
                  <c:v>30.3125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1-42D7-BCE3-1E4A8D51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02120"/>
        <c:axId val="470700808"/>
      </c:scatterChart>
      <c:valAx>
        <c:axId val="470702120"/>
        <c:scaling>
          <c:orientation val="minMax"/>
          <c:max val="12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00808"/>
        <c:crosses val="autoZero"/>
        <c:crossBetween val="midCat"/>
      </c:valAx>
      <c:valAx>
        <c:axId val="47070080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0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104071</xdr:colOff>
      <xdr:row>10</xdr:row>
      <xdr:rowOff>158753</xdr:rowOff>
    </xdr:from>
    <xdr:to>
      <xdr:col>4</xdr:col>
      <xdr:colOff>194028</xdr:colOff>
      <xdr:row>20</xdr:row>
      <xdr:rowOff>70555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C1E0-64DC-42F5-BBC2-49D5E14D5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46567</xdr:colOff>
      <xdr:row>37</xdr:row>
      <xdr:rowOff>148166</xdr:rowOff>
    </xdr:from>
    <xdr:to>
      <xdr:col>9</xdr:col>
      <xdr:colOff>156634</xdr:colOff>
      <xdr:row>52</xdr:row>
      <xdr:rowOff>97366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772562-0155-4557-BD3F-C5D8CFE5D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291598</xdr:colOff>
      <xdr:row>40</xdr:row>
      <xdr:rowOff>2841</xdr:rowOff>
    </xdr:from>
    <xdr:to>
      <xdr:col>21</xdr:col>
      <xdr:colOff>911559</xdr:colOff>
      <xdr:row>54</xdr:row>
      <xdr:rowOff>172620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DF064-7AC8-4976-91F5-5642367A7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450349</xdr:colOff>
      <xdr:row>39</xdr:row>
      <xdr:rowOff>111459</xdr:rowOff>
    </xdr:from>
    <xdr:to>
      <xdr:col>27</xdr:col>
      <xdr:colOff>417764</xdr:colOff>
      <xdr:row>54</xdr:row>
      <xdr:rowOff>97422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F0DB3A-13A9-4810-8DE9-02208BA44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496095</xdr:colOff>
      <xdr:row>31</xdr:row>
      <xdr:rowOff>176213</xdr:rowOff>
    </xdr:from>
    <xdr:to>
      <xdr:col>10</xdr:col>
      <xdr:colOff>904875</xdr:colOff>
      <xdr:row>46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4D230-EBBF-4852-9E0B-E269D0700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123031</xdr:colOff>
      <xdr:row>34</xdr:row>
      <xdr:rowOff>168275</xdr:rowOff>
    </xdr:from>
    <xdr:to>
      <xdr:col>16</xdr:col>
      <xdr:colOff>246062</xdr:colOff>
      <xdr:row>49</xdr:row>
      <xdr:rowOff>173037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504D84-7B81-493D-9F26-446F51E36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106</xdr:row>
      <xdr:rowOff>31749</xdr:rowOff>
    </xdr:from>
    <xdr:to>
      <xdr:col>4</xdr:col>
      <xdr:colOff>543458</xdr:colOff>
      <xdr:row>116</xdr:row>
      <xdr:rowOff>73024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31E40-AD36-4F3A-8B87-6DDA6F329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9</xdr:col>
      <xdr:colOff>393700</xdr:colOff>
      <xdr:row>65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458D49-3D5D-485A-85B0-FD0CC3233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552843</xdr:colOff>
      <xdr:row>26</xdr:row>
      <xdr:rowOff>120649</xdr:rowOff>
    </xdr:from>
    <xdr:to>
      <xdr:col>16</xdr:col>
      <xdr:colOff>69850</xdr:colOff>
      <xdr:row>35</xdr:row>
      <xdr:rowOff>174624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318765-9A77-4FF1-9DD0-4E52B5C3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21</xdr:col>
      <xdr:colOff>422808</xdr:colOff>
      <xdr:row>65</xdr:row>
      <xdr:rowOff>41275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11D7D3-7F17-4F8B-B328-90B377E64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26458</xdr:colOff>
      <xdr:row>102</xdr:row>
      <xdr:rowOff>51858</xdr:rowOff>
    </xdr:from>
    <xdr:to>
      <xdr:col>13</xdr:col>
      <xdr:colOff>301625</xdr:colOff>
      <xdr:row>117</xdr:row>
      <xdr:rowOff>96308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FB4F4-E02A-43A7-A799-281CE439B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470959</xdr:colOff>
      <xdr:row>86</xdr:row>
      <xdr:rowOff>115358</xdr:rowOff>
    </xdr:from>
    <xdr:to>
      <xdr:col>27</xdr:col>
      <xdr:colOff>402167</xdr:colOff>
      <xdr:row>101</xdr:row>
      <xdr:rowOff>159808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EB7FA-DC2F-418C-9426-1B2289B93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215899</xdr:colOff>
      <xdr:row>1</xdr:row>
      <xdr:rowOff>118534</xdr:rowOff>
    </xdr:from>
    <xdr:to>
      <xdr:col>28</xdr:col>
      <xdr:colOff>313266</xdr:colOff>
      <xdr:row>24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10BB3B-226A-7D48-8450-384AFB194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2EB7-4847-4747-86E2-29ACFEA1E4FD}">
  <dimension ref="A1:AL83"/>
  <sheetViews>
    <sheetView zoomScale="72" workbookViewId="0">
      <selection activeCell="C28" sqref="C28"/>
    </sheetView>
  </sheetViews>
  <sheetFormatPr defaultColWidth="8.81640625" defaultRowHeight="14.5" x14ac:dyDescent="0.35"/>
  <cols>
    <col min="1" max="1" width="20.6328125" customWidth="1"/>
    <col min="2" max="2" width="34" customWidth="1"/>
    <col min="9" max="9" width="11.36328125" customWidth="1"/>
    <col min="14" max="17" width="8.6328125" style="12"/>
  </cols>
  <sheetData>
    <row r="1" spans="1:38" x14ac:dyDescent="0.35">
      <c r="C1" s="1" t="s">
        <v>66</v>
      </c>
      <c r="G1" s="1" t="s">
        <v>65</v>
      </c>
      <c r="H1" s="1" t="s">
        <v>0</v>
      </c>
      <c r="J1" s="1" t="s">
        <v>32</v>
      </c>
      <c r="U1" s="1" t="s">
        <v>31</v>
      </c>
      <c r="W1" s="1" t="s">
        <v>164</v>
      </c>
      <c r="X1" s="1" t="s">
        <v>165</v>
      </c>
      <c r="Y1" s="1" t="s">
        <v>166</v>
      </c>
      <c r="AA1" s="1" t="s">
        <v>99</v>
      </c>
      <c r="AB1" s="1" t="s">
        <v>103</v>
      </c>
      <c r="AC1" s="1"/>
      <c r="AD1" s="1"/>
      <c r="AE1" s="1"/>
      <c r="AF1" s="1"/>
      <c r="AG1" s="1" t="s">
        <v>104</v>
      </c>
      <c r="AH1" s="1" t="s">
        <v>134</v>
      </c>
      <c r="AL1" s="1" t="s">
        <v>138</v>
      </c>
    </row>
    <row r="2" spans="1:38" s="12" customFormat="1" x14ac:dyDescent="0.35">
      <c r="A2" s="11" t="s">
        <v>45</v>
      </c>
      <c r="C2" s="12" t="s">
        <v>65</v>
      </c>
      <c r="D2" s="12" t="s">
        <v>0</v>
      </c>
      <c r="E2" s="12" t="s">
        <v>76</v>
      </c>
      <c r="F2" s="12" t="s">
        <v>77</v>
      </c>
      <c r="G2" s="11" t="s">
        <v>74</v>
      </c>
      <c r="H2" s="11" t="s">
        <v>82</v>
      </c>
      <c r="I2" s="11" t="s">
        <v>67</v>
      </c>
      <c r="J2" s="11" t="s">
        <v>68</v>
      </c>
      <c r="K2" s="11" t="s">
        <v>69</v>
      </c>
      <c r="L2" s="11" t="s">
        <v>81</v>
      </c>
      <c r="M2" s="11" t="s">
        <v>97</v>
      </c>
      <c r="N2" s="11" t="s">
        <v>79</v>
      </c>
      <c r="O2" s="11" t="s">
        <v>126</v>
      </c>
      <c r="P2" s="11" t="s">
        <v>127</v>
      </c>
      <c r="Q2" s="11" t="s">
        <v>78</v>
      </c>
      <c r="R2" s="11" t="s">
        <v>70</v>
      </c>
      <c r="S2" s="11" t="s">
        <v>71</v>
      </c>
      <c r="T2" s="11" t="s">
        <v>92</v>
      </c>
      <c r="U2" s="11" t="s">
        <v>72</v>
      </c>
      <c r="V2" s="11" t="s">
        <v>73</v>
      </c>
      <c r="W2" s="11" t="s">
        <v>157</v>
      </c>
      <c r="X2" s="11" t="s">
        <v>157</v>
      </c>
      <c r="Y2" s="11" t="s">
        <v>157</v>
      </c>
      <c r="Z2" s="1" t="s">
        <v>160</v>
      </c>
      <c r="AA2" s="11" t="s">
        <v>100</v>
      </c>
      <c r="AB2" s="11" t="s">
        <v>65</v>
      </c>
      <c r="AC2" s="11" t="s">
        <v>0</v>
      </c>
      <c r="AD2" s="11" t="s">
        <v>28</v>
      </c>
      <c r="AE2" s="11" t="s">
        <v>32</v>
      </c>
      <c r="AF2" s="11" t="s">
        <v>31</v>
      </c>
      <c r="AG2" s="11" t="s">
        <v>105</v>
      </c>
      <c r="AH2" s="11" t="s">
        <v>0</v>
      </c>
      <c r="AI2" s="11" t="s">
        <v>28</v>
      </c>
      <c r="AJ2" s="11" t="s">
        <v>32</v>
      </c>
      <c r="AK2" s="11" t="s">
        <v>31</v>
      </c>
    </row>
    <row r="3" spans="1:38" s="12" customFormat="1" x14ac:dyDescent="0.35">
      <c r="A3" s="37" t="s">
        <v>167</v>
      </c>
      <c r="C3" s="27">
        <f>Experiment_time!B2</f>
        <v>29.086483333333359</v>
      </c>
      <c r="D3" s="27">
        <f>Experiment_time!D2</f>
        <v>3.3264500000000101</v>
      </c>
      <c r="E3" s="27">
        <f>Experiment_time!E2</f>
        <v>12.0205</v>
      </c>
      <c r="F3" s="27">
        <f>Experiment_time!F2</f>
        <v>11.9593333333333</v>
      </c>
      <c r="G3" s="12">
        <f>Learning!O4</f>
        <v>11</v>
      </c>
      <c r="H3" s="12">
        <f>'Free recall'!E4</f>
        <v>13</v>
      </c>
      <c r="I3" s="27">
        <f>'Free recall'!R4</f>
        <v>53.930797474320997</v>
      </c>
      <c r="J3" s="27">
        <f>'Distance estimation (zscored)'!H5</f>
        <v>-0.20183778734084601</v>
      </c>
      <c r="K3" s="27">
        <f>'Distance estimation (zscored)'!I5</f>
        <v>0.20183778734084601</v>
      </c>
      <c r="L3" s="27">
        <f>ABS('Distance estimation (zscored)'!J5)</f>
        <v>0.40367557468169202</v>
      </c>
      <c r="M3" s="12">
        <f>'Distance estimation (zscored)'!L5</f>
        <v>0</v>
      </c>
      <c r="N3" s="27">
        <f>'Distance estimation (zscored)'!W5</f>
        <v>0.53860926459152703</v>
      </c>
      <c r="O3" s="27">
        <f>'Distance estimation (zscored)'!X5</f>
        <v>0.55011363983948702</v>
      </c>
      <c r="P3" s="27">
        <f>'Distance estimation (zscored)'!Y5</f>
        <v>0.52710488934356803</v>
      </c>
      <c r="Q3" s="40">
        <f>'Distance estimation (zscored)'!AC5</f>
        <v>0.75515571582126795</v>
      </c>
      <c r="R3" s="27">
        <f>'Distance estimation (zscored)'!AD5</f>
        <v>0.79086790172587895</v>
      </c>
      <c r="S3" s="27">
        <f>'Distance estimation (zscored)'!AE5</f>
        <v>0.75740354471487403</v>
      </c>
      <c r="T3" s="27">
        <f>'Distance estimation (zscored)'!AF5</f>
        <v>3.3464357011004919E-2</v>
      </c>
      <c r="U3" s="27">
        <f>'Distance comparison'!D4</f>
        <v>0.90625</v>
      </c>
      <c r="V3" s="27">
        <f>'Distance comparison'!G4</f>
        <v>0.125</v>
      </c>
      <c r="W3" s="27">
        <f>Localizer_fMRI!H2</f>
        <v>0.9375</v>
      </c>
      <c r="X3" s="27">
        <f>Objectviewing_fMRI!P3</f>
        <v>0.98890942698706097</v>
      </c>
      <c r="Y3" s="27">
        <f>JRD_fMRI!H2</f>
        <v>0.63888888888888884</v>
      </c>
      <c r="Z3" s="12">
        <f>JRD_fMRI!L2</f>
        <v>-6</v>
      </c>
      <c r="AA3" s="12" t="e">
        <f>#REF!</f>
        <v>#REF!</v>
      </c>
      <c r="AB3" s="12">
        <f>Questionnaires!Y4</f>
        <v>2</v>
      </c>
      <c r="AC3" s="12">
        <f>Questionnaires!Z4</f>
        <v>1</v>
      </c>
      <c r="AD3" s="12">
        <f>Questionnaires!AA4</f>
        <v>0</v>
      </c>
      <c r="AE3" s="12">
        <f>Questionnaires!AB4</f>
        <v>4</v>
      </c>
      <c r="AF3" s="12">
        <f>Questionnaires!AC4</f>
        <v>2</v>
      </c>
      <c r="AG3" s="12">
        <f>Questionnaires!AE4</f>
        <v>9</v>
      </c>
      <c r="AH3" s="12">
        <f>Questionnaires!AJ4</f>
        <v>6</v>
      </c>
      <c r="AI3" s="12">
        <f>Questionnaires!AM4</f>
        <v>0</v>
      </c>
      <c r="AJ3" s="12">
        <f>Questionnaires!AP4</f>
        <v>9</v>
      </c>
      <c r="AK3" s="12">
        <f>Questionnaires!AS4</f>
        <v>9</v>
      </c>
      <c r="AL3" s="12">
        <f>Questionnaires!AY4</f>
        <v>1</v>
      </c>
    </row>
    <row r="4" spans="1:38" s="12" customFormat="1" x14ac:dyDescent="0.35">
      <c r="A4" s="37" t="s">
        <v>168</v>
      </c>
      <c r="C4" s="27">
        <f>Experiment_time!B3</f>
        <v>39.992833333333351</v>
      </c>
      <c r="D4" s="27">
        <f>Experiment_time!D3</f>
        <v>1.3234999999999999</v>
      </c>
      <c r="E4" s="27">
        <f>Experiment_time!E3</f>
        <v>17.224</v>
      </c>
      <c r="F4" s="27">
        <f>Experiment_time!F3</f>
        <v>8.6616666666666795</v>
      </c>
      <c r="G4" s="12">
        <f>Learning!O6</f>
        <v>9</v>
      </c>
      <c r="H4" s="12">
        <f>'Free recall'!E5</f>
        <v>13</v>
      </c>
      <c r="I4" s="27">
        <f>'Free recall'!R5</f>
        <v>41.5058693662275</v>
      </c>
      <c r="J4" s="27">
        <f>'Distance estimation (zscored)'!H6</f>
        <v>-2.3158235146969702E-3</v>
      </c>
      <c r="K4" s="27">
        <f>'Distance estimation (zscored)'!I6</f>
        <v>2.31582351469707E-3</v>
      </c>
      <c r="L4" s="27">
        <f>ABS('Distance estimation (zscored)'!J6)</f>
        <v>4.6316470293940402E-3</v>
      </c>
      <c r="M4" s="12">
        <f>'Distance estimation (zscored)'!L6</f>
        <v>0</v>
      </c>
      <c r="N4" s="27">
        <f>'Distance estimation (zscored)'!W6</f>
        <v>0.72203533500328299</v>
      </c>
      <c r="O4" s="27">
        <f>'Distance estimation (zscored)'!X6</f>
        <v>0.68171402979806806</v>
      </c>
      <c r="P4" s="27">
        <f>'Distance estimation (zscored)'!Y6</f>
        <v>0.76235664020849703</v>
      </c>
      <c r="Q4" s="27">
        <f>'Distance estimation (zscored)'!AC6</f>
        <v>0.63039995575952701</v>
      </c>
      <c r="R4" s="27">
        <f>'Distance estimation (zscored)'!AD6</f>
        <v>0.69709187070628198</v>
      </c>
      <c r="S4" s="27">
        <f>'Distance estimation (zscored)'!AE6</f>
        <v>0.55579224633732505</v>
      </c>
      <c r="T4" s="27">
        <f>'Distance estimation (zscored)'!AF6</f>
        <v>0.14129962436895693</v>
      </c>
      <c r="U4" s="27">
        <f>'Distance comparison'!D5</f>
        <v>0.828125</v>
      </c>
      <c r="V4" s="27">
        <f>'Distance comparison'!G5</f>
        <v>0.15625</v>
      </c>
      <c r="W4" s="27">
        <f>Localizer_fMRI!H3</f>
        <v>0.890625</v>
      </c>
      <c r="X4" s="27">
        <f>Objectviewing_fMRI!P4</f>
        <v>0.98324022346368711</v>
      </c>
      <c r="Y4" s="27">
        <f>JRD_fMRI!H3</f>
        <v>0.81944444444444442</v>
      </c>
      <c r="Z4" s="12">
        <f>JRD_fMRI!L3</f>
        <v>4</v>
      </c>
      <c r="AA4" s="12" t="e">
        <f>#REF!</f>
        <v>#REF!</v>
      </c>
      <c r="AB4" s="12">
        <f>Questionnaires!Y5</f>
        <v>1</v>
      </c>
      <c r="AC4" s="12">
        <f>Questionnaires!Z5</f>
        <v>1</v>
      </c>
      <c r="AD4" s="12">
        <f>Questionnaires!AA5</f>
        <v>7</v>
      </c>
      <c r="AE4" s="12">
        <f>Questionnaires!AB5</f>
        <v>7</v>
      </c>
      <c r="AF4" s="12">
        <f>Questionnaires!AC5</f>
        <v>5</v>
      </c>
      <c r="AG4" s="12">
        <f>Questionnaires!AE5</f>
        <v>8</v>
      </c>
      <c r="AH4" s="12">
        <f>Questionnaires!AJ5</f>
        <v>10</v>
      </c>
      <c r="AI4" s="12">
        <f>Questionnaires!AM5</f>
        <v>10</v>
      </c>
      <c r="AJ4" s="12">
        <f>Questionnaires!AP5</f>
        <v>2</v>
      </c>
      <c r="AK4" s="12">
        <f>Questionnaires!AS5</f>
        <v>0</v>
      </c>
      <c r="AL4" s="12">
        <f>Questionnaires!AY5</f>
        <v>1.3333333333333333</v>
      </c>
    </row>
    <row r="5" spans="1:38" s="12" customFormat="1" x14ac:dyDescent="0.35">
      <c r="A5" s="37" t="s">
        <v>169</v>
      </c>
      <c r="C5" s="27">
        <f>Experiment_time!B4</f>
        <v>27.683599999999991</v>
      </c>
      <c r="D5" s="27">
        <f>Experiment_time!D4</f>
        <v>1.0650000000003901</v>
      </c>
      <c r="E5" s="27">
        <f>Experiment_time!E4</f>
        <v>9.5183333333334303</v>
      </c>
      <c r="F5" s="27">
        <f>Experiment_time!F4</f>
        <v>7.8983333333332402</v>
      </c>
      <c r="G5" s="12">
        <f>Learning!O8</f>
        <v>9</v>
      </c>
      <c r="H5" s="12">
        <f>'Free recall'!E6</f>
        <v>13</v>
      </c>
      <c r="I5" s="27">
        <f>'Free recall'!R6</f>
        <v>40.152712861334997</v>
      </c>
      <c r="J5" s="27">
        <f>'Distance estimation (zscored)'!H7</f>
        <v>-0.26107153324856103</v>
      </c>
      <c r="K5" s="27">
        <f>'Distance estimation (zscored)'!I7</f>
        <v>0.26107153324856103</v>
      </c>
      <c r="L5" s="27">
        <f>ABS('Distance estimation (zscored)'!J7)</f>
        <v>0.52214306649712205</v>
      </c>
      <c r="M5" s="12">
        <f>'Distance estimation (zscored)'!L7</f>
        <v>-1</v>
      </c>
      <c r="N5" s="27">
        <f>'Distance estimation (zscored)'!W7</f>
        <v>0.73228739020322098</v>
      </c>
      <c r="O5" s="27">
        <f>'Distance estimation (zscored)'!X7</f>
        <v>0.77450661799506104</v>
      </c>
      <c r="P5" s="27">
        <f>'Distance estimation (zscored)'!Y7</f>
        <v>0.69006816241138103</v>
      </c>
      <c r="Q5" s="27">
        <f>'Distance estimation (zscored)'!AC7</f>
        <v>0.574882956198696</v>
      </c>
      <c r="R5" s="27">
        <f>'Distance estimation (zscored)'!AD7</f>
        <v>0.65093492428149202</v>
      </c>
      <c r="S5" s="27">
        <f>'Distance estimation (zscored)'!AE7</f>
        <v>0.54831149167319704</v>
      </c>
      <c r="T5" s="27">
        <f>'Distance estimation (zscored)'!AF7</f>
        <v>0.10262343260829498</v>
      </c>
      <c r="U5" s="27">
        <f>'Distance comparison'!D6</f>
        <v>0.84375</v>
      </c>
      <c r="V5" s="27">
        <f>'Distance comparison'!G6</f>
        <v>0</v>
      </c>
      <c r="W5" s="27">
        <f>Localizer_fMRI!H4</f>
        <v>0.921875</v>
      </c>
      <c r="X5" s="27">
        <f>Objectviewing_fMRI!P5</f>
        <v>0.99448529411764708</v>
      </c>
      <c r="Y5" s="27">
        <f>JRD_fMRI!H4</f>
        <v>0.70138888888888884</v>
      </c>
      <c r="Z5" s="12">
        <f>JRD_fMRI!L4</f>
        <v>7</v>
      </c>
      <c r="AA5" s="12" t="e">
        <f>#REF!</f>
        <v>#REF!</v>
      </c>
      <c r="AB5" s="12">
        <f>Questionnaires!Y6</f>
        <v>3</v>
      </c>
      <c r="AC5" s="12">
        <f>Questionnaires!Z6</f>
        <v>1</v>
      </c>
      <c r="AD5" s="12">
        <f>Questionnaires!AA6</f>
        <v>10</v>
      </c>
      <c r="AE5" s="12">
        <f>Questionnaires!AB6</f>
        <v>9</v>
      </c>
      <c r="AF5" s="12">
        <f>Questionnaires!AC6</f>
        <v>5</v>
      </c>
      <c r="AG5" s="12">
        <f>Questionnaires!AE6</f>
        <v>9</v>
      </c>
      <c r="AH5" s="12">
        <f>Questionnaires!AJ6</f>
        <v>-9</v>
      </c>
      <c r="AI5" s="12">
        <f>Questionnaires!AM6</f>
        <v>9</v>
      </c>
      <c r="AJ5" s="12">
        <f>Questionnaires!AP6</f>
        <v>7</v>
      </c>
      <c r="AK5" s="12">
        <f>Questionnaires!AS6</f>
        <v>8</v>
      </c>
      <c r="AL5" s="12">
        <f>Questionnaires!AY6</f>
        <v>1.25</v>
      </c>
    </row>
    <row r="6" spans="1:38" s="12" customFormat="1" x14ac:dyDescent="0.35">
      <c r="A6" s="37" t="s">
        <v>170</v>
      </c>
      <c r="C6" s="27">
        <f>Experiment_time!B5</f>
        <v>21.00333333333257</v>
      </c>
      <c r="D6" s="27">
        <f>Experiment_time!D5</f>
        <v>1.92773333333333</v>
      </c>
      <c r="E6" s="27">
        <f>Experiment_time!E5</f>
        <v>28.9891166666667</v>
      </c>
      <c r="F6" s="27">
        <f>Experiment_time!F5</f>
        <v>17.5262833333333</v>
      </c>
      <c r="G6" s="12">
        <f>Learning!O10</f>
        <v>7</v>
      </c>
      <c r="H6" s="12">
        <f>'Free recall'!E7</f>
        <v>13</v>
      </c>
      <c r="I6" s="27">
        <f>'Free recall'!R7</f>
        <v>39.812740008023297</v>
      </c>
      <c r="J6" s="27">
        <f>'Distance estimation (zscored)'!H8</f>
        <v>-0.29058836921703302</v>
      </c>
      <c r="K6" s="27">
        <f>'Distance estimation (zscored)'!I8</f>
        <v>0.29058836921703302</v>
      </c>
      <c r="L6" s="27">
        <f>ABS('Distance estimation (zscored)'!J8)</f>
        <v>0.58117673843406603</v>
      </c>
      <c r="M6" s="12">
        <f>'Distance estimation (zscored)'!L8</f>
        <v>-1</v>
      </c>
      <c r="N6" s="27">
        <f>'Distance estimation (zscored)'!W8</f>
        <v>0.64920497213726203</v>
      </c>
      <c r="O6" s="27">
        <f>'Distance estimation (zscored)'!X8</f>
        <v>0.489789561010949</v>
      </c>
      <c r="P6" s="27">
        <f>'Distance estimation (zscored)'!Y8</f>
        <v>0.80862038326357499</v>
      </c>
      <c r="Q6" s="27">
        <f>'Distance estimation (zscored)'!AC8</f>
        <v>0.61075406228070095</v>
      </c>
      <c r="R6" s="27">
        <f>'Distance estimation (zscored)'!AD8</f>
        <v>0.82776429489657699</v>
      </c>
      <c r="S6" s="27">
        <f>'Distance estimation (zscored)'!AE8</f>
        <v>0.43859106396015002</v>
      </c>
      <c r="T6" s="27">
        <f>'Distance estimation (zscored)'!AF8</f>
        <v>0.38917323093642697</v>
      </c>
      <c r="U6" s="27">
        <f>'Distance comparison'!D7</f>
        <v>0.765625</v>
      </c>
      <c r="V6" s="27">
        <f>'Distance comparison'!G7</f>
        <v>-9.375E-2</v>
      </c>
      <c r="W6" s="27">
        <f>Localizer_fMRI!H5</f>
        <v>0.828125</v>
      </c>
      <c r="X6" s="27">
        <f>Objectviewing_fMRI!P6</f>
        <v>0.99446494464944646</v>
      </c>
      <c r="Y6" s="27">
        <f>JRD_fMRI!H5</f>
        <v>0.52777777777777779</v>
      </c>
      <c r="Z6" s="12">
        <f>JRD_fMRI!L5</f>
        <v>-10</v>
      </c>
      <c r="AA6" s="12" t="e">
        <f>#REF!</f>
        <v>#REF!</v>
      </c>
      <c r="AB6" s="12">
        <f>Questionnaires!Y7</f>
        <v>6</v>
      </c>
      <c r="AC6" s="12">
        <f>Questionnaires!Z7</f>
        <v>2</v>
      </c>
      <c r="AD6" s="12">
        <f>Questionnaires!AA7</f>
        <v>0</v>
      </c>
      <c r="AE6" s="12">
        <f>Questionnaires!AB7</f>
        <v>8</v>
      </c>
      <c r="AF6" s="12">
        <f>Questionnaires!AC7</f>
        <v>8</v>
      </c>
      <c r="AG6" s="12">
        <f>Questionnaires!AE7</f>
        <v>8</v>
      </c>
      <c r="AH6" s="12">
        <f>Questionnaires!AJ7</f>
        <v>-6</v>
      </c>
      <c r="AI6" s="12">
        <f>Questionnaires!AM7</f>
        <v>0</v>
      </c>
      <c r="AJ6" s="12">
        <f>Questionnaires!AP7</f>
        <v>0</v>
      </c>
      <c r="AK6" s="12">
        <f>Questionnaires!AS7</f>
        <v>0</v>
      </c>
      <c r="AL6" s="12">
        <f>Questionnaires!AY7</f>
        <v>1</v>
      </c>
    </row>
    <row r="7" spans="1:38" s="12" customFormat="1" x14ac:dyDescent="0.35">
      <c r="A7" s="37" t="s">
        <v>171</v>
      </c>
      <c r="C7" s="27">
        <f>Experiment_time!B6</f>
        <v>23.128200000000007</v>
      </c>
      <c r="D7" s="27">
        <f>Experiment_time!D6</f>
        <v>1.2923166666666599</v>
      </c>
      <c r="E7" s="27">
        <f>Experiment_time!E6</f>
        <v>15.1041333333333</v>
      </c>
      <c r="F7" s="27">
        <f>Experiment_time!F6</f>
        <v>7.7496166666666699</v>
      </c>
      <c r="G7" s="12">
        <f>Learning!O12</f>
        <v>1</v>
      </c>
      <c r="H7" s="12">
        <f>'Free recall'!E8</f>
        <v>9</v>
      </c>
      <c r="I7" s="27">
        <f>'Free recall'!R8</f>
        <v>59.251460445159601</v>
      </c>
      <c r="J7" s="27">
        <f>'Distance estimation (zscored)'!H9</f>
        <v>0.25344289448212798</v>
      </c>
      <c r="K7" s="27">
        <f>'Distance estimation (zscored)'!I9</f>
        <v>-0.25344289448212798</v>
      </c>
      <c r="L7" s="27">
        <f>ABS('Distance estimation (zscored)'!J9)</f>
        <v>0.50688578896425596</v>
      </c>
      <c r="M7" s="12">
        <f>'Distance estimation (zscored)'!L9</f>
        <v>1</v>
      </c>
      <c r="N7" s="27">
        <f>'Distance estimation (zscored)'!W9</f>
        <v>0.54763747611855496</v>
      </c>
      <c r="O7" s="27">
        <f>'Distance estimation (zscored)'!X9</f>
        <v>0.60773167980123199</v>
      </c>
      <c r="P7" s="27">
        <f>'Distance estimation (zscored)'!Y9</f>
        <v>0.48754327243587903</v>
      </c>
      <c r="Q7" s="27">
        <f>'Distance estimation (zscored)'!AC9</f>
        <v>0.76659445778156998</v>
      </c>
      <c r="R7" s="27">
        <f>'Distance estimation (zscored)'!AD9</f>
        <v>0.82150423215973101</v>
      </c>
      <c r="S7" s="27">
        <f>'Distance estimation (zscored)'!AE9</f>
        <v>0.85861194341038805</v>
      </c>
      <c r="T7" s="27">
        <f>'Distance estimation (zscored)'!AF9</f>
        <v>-3.7107711250657038E-2</v>
      </c>
      <c r="U7" s="27">
        <f>'Distance comparison'!D8</f>
        <v>0.875</v>
      </c>
      <c r="V7" s="27">
        <f>'Distance comparison'!G8</f>
        <v>6.25E-2</v>
      </c>
      <c r="W7" s="27">
        <f>Localizer_fMRI!H6</f>
        <v>1</v>
      </c>
      <c r="X7" s="27">
        <f>Objectviewing_fMRI!P7</f>
        <v>0.9593345656192237</v>
      </c>
      <c r="Y7" s="27">
        <f>JRD_fMRI!H6</f>
        <v>0.80555555555555558</v>
      </c>
      <c r="Z7" s="12">
        <f>JRD_fMRI!L6</f>
        <v>-8</v>
      </c>
      <c r="AA7" s="12" t="e">
        <f>#REF!</f>
        <v>#REF!</v>
      </c>
      <c r="AB7" s="12">
        <f>Questionnaires!Y8</f>
        <v>5</v>
      </c>
      <c r="AC7" s="12">
        <f>Questionnaires!Z8</f>
        <v>2</v>
      </c>
      <c r="AD7" s="12">
        <f>Questionnaires!AA8</f>
        <v>7</v>
      </c>
      <c r="AE7" s="12">
        <f>Questionnaires!AB8</f>
        <v>9</v>
      </c>
      <c r="AF7" s="12">
        <f>Questionnaires!AC8</f>
        <v>5</v>
      </c>
      <c r="AG7" s="12">
        <f>Questionnaires!AE8</f>
        <v>10</v>
      </c>
      <c r="AH7" s="12">
        <f>Questionnaires!AJ8</f>
        <v>0</v>
      </c>
      <c r="AI7" s="12">
        <f>Questionnaires!AM8</f>
        <v>7</v>
      </c>
      <c r="AJ7" s="12">
        <f>Questionnaires!AP8</f>
        <v>-2</v>
      </c>
      <c r="AK7" s="12">
        <f>Questionnaires!AS8</f>
        <v>2</v>
      </c>
      <c r="AL7" s="12">
        <f>Questionnaires!AY8</f>
        <v>1.5</v>
      </c>
    </row>
    <row r="8" spans="1:38" s="12" customFormat="1" x14ac:dyDescent="0.35">
      <c r="A8" s="37" t="s">
        <v>172</v>
      </c>
      <c r="C8" s="27">
        <f>Experiment_time!B7</f>
        <v>19.827149999999993</v>
      </c>
      <c r="D8" s="27">
        <f>Experiment_time!D7</f>
        <v>1.7164999999999999</v>
      </c>
      <c r="E8" s="27">
        <f>Experiment_time!E7</f>
        <v>9.1458333333333393</v>
      </c>
      <c r="F8" s="27">
        <f>Experiment_time!F7</f>
        <v>6.7609000000000101</v>
      </c>
      <c r="G8" s="12">
        <f>Learning!O14</f>
        <v>3</v>
      </c>
      <c r="H8" s="12">
        <f>'Free recall'!E9</f>
        <v>9</v>
      </c>
      <c r="I8" s="27">
        <f>'Free recall'!R9</f>
        <v>57.707667784532397</v>
      </c>
      <c r="J8" s="27">
        <f>'Distance estimation (zscored)'!H10</f>
        <v>-0.28167237272308498</v>
      </c>
      <c r="K8" s="27">
        <f>'Distance estimation (zscored)'!I10</f>
        <v>0.28167237272308399</v>
      </c>
      <c r="L8" s="27">
        <f>ABS('Distance estimation (zscored)'!J10)</f>
        <v>0.56334474544616897</v>
      </c>
      <c r="M8" s="12">
        <f>'Distance estimation (zscored)'!L10</f>
        <v>-1</v>
      </c>
      <c r="N8" s="27">
        <f>'Distance estimation (zscored)'!W10</f>
        <v>0.62289347823007701</v>
      </c>
      <c r="O8" s="27">
        <f>'Distance estimation (zscored)'!X10</f>
        <v>0.53862207930150896</v>
      </c>
      <c r="P8" s="27">
        <f>'Distance estimation (zscored)'!Y10</f>
        <v>0.70716487715864396</v>
      </c>
      <c r="Q8" s="27">
        <f>'Distance estimation (zscored)'!AC10</f>
        <v>0.684786631312572</v>
      </c>
      <c r="R8" s="27">
        <f>'Distance estimation (zscored)'!AD10</f>
        <v>0.84869694500503101</v>
      </c>
      <c r="S8" s="27">
        <f>'Distance estimation (zscored)'!AE10</f>
        <v>0.54757206684211401</v>
      </c>
      <c r="T8" s="27">
        <f>'Distance estimation (zscored)'!AF10</f>
        <v>0.301124878162917</v>
      </c>
      <c r="U8" s="27">
        <f>'Distance comparison'!D9</f>
        <v>0.84375</v>
      </c>
      <c r="V8" s="27">
        <f>'Distance comparison'!G9</f>
        <v>0.1875</v>
      </c>
      <c r="W8" s="27">
        <f>Localizer_fMRI!H7</f>
        <v>1</v>
      </c>
      <c r="X8" s="27">
        <f>Objectviewing_fMRI!P8</f>
        <v>0.99264705882352944</v>
      </c>
      <c r="Y8" s="27">
        <f>JRD_fMRI!H7</f>
        <v>0.86111111111111116</v>
      </c>
      <c r="Z8" s="12">
        <f>JRD_fMRI!L7</f>
        <v>-2</v>
      </c>
      <c r="AA8" s="12" t="e">
        <f>#REF!</f>
        <v>#REF!</v>
      </c>
      <c r="AB8" s="12">
        <f>Questionnaires!Y9</f>
        <v>3</v>
      </c>
      <c r="AC8" s="12">
        <f>Questionnaires!Z9</f>
        <v>4</v>
      </c>
      <c r="AD8" s="12">
        <f>Questionnaires!AA9</f>
        <v>8</v>
      </c>
      <c r="AE8" s="12">
        <f>Questionnaires!AB9</f>
        <v>10</v>
      </c>
      <c r="AF8" s="12">
        <f>Questionnaires!AC9</f>
        <v>7</v>
      </c>
      <c r="AG8" s="12">
        <f>Questionnaires!AE9</f>
        <v>8</v>
      </c>
      <c r="AH8" s="12">
        <f>Questionnaires!AJ9</f>
        <v>6</v>
      </c>
      <c r="AI8" s="12">
        <f>Questionnaires!AM9</f>
        <v>6</v>
      </c>
      <c r="AJ8" s="12">
        <f>Questionnaires!AP9</f>
        <v>2</v>
      </c>
      <c r="AK8" s="12">
        <f>Questionnaires!AS9</f>
        <v>2</v>
      </c>
      <c r="AL8" s="12">
        <f>Questionnaires!AY9</f>
        <v>1.25</v>
      </c>
    </row>
    <row r="9" spans="1:38" s="12" customFormat="1" x14ac:dyDescent="0.35">
      <c r="A9" s="37" t="s">
        <v>173</v>
      </c>
      <c r="C9" s="27">
        <f>Experiment_time!B8</f>
        <v>25.782666666666657</v>
      </c>
      <c r="D9" s="27">
        <f>Experiment_time!D8</f>
        <v>1.3895999999999999</v>
      </c>
      <c r="E9" s="27">
        <f>Experiment_time!E8</f>
        <v>7.0172833333333298</v>
      </c>
      <c r="F9" s="27">
        <f>Experiment_time!F8</f>
        <v>6.3121000000000098</v>
      </c>
      <c r="G9" s="12">
        <f>Learning!O16</f>
        <v>8</v>
      </c>
      <c r="H9" s="12">
        <f>'Free recall'!E10</f>
        <v>13</v>
      </c>
      <c r="I9" s="27">
        <f>'Free recall'!R10</f>
        <v>41.174721527867703</v>
      </c>
      <c r="J9" s="27">
        <f>'Distance estimation (zscored)'!H11</f>
        <v>-0.351932555800754</v>
      </c>
      <c r="K9" s="27">
        <f>'Distance estimation (zscored)'!I11</f>
        <v>0.351932555800754</v>
      </c>
      <c r="L9" s="27">
        <f>ABS('Distance estimation (zscored)'!J11)</f>
        <v>0.703865111601508</v>
      </c>
      <c r="M9" s="12">
        <f>'Distance estimation (zscored)'!L11</f>
        <v>-1</v>
      </c>
      <c r="N9" s="27">
        <f>'Distance estimation (zscored)'!W11</f>
        <v>0.64537491865862695</v>
      </c>
      <c r="O9" s="27">
        <f>'Distance estimation (zscored)'!X11</f>
        <v>0.58958144660401801</v>
      </c>
      <c r="P9" s="27">
        <f>'Distance estimation (zscored)'!Y11</f>
        <v>0.701168390713236</v>
      </c>
      <c r="Q9" s="27">
        <f>'Distance estimation (zscored)'!AC11</f>
        <v>0.65134179369701195</v>
      </c>
      <c r="R9" s="27">
        <f>'Distance estimation (zscored)'!AD11</f>
        <v>0.77669733015731202</v>
      </c>
      <c r="S9" s="27">
        <f>'Distance estimation (zscored)'!AE11</f>
        <v>0.67255704617940004</v>
      </c>
      <c r="T9" s="27">
        <f>'Distance estimation (zscored)'!AF11</f>
        <v>0.10414028397791197</v>
      </c>
      <c r="U9" s="27">
        <f>'Distance comparison'!D10</f>
        <v>0.828125</v>
      </c>
      <c r="V9" s="27">
        <f>'Distance comparison'!G10</f>
        <v>-3.125E-2</v>
      </c>
      <c r="W9" s="27">
        <f>Localizer_fMRI!H8</f>
        <v>1</v>
      </c>
      <c r="X9" s="27">
        <f>Objectviewing_fMRI!P9</f>
        <v>0.99448529411764708</v>
      </c>
      <c r="Y9" s="27">
        <f>JRD_fMRI!H8</f>
        <v>0.75</v>
      </c>
      <c r="Z9" s="12">
        <f>JRD_fMRI!L8</f>
        <v>8</v>
      </c>
      <c r="AA9" s="12" t="e">
        <f>#REF!</f>
        <v>#REF!</v>
      </c>
      <c r="AB9" s="12">
        <f>Questionnaires!Y10</f>
        <v>3</v>
      </c>
      <c r="AC9" s="12">
        <f>Questionnaires!Z10</f>
        <v>1</v>
      </c>
      <c r="AD9" s="12">
        <f>Questionnaires!AA10</f>
        <v>10</v>
      </c>
      <c r="AE9" s="12">
        <f>Questionnaires!AB10</f>
        <v>10</v>
      </c>
      <c r="AF9" s="12">
        <f>Questionnaires!AC10</f>
        <v>5</v>
      </c>
      <c r="AG9" s="12">
        <f>Questionnaires!AE10</f>
        <v>8</v>
      </c>
      <c r="AH9" s="12">
        <f>Questionnaires!AJ10</f>
        <v>-9</v>
      </c>
      <c r="AI9" s="12">
        <f>Questionnaires!AM10</f>
        <v>-2</v>
      </c>
      <c r="AJ9" s="12">
        <f>Questionnaires!AP10</f>
        <v>-9</v>
      </c>
      <c r="AK9" s="12">
        <f>Questionnaires!AS10</f>
        <v>-9</v>
      </c>
      <c r="AL9" s="12">
        <f>Questionnaires!AY10</f>
        <v>1.1000000000000001</v>
      </c>
    </row>
    <row r="10" spans="1:38" s="12" customFormat="1" x14ac:dyDescent="0.35">
      <c r="A10" s="37" t="s">
        <v>174</v>
      </c>
      <c r="C10" s="27">
        <f>Experiment_time!B9</f>
        <v>23.6132833333333</v>
      </c>
      <c r="D10" s="27">
        <f>Experiment_time!D9</f>
        <v>1.8220166666666699</v>
      </c>
      <c r="E10" s="27">
        <f>Experiment_time!E9</f>
        <v>9.3537666666666599</v>
      </c>
      <c r="F10" s="27">
        <f>Experiment_time!F9</f>
        <v>6.6515000000000004</v>
      </c>
      <c r="G10" s="12">
        <f>Learning!O18</f>
        <v>20</v>
      </c>
      <c r="H10" s="12">
        <f>'Free recall'!E11</f>
        <v>7</v>
      </c>
      <c r="I10" s="27">
        <f>'Free recall'!R11</f>
        <v>70.028922832983696</v>
      </c>
      <c r="J10" s="27">
        <f>'Distance estimation (zscored)'!H12</f>
        <v>0.38892425021839599</v>
      </c>
      <c r="K10" s="27">
        <f>'Distance estimation (zscored)'!I12</f>
        <v>-0.38892425021839599</v>
      </c>
      <c r="L10" s="27">
        <f>ABS('Distance estimation (zscored)'!J12)</f>
        <v>0.77784850043679199</v>
      </c>
      <c r="M10" s="12">
        <f>'Distance estimation (zscored)'!L12</f>
        <v>1</v>
      </c>
      <c r="N10" s="27">
        <f>'Distance estimation (zscored)'!W12</f>
        <v>0.59942081622582399</v>
      </c>
      <c r="O10" s="27">
        <f>'Distance estimation (zscored)'!X12</f>
        <v>0.64108410969791896</v>
      </c>
      <c r="P10" s="27">
        <f>'Distance estimation (zscored)'!Y12</f>
        <v>0.55775752275372803</v>
      </c>
      <c r="Q10" s="27">
        <f>'Distance estimation (zscored)'!AC12</f>
        <v>0.70481643241879999</v>
      </c>
      <c r="R10" s="27">
        <f>'Distance estimation (zscored)'!AD12</f>
        <v>0.80106375928648599</v>
      </c>
      <c r="S10" s="27">
        <f>'Distance estimation (zscored)'!AE12</f>
        <v>0.80401009271247703</v>
      </c>
      <c r="T10" s="27">
        <f>'Distance estimation (zscored)'!AF12</f>
        <v>-2.9463334259910434E-3</v>
      </c>
      <c r="U10" s="27">
        <f>'Distance comparison'!D11</f>
        <v>0.828125</v>
      </c>
      <c r="V10" s="27">
        <f>'Distance comparison'!G11</f>
        <v>9.375E-2</v>
      </c>
      <c r="W10" s="27">
        <f>Localizer_fMRI!H9</f>
        <v>0.96875</v>
      </c>
      <c r="X10" s="27">
        <f>Objectviewing_fMRI!P10</f>
        <v>0.98151571164510165</v>
      </c>
      <c r="Y10" s="27">
        <f>JRD_fMRI!H9</f>
        <v>0.77083333333333337</v>
      </c>
      <c r="Z10" s="12">
        <f>JRD_fMRI!L9</f>
        <v>7</v>
      </c>
      <c r="AA10" s="12" t="e">
        <f>#REF!</f>
        <v>#REF!</v>
      </c>
      <c r="AB10" s="12">
        <f>Questionnaires!Y11</f>
        <v>2</v>
      </c>
      <c r="AC10" s="12">
        <f>Questionnaires!Z11</f>
        <v>3</v>
      </c>
      <c r="AD10" s="12">
        <f>Questionnaires!AA11</f>
        <v>8</v>
      </c>
      <c r="AE10" s="12">
        <f>Questionnaires!AB11</f>
        <v>9</v>
      </c>
      <c r="AF10" s="12">
        <f>Questionnaires!AC11</f>
        <v>8</v>
      </c>
      <c r="AG10" s="12">
        <f>Questionnaires!AE11</f>
        <v>9</v>
      </c>
      <c r="AH10" s="12">
        <f>Questionnaires!AJ11</f>
        <v>6</v>
      </c>
      <c r="AI10" s="12">
        <f>Questionnaires!AM11</f>
        <v>9</v>
      </c>
      <c r="AJ10" s="12">
        <f>Questionnaires!AP11</f>
        <v>0</v>
      </c>
      <c r="AK10" s="12">
        <f>Questionnaires!AS11</f>
        <v>0</v>
      </c>
      <c r="AL10" s="12">
        <f>Questionnaires!AY11</f>
        <v>1.3333333333333333</v>
      </c>
    </row>
    <row r="11" spans="1:38" s="12" customFormat="1" x14ac:dyDescent="0.35">
      <c r="A11" s="38" t="s">
        <v>175</v>
      </c>
      <c r="C11" s="27">
        <f>Experiment_time!B10</f>
        <v>19.68623333333333</v>
      </c>
      <c r="D11" s="27">
        <f>Experiment_time!D10</f>
        <v>0.95825666666666698</v>
      </c>
      <c r="E11" s="27">
        <f>Experiment_time!E10</f>
        <v>21.076546666666701</v>
      </c>
      <c r="F11" s="27">
        <f>Experiment_time!F10</f>
        <v>14.1133166666667</v>
      </c>
      <c r="G11" s="12">
        <f>Learning!O20</f>
        <v>0</v>
      </c>
      <c r="H11" s="12">
        <f>'Free recall'!E12</f>
        <v>11</v>
      </c>
      <c r="I11" s="27">
        <f>'Free recall'!R12</f>
        <v>47.864976839367799</v>
      </c>
      <c r="J11" s="27">
        <f>'Distance estimation (zscored)'!H13</f>
        <v>0.107467191795003</v>
      </c>
      <c r="K11" s="27">
        <f>'Distance estimation (zscored)'!I13</f>
        <v>-0.107467191795003</v>
      </c>
      <c r="L11" s="27">
        <f>ABS('Distance estimation (zscored)'!J13)</f>
        <v>0.214934383590006</v>
      </c>
      <c r="M11" s="12">
        <f>'Distance estimation (zscored)'!L13</f>
        <v>0</v>
      </c>
      <c r="N11" s="27">
        <f>'Distance estimation (zscored)'!W13</f>
        <v>0.40816847883695401</v>
      </c>
      <c r="O11" s="27">
        <f>'Distance estimation (zscored)'!X13</f>
        <v>0.42230706649680699</v>
      </c>
      <c r="P11" s="27">
        <f>'Distance estimation (zscored)'!Y13</f>
        <v>0.39402989117710202</v>
      </c>
      <c r="Q11" s="27">
        <f>'Distance estimation (zscored)'!AC13</f>
        <v>0.85724804602437299</v>
      </c>
      <c r="R11" s="27">
        <f>'Distance estimation (zscored)'!AD13</f>
        <v>0.87365079777677901</v>
      </c>
      <c r="S11" s="27">
        <f>'Distance estimation (zscored)'!AE13</f>
        <v>0.85422740547762099</v>
      </c>
      <c r="T11" s="27">
        <f>'Distance estimation (zscored)'!AF13</f>
        <v>1.9423392299158015E-2</v>
      </c>
      <c r="U11" s="27">
        <f>'Distance comparison'!D12</f>
        <v>0.875</v>
      </c>
      <c r="V11" s="27">
        <f>'Distance comparison'!G12</f>
        <v>6.25E-2</v>
      </c>
      <c r="W11" s="27">
        <f>Localizer_fMRI!H10</f>
        <v>0.875</v>
      </c>
      <c r="X11" s="27">
        <f>Objectviewing_fMRI!P11</f>
        <v>0.99628942486085348</v>
      </c>
      <c r="Y11" s="27">
        <f>JRD_fMRI!H10</f>
        <v>0.54166666666666663</v>
      </c>
      <c r="Z11" s="12">
        <f>JRD_fMRI!L10</f>
        <v>-4</v>
      </c>
      <c r="AA11" s="12" t="e">
        <f>#REF!</f>
        <v>#REF!</v>
      </c>
      <c r="AB11" s="12">
        <f>Questionnaires!Y12</f>
        <v>2</v>
      </c>
      <c r="AC11" s="12">
        <f>Questionnaires!Z12</f>
        <v>1</v>
      </c>
      <c r="AD11" s="12">
        <f>Questionnaires!AA12</f>
        <v>9</v>
      </c>
      <c r="AE11" s="12">
        <f>Questionnaires!AB12</f>
        <v>6</v>
      </c>
      <c r="AF11" s="12">
        <f>Questionnaires!AC12</f>
        <v>3</v>
      </c>
      <c r="AG11" s="12">
        <f>Questionnaires!AE12</f>
        <v>8</v>
      </c>
      <c r="AH11" s="12">
        <f>Questionnaires!AJ12</f>
        <v>4</v>
      </c>
      <c r="AI11" s="12">
        <f>Questionnaires!AM12</f>
        <v>6</v>
      </c>
      <c r="AJ11" s="12">
        <f>Questionnaires!AP12</f>
        <v>6</v>
      </c>
      <c r="AK11" s="12">
        <f>Questionnaires!AS12</f>
        <v>8</v>
      </c>
      <c r="AL11" s="12">
        <f>Questionnaires!AY12</f>
        <v>1.1666666666666667</v>
      </c>
    </row>
    <row r="12" spans="1:38" s="12" customFormat="1" x14ac:dyDescent="0.35">
      <c r="A12" s="37" t="s">
        <v>176</v>
      </c>
      <c r="C12" s="27">
        <f>Experiment_time!B11</f>
        <v>16.443150000000003</v>
      </c>
      <c r="D12" s="27">
        <f>Experiment_time!D11</f>
        <v>1.0222500000000001</v>
      </c>
      <c r="E12" s="27">
        <f>Experiment_time!E11</f>
        <v>9.3240499999999997</v>
      </c>
      <c r="F12" s="27">
        <f>Experiment_time!F11</f>
        <v>7.1228166666666599</v>
      </c>
      <c r="G12" s="12">
        <f>Learning!O22</f>
        <v>6</v>
      </c>
      <c r="H12" s="12">
        <f>'Free recall'!E13</f>
        <v>13</v>
      </c>
      <c r="I12" s="27">
        <f>'Free recall'!R13</f>
        <v>41.447584215058598</v>
      </c>
      <c r="J12" s="27">
        <f>'Distance estimation (zscored)'!H14</f>
        <v>-0.26483314937754598</v>
      </c>
      <c r="K12" s="27">
        <f>'Distance estimation (zscored)'!I14</f>
        <v>0.26483314937754598</v>
      </c>
      <c r="L12" s="27">
        <f>ABS('Distance estimation (zscored)'!J14)</f>
        <v>0.52966629875509197</v>
      </c>
      <c r="M12" s="12">
        <f>'Distance estimation (zscored)'!L14</f>
        <v>-1</v>
      </c>
      <c r="N12" s="27">
        <f>'Distance estimation (zscored)'!W14</f>
        <v>0.54865166464845505</v>
      </c>
      <c r="O12" s="27">
        <f>'Distance estimation (zscored)'!X14</f>
        <v>0.62444832534378403</v>
      </c>
      <c r="P12" s="27">
        <f>'Distance estimation (zscored)'!Y14</f>
        <v>0.47285500395312502</v>
      </c>
      <c r="Q12" s="27">
        <f>'Distance estimation (zscored)'!AC14</f>
        <v>0.75067402486554702</v>
      </c>
      <c r="R12" s="27">
        <f>'Distance estimation (zscored)'!AD14</f>
        <v>0.69655192111002395</v>
      </c>
      <c r="S12" s="27">
        <f>'Distance estimation (zscored)'!AE14</f>
        <v>0.86041090327369096</v>
      </c>
      <c r="T12" s="27">
        <f>'Distance estimation (zscored)'!AF14</f>
        <v>-0.16385898216366701</v>
      </c>
      <c r="U12" s="27">
        <f>'Distance comparison'!D13</f>
        <v>0.921875</v>
      </c>
      <c r="V12" s="27">
        <f>'Distance comparison'!G13</f>
        <v>3.125E-2</v>
      </c>
      <c r="W12" s="27">
        <f>Localizer_fMRI!H11</f>
        <v>0.890625</v>
      </c>
      <c r="X12" s="27">
        <f>Objectviewing_fMRI!P12</f>
        <v>0.96468401486988853</v>
      </c>
      <c r="Y12" s="27">
        <f>JRD_fMRI!H11</f>
        <v>0.88194444444444442</v>
      </c>
      <c r="Z12" s="12">
        <f>JRD_fMRI!L11</f>
        <v>7</v>
      </c>
      <c r="AA12" s="12" t="e">
        <f>#REF!</f>
        <v>#REF!</v>
      </c>
      <c r="AB12" s="12">
        <f>Questionnaires!Y13</f>
        <v>1</v>
      </c>
      <c r="AC12" s="12">
        <f>Questionnaires!Z13</f>
        <v>1</v>
      </c>
      <c r="AD12" s="12">
        <f>Questionnaires!AA13</f>
        <v>7</v>
      </c>
      <c r="AE12" s="12">
        <f>Questionnaires!AB13</f>
        <v>7</v>
      </c>
      <c r="AF12" s="12">
        <f>Questionnaires!AC13</f>
        <v>5</v>
      </c>
      <c r="AG12" s="12">
        <f>Questionnaires!AE13</f>
        <v>10</v>
      </c>
      <c r="AH12" s="12">
        <f>Questionnaires!AJ13</f>
        <v>-4</v>
      </c>
      <c r="AI12" s="12">
        <f>Questionnaires!AM13</f>
        <v>4</v>
      </c>
      <c r="AJ12" s="12">
        <f>Questionnaires!AP13</f>
        <v>6</v>
      </c>
      <c r="AK12" s="12">
        <f>Questionnaires!AS13</f>
        <v>0</v>
      </c>
      <c r="AL12" s="12">
        <f>Questionnaires!AY13</f>
        <v>1.3333333333333333</v>
      </c>
    </row>
    <row r="13" spans="1:38" s="12" customFormat="1" x14ac:dyDescent="0.35">
      <c r="A13" s="38" t="s">
        <v>177</v>
      </c>
      <c r="C13" s="27">
        <f>Experiment_time!B12</f>
        <v>36.941500000000026</v>
      </c>
      <c r="D13" s="27">
        <f>Experiment_time!D12</f>
        <v>3.55473666666667</v>
      </c>
      <c r="E13" s="27">
        <f>Experiment_time!E12</f>
        <v>9.3329050000000002</v>
      </c>
      <c r="F13" s="27">
        <f>Experiment_time!F12</f>
        <v>9.8346666666666707</v>
      </c>
      <c r="G13" s="12">
        <f>Learning!O24</f>
        <v>19</v>
      </c>
      <c r="H13" s="12">
        <f>'Free recall'!E14</f>
        <v>8</v>
      </c>
      <c r="I13" s="27">
        <f>'Free recall'!R14</f>
        <v>52.902341982766202</v>
      </c>
      <c r="J13" s="27">
        <f>'Distance estimation (zscored)'!H15</f>
        <v>0.39</v>
      </c>
      <c r="K13" s="27">
        <f>'Distance estimation (zscored)'!I15</f>
        <v>-0.39</v>
      </c>
      <c r="L13" s="27">
        <f>ABS('Distance estimation (zscored)'!J15)</f>
        <v>0.78</v>
      </c>
      <c r="M13" s="12">
        <f>'Distance estimation (zscored)'!L15</f>
        <v>1</v>
      </c>
      <c r="N13" s="27">
        <f>'Distance estimation (zscored)'!W15</f>
        <v>0.62739961948481004</v>
      </c>
      <c r="O13" s="27">
        <f>'Distance estimation (zscored)'!X15</f>
        <v>0.66063447901026295</v>
      </c>
      <c r="P13" s="27">
        <f>'Distance estimation (zscored)'!Y15</f>
        <v>0.59416475995935703</v>
      </c>
      <c r="Q13" s="27">
        <f>'Distance estimation (zscored)'!AC15</f>
        <v>0.67555299467885999</v>
      </c>
      <c r="R13" s="27">
        <f>'Distance estimation (zscored)'!AD15</f>
        <v>0.74053141356701002</v>
      </c>
      <c r="S13" s="27">
        <f>'Distance estimation (zscored)'!AE15</f>
        <v>0.73717300397494501</v>
      </c>
      <c r="T13" s="27">
        <f>'Distance estimation (zscored)'!AF15</f>
        <v>3.3584095920650148E-3</v>
      </c>
      <c r="U13" s="27">
        <f>'Distance comparison'!D14</f>
        <v>0.84375</v>
      </c>
      <c r="V13" s="27">
        <f>'Distance comparison'!G14</f>
        <v>0.1875</v>
      </c>
      <c r="W13" s="27">
        <f>Localizer_fMRI!H12</f>
        <v>0.640625</v>
      </c>
      <c r="X13" s="27">
        <f>Objectviewing_fMRI!P13</f>
        <v>0.98773006134969321</v>
      </c>
      <c r="Y13" s="27">
        <f>JRD_fMRI!H12</f>
        <v>0.75</v>
      </c>
      <c r="Z13" s="12">
        <f>JRD_fMRI!L12</f>
        <v>10</v>
      </c>
      <c r="AA13" s="12" t="e">
        <f>#REF!</f>
        <v>#REF!</v>
      </c>
      <c r="AB13" s="12">
        <f>Questionnaires!Y14</f>
        <v>5</v>
      </c>
      <c r="AC13" s="12">
        <f>Questionnaires!Z14</f>
        <v>3</v>
      </c>
      <c r="AD13" s="12">
        <f>Questionnaires!AA14</f>
        <v>7</v>
      </c>
      <c r="AE13" s="12">
        <f>Questionnaires!AB14</f>
        <v>7</v>
      </c>
      <c r="AF13" s="12">
        <f>Questionnaires!AC14</f>
        <v>3</v>
      </c>
      <c r="AG13" s="12">
        <f>Questionnaires!AE14</f>
        <v>10</v>
      </c>
      <c r="AH13" s="12">
        <f>Questionnaires!AJ14</f>
        <v>-4</v>
      </c>
      <c r="AI13" s="12">
        <f>Questionnaires!AM14</f>
        <v>9</v>
      </c>
      <c r="AJ13" s="12">
        <f>Questionnaires!AP14</f>
        <v>-4</v>
      </c>
      <c r="AK13" s="12">
        <f>Questionnaires!AS14</f>
        <v>-4</v>
      </c>
      <c r="AL13" s="12">
        <f>Questionnaires!AY14</f>
        <v>1.5714285714285714</v>
      </c>
    </row>
    <row r="14" spans="1:38" s="12" customFormat="1" x14ac:dyDescent="0.35">
      <c r="A14" s="37" t="s">
        <v>178</v>
      </c>
      <c r="C14" s="27">
        <f>Experiment_time!B13</f>
        <v>23.293483166666661</v>
      </c>
      <c r="D14" s="27">
        <f>Experiment_time!D13</f>
        <v>2.0827499999999999</v>
      </c>
      <c r="E14" s="27">
        <f>Experiment_time!E13</f>
        <v>13.793533333333301</v>
      </c>
      <c r="F14" s="27">
        <f>Experiment_time!F13</f>
        <v>8.3029166666666505</v>
      </c>
      <c r="G14" s="12">
        <f>Learning!O26</f>
        <v>0</v>
      </c>
      <c r="H14" s="12">
        <f>'Free recall'!E15</f>
        <v>13</v>
      </c>
      <c r="I14" s="27">
        <f>'Free recall'!R15</f>
        <v>37.465384445650102</v>
      </c>
      <c r="J14" s="27">
        <f>'Distance estimation (zscored)'!H16</f>
        <v>6.4628628558658502E-2</v>
      </c>
      <c r="K14" s="27">
        <f>'Distance estimation (zscored)'!I16</f>
        <v>-6.4628628558658502E-2</v>
      </c>
      <c r="L14" s="27">
        <f>ABS('Distance estimation (zscored)'!J16)</f>
        <v>0.129257257117317</v>
      </c>
      <c r="M14" s="12">
        <f>'Distance estimation (zscored)'!L16</f>
        <v>0</v>
      </c>
      <c r="N14" s="27">
        <f>'Distance estimation (zscored)'!W16</f>
        <v>0.529080349675221</v>
      </c>
      <c r="O14" s="27">
        <f>'Distance estimation (zscored)'!X16</f>
        <v>0.42041539503491498</v>
      </c>
      <c r="P14" s="27">
        <f>'Distance estimation (zscored)'!Y16</f>
        <v>0.63774530431552601</v>
      </c>
      <c r="Q14" s="27">
        <f>'Distance estimation (zscored)'!AC16</f>
        <v>0.78987538870376195</v>
      </c>
      <c r="R14" s="27">
        <f>'Distance estimation (zscored)'!AD16</f>
        <v>0.87623885666993395</v>
      </c>
      <c r="S14" s="27">
        <f>'Distance estimation (zscored)'!AE16</f>
        <v>0.69684812606062996</v>
      </c>
      <c r="T14" s="27">
        <f>'Distance estimation (zscored)'!AF16</f>
        <v>0.17939073060930399</v>
      </c>
      <c r="U14" s="27">
        <f>'Distance comparison'!D15</f>
        <v>0.90625</v>
      </c>
      <c r="V14" s="27">
        <f>'Distance comparison'!G15</f>
        <v>0.1875</v>
      </c>
      <c r="W14" s="27">
        <f>Localizer_fMRI!H13</f>
        <v>0.8125</v>
      </c>
      <c r="X14" s="27">
        <f>Objectviewing_fMRI!P14</f>
        <v>0.92286501377410468</v>
      </c>
      <c r="Y14" s="27">
        <f>JRD_fMRI!H13</f>
        <v>0.70833333333333337</v>
      </c>
      <c r="Z14" s="12">
        <f>JRD_fMRI!L13</f>
        <v>12</v>
      </c>
      <c r="AA14" s="12" t="e">
        <f>#REF!</f>
        <v>#REF!</v>
      </c>
      <c r="AB14" s="12">
        <f>Questionnaires!Y15</f>
        <v>2</v>
      </c>
      <c r="AC14" s="12">
        <f>Questionnaires!Z15</f>
        <v>1</v>
      </c>
      <c r="AD14" s="12">
        <f>Questionnaires!AA15</f>
        <v>6</v>
      </c>
      <c r="AE14" s="12">
        <f>Questionnaires!AB15</f>
        <v>2</v>
      </c>
      <c r="AF14" s="12">
        <f>Questionnaires!AC15</f>
        <v>2</v>
      </c>
      <c r="AG14" s="12">
        <f>Questionnaires!AE15</f>
        <v>10</v>
      </c>
      <c r="AH14" s="12">
        <f>Questionnaires!AJ15</f>
        <v>7</v>
      </c>
      <c r="AI14" s="12">
        <f>Questionnaires!AM15</f>
        <v>7</v>
      </c>
      <c r="AJ14" s="12">
        <f>Questionnaires!AP15</f>
        <v>7</v>
      </c>
      <c r="AK14" s="12">
        <f>Questionnaires!AS15</f>
        <v>7</v>
      </c>
      <c r="AL14" s="12">
        <f>Questionnaires!AY15</f>
        <v>1.1428571428571428</v>
      </c>
    </row>
    <row r="15" spans="1:38" s="12" customFormat="1" x14ac:dyDescent="0.35">
      <c r="A15" s="37" t="s">
        <v>179</v>
      </c>
      <c r="C15" s="27">
        <f>Experiment_time!B14</f>
        <v>25.494299999999999</v>
      </c>
      <c r="D15" s="27">
        <f>Experiment_time!D14</f>
        <v>1.61103333333334</v>
      </c>
      <c r="E15" s="27">
        <f>Experiment_time!E14</f>
        <v>8.1673166666666592</v>
      </c>
      <c r="F15" s="27">
        <f>Experiment_time!F14</f>
        <v>8.2337499999999899</v>
      </c>
      <c r="G15" s="12">
        <f>Learning!O28</f>
        <v>34</v>
      </c>
      <c r="H15" s="12">
        <f>'Free recall'!E16</f>
        <v>-3</v>
      </c>
      <c r="I15" s="27">
        <f>'Free recall'!R16</f>
        <v>70.224581981936396</v>
      </c>
      <c r="J15" s="27">
        <f>'Distance estimation (zscored)'!H17</f>
        <v>7.7451404543596503E-2</v>
      </c>
      <c r="K15" s="27">
        <f>'Distance estimation (zscored)'!I17</f>
        <v>-7.7451404543596405E-2</v>
      </c>
      <c r="L15" s="27">
        <f>ABS('Distance estimation (zscored)'!J17)</f>
        <v>0.15490280908719289</v>
      </c>
      <c r="M15" s="12">
        <f>'Distance estimation (zscored)'!L17</f>
        <v>0</v>
      </c>
      <c r="N15" s="27">
        <f>'Distance estimation (zscored)'!W17</f>
        <v>0.73495337812592298</v>
      </c>
      <c r="O15" s="27">
        <f>'Distance estimation (zscored)'!X17</f>
        <v>0.69797250952580103</v>
      </c>
      <c r="P15" s="27">
        <f>'Distance estimation (zscored)'!Y17</f>
        <v>0.77193424672604405</v>
      </c>
      <c r="Q15" s="27">
        <f>'Distance estimation (zscored)'!AC17</f>
        <v>0.49809061518167103</v>
      </c>
      <c r="R15" s="27">
        <f>'Distance estimation (zscored)'!AD17</f>
        <v>0.63414632646198599</v>
      </c>
      <c r="S15" s="27">
        <f>'Distance estimation (zscored)'!AE17</f>
        <v>0.340788829685368</v>
      </c>
      <c r="T15" s="27">
        <f>'Distance estimation (zscored)'!AF17</f>
        <v>0.29335749677661799</v>
      </c>
      <c r="U15" s="27">
        <f>'Distance comparison'!D16</f>
        <v>0.703125</v>
      </c>
      <c r="V15" s="27">
        <f>'Distance comparison'!G16</f>
        <v>3.125E-2</v>
      </c>
      <c r="W15" s="27">
        <f>Localizer_fMRI!H14</f>
        <v>0.859375</v>
      </c>
      <c r="X15" s="27">
        <f>Objectviewing_fMRI!P15</f>
        <v>0.98686679174484049</v>
      </c>
      <c r="Y15" s="27">
        <f>JRD_fMRI!H14</f>
        <v>0.52083333333333337</v>
      </c>
      <c r="Z15" s="12">
        <f>JRD_fMRI!L14</f>
        <v>1</v>
      </c>
      <c r="AA15" s="12" t="e">
        <f>#REF!</f>
        <v>#REF!</v>
      </c>
      <c r="AB15" s="12">
        <f>Questionnaires!Y16</f>
        <v>5</v>
      </c>
      <c r="AC15" s="12">
        <f>Questionnaires!Z16</f>
        <v>2</v>
      </c>
      <c r="AD15" s="12">
        <f>Questionnaires!AA16</f>
        <v>6</v>
      </c>
      <c r="AE15" s="12">
        <f>Questionnaires!AB16</f>
        <v>3</v>
      </c>
      <c r="AF15" s="12">
        <f>Questionnaires!AC16</f>
        <v>3</v>
      </c>
      <c r="AG15" s="12">
        <f>Questionnaires!AE16</f>
        <v>6</v>
      </c>
      <c r="AH15" s="12">
        <f>Questionnaires!AJ16</f>
        <v>0</v>
      </c>
      <c r="AI15" s="12">
        <f>Questionnaires!AM16</f>
        <v>9</v>
      </c>
      <c r="AJ15" s="12">
        <f>Questionnaires!AP16</f>
        <v>-9</v>
      </c>
      <c r="AK15" s="12">
        <f>Questionnaires!AS16</f>
        <v>-9</v>
      </c>
      <c r="AL15" s="12">
        <f>Questionnaires!AY16</f>
        <v>1.4285714285714286</v>
      </c>
    </row>
    <row r="16" spans="1:38" s="12" customFormat="1" x14ac:dyDescent="0.35">
      <c r="A16" s="38" t="s">
        <v>180</v>
      </c>
      <c r="C16" s="27">
        <f>Experiment_time!B15</f>
        <v>22.323866666666689</v>
      </c>
      <c r="D16" s="27">
        <f>Experiment_time!D15</f>
        <v>1.2402883333333301</v>
      </c>
      <c r="E16" s="27">
        <f>Experiment_time!E15</f>
        <v>8.4356066666666703</v>
      </c>
      <c r="F16" s="27">
        <f>Experiment_time!F15</f>
        <v>6.2951116666666698</v>
      </c>
      <c r="G16" s="12">
        <f>Learning!O30</f>
        <v>1</v>
      </c>
      <c r="H16" s="12">
        <f>'Free recall'!E17</f>
        <v>3</v>
      </c>
      <c r="I16" s="27">
        <f>'Free recall'!R17</f>
        <v>55.084458764392302</v>
      </c>
      <c r="J16" s="27">
        <f>'Distance estimation (zscored)'!H18</f>
        <v>-0.22013508641507601</v>
      </c>
      <c r="K16" s="27">
        <f>'Distance estimation (zscored)'!I18</f>
        <v>0.22013508641507601</v>
      </c>
      <c r="L16" s="27">
        <f>ABS('Distance estimation (zscored)'!J18)</f>
        <v>0.44027017283015202</v>
      </c>
      <c r="M16" s="12">
        <f>'Distance estimation (zscored)'!L18</f>
        <v>-1</v>
      </c>
      <c r="N16" s="27">
        <f>'Distance estimation (zscored)'!W18</f>
        <v>0.55223957368472998</v>
      </c>
      <c r="O16" s="27">
        <f>'Distance estimation (zscored)'!X18</f>
        <v>0.50370372248141104</v>
      </c>
      <c r="P16" s="27">
        <f>'Distance estimation (zscored)'!Y18</f>
        <v>0.60077542488804803</v>
      </c>
      <c r="Q16" s="27">
        <f>'Distance estimation (zscored)'!AC18</f>
        <v>0.74634170290850599</v>
      </c>
      <c r="R16" s="27">
        <f>'Distance estimation (zscored)'!AD18</f>
        <v>0.80700773933196901</v>
      </c>
      <c r="S16" s="27">
        <f>'Distance estimation (zscored)'!AE18</f>
        <v>0.72647672495519899</v>
      </c>
      <c r="T16" s="27">
        <f>'Distance estimation (zscored)'!AF18</f>
        <v>8.0531014376770016E-2</v>
      </c>
      <c r="U16" s="27">
        <f>'Distance comparison'!D17</f>
        <v>0.953125</v>
      </c>
      <c r="V16" s="27">
        <f>'Distance comparison'!G17</f>
        <v>3.125E-2</v>
      </c>
      <c r="W16" s="27">
        <f>Localizer_fMRI!H15</f>
        <v>0.96875</v>
      </c>
      <c r="X16" s="27">
        <f>Objectviewing_fMRI!P16</f>
        <v>0.99815498154981552</v>
      </c>
      <c r="Y16" s="27">
        <f>JRD_fMRI!H15</f>
        <v>0.71527777777777779</v>
      </c>
      <c r="Z16" s="12">
        <f>JRD_fMRI!L15</f>
        <v>3</v>
      </c>
      <c r="AA16" s="12" t="e">
        <f>#REF!</f>
        <v>#REF!</v>
      </c>
      <c r="AB16" s="12">
        <f>Questionnaires!Y17</f>
        <v>1</v>
      </c>
      <c r="AC16" s="12">
        <f>Questionnaires!Z17</f>
        <v>1</v>
      </c>
      <c r="AD16" s="12">
        <f>Questionnaires!AA17</f>
        <v>8</v>
      </c>
      <c r="AE16" s="12">
        <f>Questionnaires!AB17</f>
        <v>7</v>
      </c>
      <c r="AF16" s="12">
        <f>Questionnaires!AC17</f>
        <v>6</v>
      </c>
      <c r="AG16" s="12">
        <f>Questionnaires!AE17</f>
        <v>7</v>
      </c>
      <c r="AH16" s="12">
        <f>Questionnaires!AJ17</f>
        <v>-8</v>
      </c>
      <c r="AI16" s="12">
        <f>Questionnaires!AM17</f>
        <v>6</v>
      </c>
      <c r="AJ16" s="12">
        <f>Questionnaires!AP17</f>
        <v>-8</v>
      </c>
      <c r="AK16" s="12">
        <f>Questionnaires!AS17</f>
        <v>-8</v>
      </c>
      <c r="AL16" s="12">
        <f>Questionnaires!AY17</f>
        <v>1</v>
      </c>
    </row>
    <row r="17" spans="1:38" s="12" customFormat="1" x14ac:dyDescent="0.35">
      <c r="A17" s="37" t="s">
        <v>181</v>
      </c>
      <c r="C17" s="27">
        <f>Experiment_time!B16</f>
        <v>29.007566666666648</v>
      </c>
      <c r="D17" s="27">
        <f>Experiment_time!D16</f>
        <v>3.0637666666666701</v>
      </c>
      <c r="E17" s="27">
        <f>Experiment_time!E16</f>
        <v>6.7908833333333298</v>
      </c>
      <c r="F17" s="27">
        <f>Experiment_time!F16</f>
        <v>5.0237333333333298</v>
      </c>
      <c r="G17" s="12">
        <f>Learning!O32</f>
        <v>19</v>
      </c>
      <c r="H17" s="12">
        <f>'Free recall'!E18</f>
        <v>7</v>
      </c>
      <c r="I17" s="27">
        <f>'Free recall'!R18</f>
        <v>61.873303729728697</v>
      </c>
      <c r="J17" s="27">
        <f>'Distance estimation (zscored)'!H19</f>
        <v>-1.7878319349985398E-2</v>
      </c>
      <c r="K17" s="27">
        <f>'Distance estimation (zscored)'!I19</f>
        <v>1.7878319349985201E-2</v>
      </c>
      <c r="L17" s="27">
        <f>ABS('Distance estimation (zscored)'!J19)</f>
        <v>3.5756638699970603E-2</v>
      </c>
      <c r="M17" s="12">
        <f>'Distance estimation (zscored)'!L19</f>
        <v>0</v>
      </c>
      <c r="N17" s="27">
        <f>'Distance estimation (zscored)'!W19</f>
        <v>0.759501751492072</v>
      </c>
      <c r="O17" s="27">
        <f>'Distance estimation (zscored)'!X19</f>
        <v>0.48534682068405699</v>
      </c>
      <c r="P17" s="27">
        <f>'Distance estimation (zscored)'!Y19</f>
        <v>1.0336566823000899</v>
      </c>
      <c r="Q17" s="27">
        <f>'Distance estimation (zscored)'!AC19</f>
        <v>0.52139238277340105</v>
      </c>
      <c r="R17" s="27">
        <f>'Distance estimation (zscored)'!AD19</f>
        <v>0.78385908680595096</v>
      </c>
      <c r="S17" s="27">
        <f>'Distance estimation (zscored)'!AE19</f>
        <v>0.23936772570511</v>
      </c>
      <c r="T17" s="27">
        <f>'Distance estimation (zscored)'!AF19</f>
        <v>0.54449136110084095</v>
      </c>
      <c r="U17" s="27">
        <f>'Distance comparison'!D18</f>
        <v>0.671875</v>
      </c>
      <c r="V17" s="27">
        <f>'Distance comparison'!G18</f>
        <v>3.125E-2</v>
      </c>
      <c r="W17" s="27">
        <f>Localizer_fMRI!H16</f>
        <v>1</v>
      </c>
      <c r="X17" s="27">
        <f>Objectviewing_fMRI!P17</f>
        <v>0.99264705882352944</v>
      </c>
      <c r="Y17" s="27">
        <f>JRD_fMRI!H16</f>
        <v>0.61111111111111116</v>
      </c>
      <c r="Z17" s="12">
        <f>JRD_fMRI!L16</f>
        <v>-8</v>
      </c>
      <c r="AA17" s="12" t="e">
        <f>#REF!</f>
        <v>#REF!</v>
      </c>
      <c r="AB17" s="12">
        <f>Questionnaires!Y18</f>
        <v>3</v>
      </c>
      <c r="AC17" s="12">
        <f>Questionnaires!Z18</f>
        <v>1</v>
      </c>
      <c r="AD17" s="12">
        <f>Questionnaires!AA18</f>
        <v>8</v>
      </c>
      <c r="AE17" s="12">
        <f>Questionnaires!AB18</f>
        <v>9</v>
      </c>
      <c r="AF17" s="12">
        <f>Questionnaires!AC18</f>
        <v>6</v>
      </c>
      <c r="AG17" s="12">
        <f>Questionnaires!AE18</f>
        <v>7</v>
      </c>
      <c r="AH17" s="12">
        <f>Questionnaires!AJ18</f>
        <v>-1</v>
      </c>
      <c r="AI17" s="12">
        <f>Questionnaires!AM18</f>
        <v>9</v>
      </c>
      <c r="AJ17" s="12">
        <f>Questionnaires!AP18</f>
        <v>9</v>
      </c>
      <c r="AK17" s="12">
        <f>Questionnaires!AS18</f>
        <v>5</v>
      </c>
      <c r="AL17" s="12">
        <f>Questionnaires!AY18</f>
        <v>1.5</v>
      </c>
    </row>
    <row r="18" spans="1:38" s="12" customFormat="1" x14ac:dyDescent="0.35">
      <c r="A18" s="38" t="s">
        <v>182</v>
      </c>
      <c r="C18" s="27">
        <f>Experiment_time!B17</f>
        <v>33.166750000000057</v>
      </c>
      <c r="D18" s="27">
        <f>Experiment_time!D17</f>
        <v>2.7881999999999998</v>
      </c>
      <c r="E18" s="27">
        <f>Experiment_time!E17</f>
        <v>6.9698849999999997</v>
      </c>
      <c r="F18" s="27">
        <f>Experiment_time!F17</f>
        <v>9.5381566666666604</v>
      </c>
      <c r="G18" s="12">
        <f>Learning!O34</f>
        <v>27</v>
      </c>
      <c r="H18" s="12">
        <f>'Free recall'!E19</f>
        <v>-3</v>
      </c>
      <c r="I18" s="27">
        <f>'Free recall'!R19</f>
        <v>78.512507248285004</v>
      </c>
      <c r="J18" s="27">
        <f>'Distance estimation (zscored)'!H20</f>
        <v>-0.134473165158007</v>
      </c>
      <c r="K18" s="27">
        <f>'Distance estimation (zscored)'!I20</f>
        <v>0.134473165158007</v>
      </c>
      <c r="L18" s="27">
        <f>ABS('Distance estimation (zscored)'!J20)</f>
        <v>0.268946330316014</v>
      </c>
      <c r="M18" s="12">
        <f>'Distance estimation (zscored)'!L20</f>
        <v>0</v>
      </c>
      <c r="N18" s="27">
        <f>'Distance estimation (zscored)'!W20</f>
        <v>1.0569744301614401</v>
      </c>
      <c r="O18" s="27">
        <f>'Distance estimation (zscored)'!X20</f>
        <v>0.96872760952022396</v>
      </c>
      <c r="P18" s="27">
        <f>'Distance estimation (zscored)'!Y20</f>
        <v>1.14522125080266</v>
      </c>
      <c r="Q18" s="27">
        <f>'Distance estimation (zscored)'!AC20</f>
        <v>4.4039197507797501E-2</v>
      </c>
      <c r="R18" s="27">
        <f>'Distance estimation (zscored)'!AD20</f>
        <v>-9.02204823452461E-2</v>
      </c>
      <c r="S18" s="27">
        <f>'Distance estimation (zscored)'!AE20</f>
        <v>0.13215469848604</v>
      </c>
      <c r="T18" s="27">
        <f>'Distance estimation (zscored)'!AF20</f>
        <v>-0.2223751808312861</v>
      </c>
      <c r="U18" s="27">
        <f>'Distance comparison'!D19</f>
        <v>0.671875</v>
      </c>
      <c r="V18" s="27">
        <f>'Distance comparison'!G19</f>
        <v>0.15625</v>
      </c>
      <c r="W18" s="27">
        <f>Localizer_fMRI!H17</f>
        <v>0.609375</v>
      </c>
      <c r="X18" s="27">
        <f>Objectviewing_fMRI!P18</f>
        <v>0.81159420289855078</v>
      </c>
      <c r="Y18" s="27">
        <f>JRD_fMRI!H17</f>
        <v>0.31944444444444442</v>
      </c>
      <c r="Z18" s="12">
        <f>JRD_fMRI!L17</f>
        <v>-8</v>
      </c>
      <c r="AA18" s="12" t="e">
        <f>#REF!</f>
        <v>#REF!</v>
      </c>
      <c r="AB18" s="12">
        <f>Questionnaires!Y19</f>
        <v>3</v>
      </c>
      <c r="AC18" s="12">
        <f>Questionnaires!Z19</f>
        <v>1</v>
      </c>
      <c r="AD18" s="12">
        <f>Questionnaires!AA19</f>
        <v>10</v>
      </c>
      <c r="AE18" s="12">
        <f>Questionnaires!AB19</f>
        <v>9</v>
      </c>
      <c r="AF18" s="12">
        <f>Questionnaires!AC19</f>
        <v>8</v>
      </c>
      <c r="AG18" s="12">
        <f>Questionnaires!AE19</f>
        <v>7</v>
      </c>
      <c r="AH18" s="12">
        <f>Questionnaires!AJ19</f>
        <v>0</v>
      </c>
      <c r="AI18" s="12">
        <f>Questionnaires!AM19</f>
        <v>9</v>
      </c>
      <c r="AJ18" s="12">
        <f>Questionnaires!AP19</f>
        <v>9</v>
      </c>
      <c r="AK18" s="12">
        <f>Questionnaires!AS19</f>
        <v>9</v>
      </c>
      <c r="AL18" s="12">
        <f>Questionnaires!AY19</f>
        <v>1.3333333333333333</v>
      </c>
    </row>
    <row r="19" spans="1:38" s="12" customFormat="1" x14ac:dyDescent="0.35">
      <c r="A19" s="37" t="s">
        <v>183</v>
      </c>
      <c r="C19" s="27">
        <f>Experiment_time!B18</f>
        <v>15.58998333333335</v>
      </c>
      <c r="D19" s="27">
        <f>Experiment_time!D18</f>
        <v>0.72718333333332297</v>
      </c>
      <c r="E19" s="27">
        <f>Experiment_time!E18</f>
        <v>10.399566666666701</v>
      </c>
      <c r="F19" s="27">
        <f>Experiment_time!F18</f>
        <v>4.8103833333333403</v>
      </c>
      <c r="G19" s="12">
        <f>Learning!O36</f>
        <v>2</v>
      </c>
      <c r="H19" s="12">
        <f>'Free recall'!E20</f>
        <v>13</v>
      </c>
      <c r="I19" s="27">
        <f>'Free recall'!R20</f>
        <v>50.520198201427803</v>
      </c>
      <c r="J19" s="27">
        <f>'Distance estimation (zscored)'!H21</f>
        <v>-8.4562993551087096E-2</v>
      </c>
      <c r="K19" s="27">
        <f>'Distance estimation (zscored)'!I21</f>
        <v>8.4562993551087096E-2</v>
      </c>
      <c r="L19" s="27">
        <f>ABS('Distance estimation (zscored)'!J21)</f>
        <v>0.16912598710217419</v>
      </c>
      <c r="M19" s="12">
        <f>'Distance estimation (zscored)'!L21</f>
        <v>0</v>
      </c>
      <c r="N19" s="27">
        <f>'Distance estimation (zscored)'!W21</f>
        <v>0.53097316740107203</v>
      </c>
      <c r="O19" s="27">
        <f>'Distance estimation (zscored)'!X21</f>
        <v>0.50342863618862499</v>
      </c>
      <c r="P19" s="27">
        <f>'Distance estimation (zscored)'!Y21</f>
        <v>0.55851769861351797</v>
      </c>
      <c r="Q19" s="27">
        <f>'Distance estimation (zscored)'!AC21</f>
        <v>0.73438539306333495</v>
      </c>
      <c r="R19" s="27">
        <f>'Distance estimation (zscored)'!AD21</f>
        <v>0.71035169587713398</v>
      </c>
      <c r="S19" s="27">
        <f>'Distance estimation (zscored)'!AE21</f>
        <v>0.76332065133206695</v>
      </c>
      <c r="T19" s="27">
        <f>'Distance estimation (zscored)'!AF21</f>
        <v>-5.2968955454932964E-2</v>
      </c>
      <c r="U19" s="27">
        <f>'Distance comparison'!D20</f>
        <v>0.859375</v>
      </c>
      <c r="V19" s="27">
        <f>'Distance comparison'!G20</f>
        <v>-0.15625</v>
      </c>
      <c r="W19" s="27">
        <f>Localizer_fMRI!H18</f>
        <v>0.9375</v>
      </c>
      <c r="X19" s="27">
        <f>Objectviewing_fMRI!P19</f>
        <v>0.96869244935543275</v>
      </c>
      <c r="Y19" s="27">
        <f>JRD_fMRI!H18</f>
        <v>0.84027777777777779</v>
      </c>
      <c r="Z19" s="12">
        <f>JRD_fMRI!L18</f>
        <v>15</v>
      </c>
      <c r="AA19" s="12" t="e">
        <f>#REF!</f>
        <v>#REF!</v>
      </c>
      <c r="AB19" s="12">
        <f>Questionnaires!Y20</f>
        <v>2</v>
      </c>
      <c r="AC19" s="12">
        <f>Questionnaires!Z20</f>
        <v>1</v>
      </c>
      <c r="AD19" s="12">
        <f>Questionnaires!AA20</f>
        <v>6</v>
      </c>
      <c r="AE19" s="12">
        <f>Questionnaires!AB20</f>
        <v>5</v>
      </c>
      <c r="AF19" s="12">
        <f>Questionnaires!AC20</f>
        <v>4</v>
      </c>
      <c r="AG19" s="12">
        <f>Questionnaires!AE20</f>
        <v>9</v>
      </c>
      <c r="AH19" s="12">
        <f>Questionnaires!AJ20</f>
        <v>-9</v>
      </c>
      <c r="AI19" s="12">
        <f>Questionnaires!AM20</f>
        <v>6</v>
      </c>
      <c r="AJ19" s="12">
        <f>Questionnaires!AP20</f>
        <v>-4</v>
      </c>
      <c r="AK19" s="12">
        <f>Questionnaires!AS20</f>
        <v>-4</v>
      </c>
      <c r="AL19" s="12">
        <f>Questionnaires!AY20</f>
        <v>1</v>
      </c>
    </row>
    <row r="20" spans="1:38" x14ac:dyDescent="0.35">
      <c r="A20" s="38" t="s">
        <v>184</v>
      </c>
      <c r="B20" s="36"/>
      <c r="C20" s="27">
        <f>Experiment_time!B19</f>
        <v>21.651149999999998</v>
      </c>
      <c r="D20" s="27">
        <f>Experiment_time!D19</f>
        <v>1.85825</v>
      </c>
      <c r="E20" s="27">
        <f>Experiment_time!E19</f>
        <v>10.994866666666701</v>
      </c>
      <c r="F20" s="27">
        <f>Experiment_time!F19</f>
        <v>7.9837666666666598</v>
      </c>
      <c r="G20" s="12">
        <f>Learning!O38</f>
        <v>18</v>
      </c>
      <c r="H20" s="12">
        <f>'Free recall'!E21</f>
        <v>13</v>
      </c>
      <c r="I20" s="27">
        <f>'Free recall'!R21</f>
        <v>35.886293173097698</v>
      </c>
      <c r="J20" s="27">
        <f>'Distance estimation (zscored)'!H22</f>
        <v>-0.660448993294529</v>
      </c>
      <c r="K20" s="27">
        <f>'Distance estimation (zscored)'!I22</f>
        <v>0.660448993294529</v>
      </c>
      <c r="L20" s="27">
        <f>ABS('Distance estimation (zscored)'!J22)</f>
        <v>1.320897986589058</v>
      </c>
      <c r="M20" s="12">
        <f>'Distance estimation (zscored)'!L22</f>
        <v>-1</v>
      </c>
      <c r="N20" s="27">
        <f>'Distance estimation (zscored)'!W22</f>
        <v>0.82418287138542101</v>
      </c>
      <c r="O20" s="27">
        <f>'Distance estimation (zscored)'!X22</f>
        <v>0.75673897658652001</v>
      </c>
      <c r="P20" s="27">
        <f>'Distance estimation (zscored)'!Y22</f>
        <v>0.89162676618432202</v>
      </c>
      <c r="Q20" s="27">
        <f>'Distance estimation (zscored)'!AC22</f>
        <v>0.490277548765779</v>
      </c>
      <c r="R20" s="27">
        <f>'Distance estimation (zscored)'!AD22</f>
        <v>0.77933754485519902</v>
      </c>
      <c r="S20" s="27">
        <f>'Distance estimation (zscored)'!AE22</f>
        <v>0.56469206230394198</v>
      </c>
      <c r="T20" s="27">
        <f>'Distance estimation (zscored)'!AF22</f>
        <v>0.21464548255125704</v>
      </c>
      <c r="U20" s="27">
        <f>'Distance comparison'!D21</f>
        <v>0.828125</v>
      </c>
      <c r="V20" s="27">
        <f>'Distance comparison'!G21</f>
        <v>0.28125</v>
      </c>
      <c r="W20" s="27">
        <f>Localizer_fMRI!H19</f>
        <v>0.75</v>
      </c>
      <c r="X20" s="27">
        <f>Objectviewing_fMRI!P20</f>
        <v>0.96303501945525294</v>
      </c>
      <c r="Y20" s="27">
        <f>JRD_fMRI!H19</f>
        <v>0.44444444444444442</v>
      </c>
      <c r="Z20" s="12">
        <f>JRD_fMRI!L19</f>
        <v>-10</v>
      </c>
      <c r="AA20" s="12" t="e">
        <f>#REF!</f>
        <v>#REF!</v>
      </c>
      <c r="AB20" s="12">
        <f>Questionnaires!Y21</f>
        <v>2</v>
      </c>
      <c r="AC20" s="12">
        <f>Questionnaires!Z21</f>
        <v>1</v>
      </c>
      <c r="AD20" s="12">
        <f>Questionnaires!AA21</f>
        <v>5</v>
      </c>
      <c r="AE20" s="12">
        <f>Questionnaires!AB21</f>
        <v>9</v>
      </c>
      <c r="AF20" s="12">
        <f>Questionnaires!AC21</f>
        <v>3</v>
      </c>
      <c r="AG20" s="12">
        <f>Questionnaires!AE21</f>
        <v>10</v>
      </c>
      <c r="AH20" s="12">
        <f>Questionnaires!AJ21</f>
        <v>9</v>
      </c>
      <c r="AI20" s="12">
        <f>Questionnaires!AM21</f>
        <v>9</v>
      </c>
      <c r="AJ20" s="12">
        <f>Questionnaires!AP21</f>
        <v>9</v>
      </c>
      <c r="AK20" s="12">
        <f>Questionnaires!AS21</f>
        <v>9</v>
      </c>
      <c r="AL20" s="12">
        <f>Questionnaires!AY21</f>
        <v>1</v>
      </c>
    </row>
    <row r="21" spans="1:38" x14ac:dyDescent="0.35">
      <c r="A21" s="37" t="s">
        <v>185</v>
      </c>
      <c r="B21" s="36"/>
      <c r="C21" s="27">
        <f>Experiment_time!B20</f>
        <v>24.81489999999998</v>
      </c>
      <c r="D21" s="27">
        <f>Experiment_time!D20</f>
        <v>1.2574000000000101</v>
      </c>
      <c r="E21" s="27">
        <f>Experiment_time!E20</f>
        <v>8.1590000000000007</v>
      </c>
      <c r="F21" s="27">
        <f>Experiment_time!F20</f>
        <v>5.9939666666666698</v>
      </c>
      <c r="G21" s="12">
        <f>Learning!O40</f>
        <v>22</v>
      </c>
      <c r="H21" s="12">
        <f>'Free recall'!E22</f>
        <v>10</v>
      </c>
      <c r="I21" s="27">
        <f>'Free recall'!R22</f>
        <v>59.424498192871198</v>
      </c>
      <c r="J21" s="27">
        <f>'Distance estimation (zscored)'!H23</f>
        <v>-0.64182257776329499</v>
      </c>
      <c r="K21" s="27">
        <f>'Distance estimation (zscored)'!I23</f>
        <v>0.64182257776329499</v>
      </c>
      <c r="L21" s="27">
        <f>ABS('Distance estimation (zscored)'!J23)</f>
        <v>1.28364515552659</v>
      </c>
      <c r="M21" s="12">
        <f>'Distance estimation (zscored)'!L23</f>
        <v>-1</v>
      </c>
      <c r="N21" s="27">
        <f>'Distance estimation (zscored)'!W23</f>
        <v>0.80207201398566597</v>
      </c>
      <c r="O21" s="27">
        <f>'Distance estimation (zscored)'!X23</f>
        <v>0.72853423512893001</v>
      </c>
      <c r="P21" s="27">
        <f>'Distance estimation (zscored)'!Y23</f>
        <v>0.87560979284240203</v>
      </c>
      <c r="Q21" s="27">
        <f>'Distance estimation (zscored)'!AC23</f>
        <v>0.53959344581638002</v>
      </c>
      <c r="R21" s="27">
        <f>'Distance estimation (zscored)'!AD23</f>
        <v>0.80597235345566998</v>
      </c>
      <c r="S21" s="27">
        <f>'Distance estimation (zscored)'!AE23</f>
        <v>0.59325302719045203</v>
      </c>
      <c r="T21" s="27">
        <f>'Distance estimation (zscored)'!AF23</f>
        <v>0.21271932626521795</v>
      </c>
      <c r="U21" s="27">
        <f>'Distance comparison'!D22</f>
        <v>0.875</v>
      </c>
      <c r="V21" s="27">
        <f>'Distance comparison'!G22</f>
        <v>0.1875</v>
      </c>
      <c r="W21" s="27">
        <f>Localizer_fMRI!H20</f>
        <v>0.984375</v>
      </c>
      <c r="X21" s="27">
        <f>Objectviewing_fMRI!P21</f>
        <v>0.97605893186003678</v>
      </c>
      <c r="Y21" s="27">
        <f>JRD_fMRI!H20</f>
        <v>0.81944444444444442</v>
      </c>
      <c r="Z21" s="12">
        <f>JRD_fMRI!L20</f>
        <v>-10</v>
      </c>
      <c r="AA21" s="12" t="e">
        <f>#REF!</f>
        <v>#REF!</v>
      </c>
      <c r="AB21" s="12">
        <f>Questionnaires!Y22</f>
        <v>2</v>
      </c>
      <c r="AC21" s="12">
        <f>Questionnaires!Z22</f>
        <v>1</v>
      </c>
      <c r="AD21" s="12">
        <f>Questionnaires!AA22</f>
        <v>4</v>
      </c>
      <c r="AE21" s="12">
        <f>Questionnaires!AB22</f>
        <v>4</v>
      </c>
      <c r="AF21" s="12">
        <f>Questionnaires!AC22</f>
        <v>6</v>
      </c>
      <c r="AG21" s="12">
        <f>Questionnaires!AE22</f>
        <v>7</v>
      </c>
      <c r="AH21" s="12">
        <f>Questionnaires!AJ22</f>
        <v>7</v>
      </c>
      <c r="AI21" s="12">
        <f>Questionnaires!AM22</f>
        <v>-6</v>
      </c>
      <c r="AJ21" s="12">
        <f>Questionnaires!AP22</f>
        <v>-2</v>
      </c>
      <c r="AK21" s="12">
        <f>Questionnaires!AS22</f>
        <v>-7</v>
      </c>
      <c r="AL21" s="12">
        <f>Questionnaires!AY22</f>
        <v>0.8</v>
      </c>
    </row>
    <row r="22" spans="1:38" x14ac:dyDescent="0.35">
      <c r="A22" s="37" t="s">
        <v>186</v>
      </c>
      <c r="B22" s="36"/>
      <c r="C22" s="27">
        <f>Experiment_time!B21</f>
        <v>47.361233333333359</v>
      </c>
      <c r="D22" s="27">
        <f>Experiment_time!D21</f>
        <v>2.1995166666666699</v>
      </c>
      <c r="E22" s="27">
        <f>Experiment_time!E21</f>
        <v>9.4779666666666795</v>
      </c>
      <c r="F22" s="27">
        <f>Experiment_time!F21</f>
        <v>7.7327000000000101</v>
      </c>
      <c r="G22" s="12">
        <f>Learning!O42</f>
        <v>13</v>
      </c>
      <c r="H22" s="12">
        <f>'Free recall'!E23</f>
        <v>5</v>
      </c>
      <c r="I22" s="27">
        <f>'Free recall'!R23</f>
        <v>69.854441657834002</v>
      </c>
      <c r="J22" s="27">
        <f>'Distance estimation (zscored)'!H24</f>
        <v>0.30488151537471497</v>
      </c>
      <c r="K22" s="27">
        <f>'Distance estimation (zscored)'!I24</f>
        <v>-0.30488151537471497</v>
      </c>
      <c r="L22" s="27">
        <f>ABS('Distance estimation (zscored)'!J24)</f>
        <v>0.60976303074942995</v>
      </c>
      <c r="M22" s="12">
        <f>'Distance estimation (zscored)'!L24</f>
        <v>1</v>
      </c>
      <c r="N22" s="27">
        <f>'Distance estimation (zscored)'!W24</f>
        <v>0.80916110924246398</v>
      </c>
      <c r="O22" s="27">
        <f>'Distance estimation (zscored)'!X24</f>
        <v>0.65351753294937498</v>
      </c>
      <c r="P22" s="27">
        <f>'Distance estimation (zscored)'!Y24</f>
        <v>0.96480468553555299</v>
      </c>
      <c r="Q22" s="27">
        <f>'Distance estimation (zscored)'!AC24</f>
        <v>0.48943063172273199</v>
      </c>
      <c r="R22" s="27">
        <f>'Distance estimation (zscored)'!AD24</f>
        <v>0.75467381454581395</v>
      </c>
      <c r="S22" s="27">
        <f>'Distance estimation (zscored)'!AE24</f>
        <v>0.110380494541647</v>
      </c>
      <c r="T22" s="27">
        <f>'Distance estimation (zscored)'!AF24</f>
        <v>0.64429332000416695</v>
      </c>
      <c r="U22" s="27">
        <f>'Distance comparison'!D23</f>
        <v>0.6875</v>
      </c>
      <c r="V22" s="27">
        <f>'Distance comparison'!G23</f>
        <v>0.4375</v>
      </c>
      <c r="W22" s="27">
        <f>Localizer_fMRI!H21</f>
        <v>0.90625</v>
      </c>
      <c r="X22" s="27">
        <f>Objectviewing_fMRI!P22</f>
        <v>0.86815415821501019</v>
      </c>
      <c r="Y22" s="27">
        <f>JRD_fMRI!H21</f>
        <v>0.39583333333333331</v>
      </c>
      <c r="Z22" s="12">
        <f>JRD_fMRI!L21</f>
        <v>4</v>
      </c>
      <c r="AA22" s="12" t="e">
        <f>#REF!</f>
        <v>#REF!</v>
      </c>
      <c r="AB22" s="12">
        <f>Questionnaires!Y23</f>
        <v>6</v>
      </c>
      <c r="AC22" s="12">
        <f>Questionnaires!Z23</f>
        <v>1</v>
      </c>
      <c r="AD22" s="12">
        <f>Questionnaires!AA23</f>
        <v>9</v>
      </c>
      <c r="AE22" s="12">
        <f>Questionnaires!AB23</f>
        <v>7</v>
      </c>
      <c r="AF22" s="12">
        <f>Questionnaires!AC23</f>
        <v>4</v>
      </c>
      <c r="AG22" s="12">
        <f>Questionnaires!AE23</f>
        <v>7</v>
      </c>
      <c r="AH22" s="12">
        <f>Questionnaires!AJ23</f>
        <v>0</v>
      </c>
      <c r="AI22" s="12">
        <f>Questionnaires!AM23</f>
        <v>0</v>
      </c>
      <c r="AJ22" s="12">
        <f>Questionnaires!AP23</f>
        <v>0</v>
      </c>
      <c r="AK22" s="12">
        <f>Questionnaires!AS23</f>
        <v>0</v>
      </c>
      <c r="AL22" s="12">
        <f>Questionnaires!AY23</f>
        <v>3</v>
      </c>
    </row>
    <row r="23" spans="1:38" x14ac:dyDescent="0.35">
      <c r="A23" s="38" t="s">
        <v>187</v>
      </c>
      <c r="B23" s="36"/>
      <c r="C23" s="27">
        <f>Experiment_time!B22</f>
        <v>51.284353333333357</v>
      </c>
      <c r="D23" s="27">
        <f>Experiment_time!D22</f>
        <v>1.6595</v>
      </c>
      <c r="E23" s="27">
        <f>Experiment_time!E22</f>
        <v>11.164999999999999</v>
      </c>
      <c r="F23" s="27">
        <f>Experiment_time!F22</f>
        <v>6.4035000000000197</v>
      </c>
      <c r="G23" s="12">
        <f>Learning!O44</f>
        <v>128</v>
      </c>
      <c r="H23" s="12">
        <f>'Free recall'!E24</f>
        <v>3</v>
      </c>
      <c r="I23" s="27">
        <f>'Free recall'!R24</f>
        <v>56.893247361412698</v>
      </c>
      <c r="J23" s="27">
        <f>'Distance estimation (zscored)'!H25</f>
        <v>-0.36671168377404301</v>
      </c>
      <c r="K23" s="27">
        <f>'Distance estimation (zscored)'!I25</f>
        <v>0.36671168377404301</v>
      </c>
      <c r="L23" s="27">
        <f>ABS('Distance estimation (zscored)'!J25)</f>
        <v>0.73342336754808601</v>
      </c>
      <c r="M23" s="12">
        <f>'Distance estimation (zscored)'!L25</f>
        <v>-1</v>
      </c>
      <c r="N23" s="27">
        <f>'Distance estimation (zscored)'!W25</f>
        <v>0.60537489894138397</v>
      </c>
      <c r="O23" s="27">
        <f>'Distance estimation (zscored)'!X25</f>
        <v>0.69576145685294799</v>
      </c>
      <c r="P23" s="27">
        <f>'Distance estimation (zscored)'!Y25</f>
        <v>0.51498834102982005</v>
      </c>
      <c r="Q23" s="27">
        <f>'Distance estimation (zscored)'!AC25</f>
        <v>0.68107202961199698</v>
      </c>
      <c r="R23" s="27">
        <f>'Distance estimation (zscored)'!AD25</f>
        <v>0.664302387268497</v>
      </c>
      <c r="S23" s="27">
        <f>'Distance estimation (zscored)'!AE25</f>
        <v>0.81251238792710001</v>
      </c>
      <c r="T23" s="27">
        <f>'Distance estimation (zscored)'!AF25</f>
        <v>-0.14821000065860301</v>
      </c>
      <c r="U23" s="27">
        <f>'Distance comparison'!D24</f>
        <v>0.84375</v>
      </c>
      <c r="V23" s="27">
        <f>'Distance comparison'!G24</f>
        <v>-0.1875</v>
      </c>
      <c r="W23" s="27">
        <f>Localizer_fMRI!H22</f>
        <v>0.984375</v>
      </c>
      <c r="X23" s="27">
        <f>Objectviewing_fMRI!P23</f>
        <v>1</v>
      </c>
      <c r="Y23" s="27">
        <f>JRD_fMRI!H22</f>
        <v>0.63888888888888884</v>
      </c>
      <c r="Z23" s="12">
        <f>JRD_fMRI!L22</f>
        <v>-4</v>
      </c>
      <c r="AA23" s="12" t="e">
        <f>#REF!</f>
        <v>#REF!</v>
      </c>
      <c r="AB23" s="12">
        <f>Questionnaires!Y24</f>
        <v>5</v>
      </c>
      <c r="AC23" s="12">
        <f>Questionnaires!Z24</f>
        <v>2</v>
      </c>
      <c r="AD23" s="12">
        <f>Questionnaires!AA24</f>
        <v>7</v>
      </c>
      <c r="AE23" s="12">
        <f>Questionnaires!AB24</f>
        <v>6</v>
      </c>
      <c r="AF23" s="12">
        <f>Questionnaires!AC24</f>
        <v>5</v>
      </c>
      <c r="AG23" s="12">
        <f>Questionnaires!AE24</f>
        <v>7</v>
      </c>
      <c r="AH23" s="12">
        <f>Questionnaires!AJ24</f>
        <v>-6</v>
      </c>
      <c r="AI23" s="12">
        <f>Questionnaires!AM24</f>
        <v>6</v>
      </c>
      <c r="AJ23" s="12">
        <f>Questionnaires!AP24</f>
        <v>-5</v>
      </c>
      <c r="AK23" s="12">
        <f>Questionnaires!AS24</f>
        <v>-5</v>
      </c>
      <c r="AL23" s="12">
        <f>Questionnaires!AY24</f>
        <v>1</v>
      </c>
    </row>
    <row r="24" spans="1:38" x14ac:dyDescent="0.35">
      <c r="A24" s="37" t="s">
        <v>188</v>
      </c>
      <c r="B24" s="36"/>
      <c r="C24" s="27">
        <f>Experiment_time!B23</f>
        <v>51.02981500000007</v>
      </c>
      <c r="D24" s="27">
        <f>Experiment_time!D23</f>
        <v>1.19444016666667</v>
      </c>
      <c r="E24" s="27">
        <f>Experiment_time!E23</f>
        <v>7.2095566666666704</v>
      </c>
      <c r="F24" s="27">
        <f>Experiment_time!F23</f>
        <v>5.5167516666666696</v>
      </c>
      <c r="G24" s="12">
        <f>Learning!O46</f>
        <v>27</v>
      </c>
      <c r="H24" s="12">
        <f>'Free recall'!E25</f>
        <v>-1</v>
      </c>
      <c r="I24" s="27">
        <f>'Free recall'!R25</f>
        <v>63.537322528907403</v>
      </c>
      <c r="J24" s="27">
        <f>'Distance estimation (zscored)'!H26</f>
        <v>-0.18503818642318801</v>
      </c>
      <c r="K24" s="27">
        <f>'Distance estimation (zscored)'!I26</f>
        <v>0.18503818642318801</v>
      </c>
      <c r="L24" s="27">
        <f>ABS('Distance estimation (zscored)'!J26)</f>
        <v>0.37007637284637601</v>
      </c>
      <c r="M24" s="12">
        <f>'Distance estimation (zscored)'!L26</f>
        <v>0</v>
      </c>
      <c r="N24" s="27">
        <f>'Distance estimation (zscored)'!W26</f>
        <v>0.89441337162637002</v>
      </c>
      <c r="O24" s="27">
        <f>'Distance estimation (zscored)'!X26</f>
        <v>0.99566062970259195</v>
      </c>
      <c r="P24" s="27">
        <f>'Distance estimation (zscored)'!Y26</f>
        <v>0.79316611355014699</v>
      </c>
      <c r="Q24" s="27">
        <f>'Distance estimation (zscored)'!AC26</f>
        <v>0.32388432977396597</v>
      </c>
      <c r="R24" s="27">
        <f>'Distance estimation (zscored)'!AD26</f>
        <v>0.23466979547171599</v>
      </c>
      <c r="S24" s="27">
        <f>'Distance estimation (zscored)'!AE26</f>
        <v>0.45242380821705902</v>
      </c>
      <c r="T24" s="27">
        <f>'Distance estimation (zscored)'!AF26</f>
        <v>-0.21775401274534303</v>
      </c>
      <c r="U24" s="27">
        <f>'Distance comparison'!D25</f>
        <v>0.5625</v>
      </c>
      <c r="V24" s="27">
        <f>'Distance comparison'!G25</f>
        <v>0.125</v>
      </c>
      <c r="W24" s="27">
        <f>Localizer_fMRI!H23</f>
        <v>0.984375</v>
      </c>
      <c r="X24" s="27">
        <f>Objectviewing_fMRI!P24</f>
        <v>0.99447513812154698</v>
      </c>
      <c r="Y24" s="27">
        <f>JRD_fMRI!H23</f>
        <v>0.58333333333333337</v>
      </c>
      <c r="Z24" s="12">
        <f>JRD_fMRI!L23</f>
        <v>-8</v>
      </c>
      <c r="AA24" s="12" t="e">
        <f>#REF!</f>
        <v>#REF!</v>
      </c>
      <c r="AB24" s="12">
        <f>Questionnaires!Y25</f>
        <v>2</v>
      </c>
      <c r="AC24" s="12">
        <f>Questionnaires!Z25</f>
        <v>1</v>
      </c>
      <c r="AD24" s="12">
        <f>Questionnaires!AA25</f>
        <v>5</v>
      </c>
      <c r="AE24" s="12">
        <f>Questionnaires!AB25</f>
        <v>10</v>
      </c>
      <c r="AF24" s="12">
        <f>Questionnaires!AC25</f>
        <v>0</v>
      </c>
      <c r="AG24" s="12">
        <f>Questionnaires!AE25</f>
        <v>10</v>
      </c>
      <c r="AH24" s="12">
        <f>Questionnaires!AJ25</f>
        <v>4</v>
      </c>
      <c r="AI24" s="12">
        <f>Questionnaires!AM25</f>
        <v>9</v>
      </c>
      <c r="AJ24" s="12">
        <f>Questionnaires!AP25</f>
        <v>9</v>
      </c>
      <c r="AK24" s="12">
        <f>Questionnaires!AS25</f>
        <v>9</v>
      </c>
      <c r="AL24" s="12">
        <f>Questionnaires!AY25</f>
        <v>0</v>
      </c>
    </row>
    <row r="25" spans="1:38" x14ac:dyDescent="0.35">
      <c r="A25" s="38" t="s">
        <v>189</v>
      </c>
      <c r="B25" s="36"/>
      <c r="C25" s="27">
        <f>Experiment_time!B24</f>
        <v>23.855149999999991</v>
      </c>
      <c r="D25" s="27">
        <f>Experiment_time!D24</f>
        <v>0.86271666666666502</v>
      </c>
      <c r="E25" s="27">
        <f>Experiment_time!E24</f>
        <v>10.3066</v>
      </c>
      <c r="F25" s="27">
        <f>Experiment_time!F24</f>
        <v>8.5878500000000102</v>
      </c>
      <c r="G25" s="12">
        <f>Learning!O48</f>
        <v>1</v>
      </c>
      <c r="H25" s="12">
        <f>'Free recall'!E26</f>
        <v>5</v>
      </c>
      <c r="I25" s="27">
        <f>'Free recall'!R26</f>
        <v>58.840805794856699</v>
      </c>
      <c r="J25" s="27">
        <f>'Distance estimation (zscored)'!H27</f>
        <v>-0.12994749774245701</v>
      </c>
      <c r="K25" s="27">
        <f>'Distance estimation (zscored)'!I27</f>
        <v>0.12994749774245601</v>
      </c>
      <c r="L25" s="27">
        <f>ABS('Distance estimation (zscored)'!J27)</f>
        <v>0.25989499548491302</v>
      </c>
      <c r="M25" s="12">
        <f>'Distance estimation (zscored)'!L27</f>
        <v>0</v>
      </c>
      <c r="N25" s="27">
        <f>'Distance estimation (zscored)'!W27</f>
        <v>0.61744380249119601</v>
      </c>
      <c r="O25" s="27">
        <f>'Distance estimation (zscored)'!X27</f>
        <v>0.45298525334501599</v>
      </c>
      <c r="P25" s="27">
        <f>'Distance estimation (zscored)'!Y27</f>
        <v>0.78190235163737498</v>
      </c>
      <c r="Q25" s="27">
        <f>'Distance estimation (zscored)'!AC27</f>
        <v>0.68484849903854195</v>
      </c>
      <c r="R25" s="27">
        <f>'Distance estimation (zscored)'!AD27</f>
        <v>0.83972952523185496</v>
      </c>
      <c r="S25" s="27">
        <f>'Distance estimation (zscored)'!AE27</f>
        <v>0.52678781754801796</v>
      </c>
      <c r="T25" s="27">
        <f>'Distance estimation (zscored)'!AF27</f>
        <v>0.312941707683837</v>
      </c>
      <c r="U25" s="27">
        <f>'Distance comparison'!D26</f>
        <v>0.75</v>
      </c>
      <c r="V25" s="27">
        <f>'Distance comparison'!G26</f>
        <v>0.1875</v>
      </c>
      <c r="W25" s="27">
        <f>Localizer_fMRI!H24</f>
        <v>1</v>
      </c>
      <c r="X25" s="27">
        <f>Objectviewing_fMRI!P25</f>
        <v>0.99631675874769798</v>
      </c>
      <c r="Y25" s="27">
        <f>JRD_fMRI!H24</f>
        <v>0.8125</v>
      </c>
      <c r="Z25" s="12">
        <f>JRD_fMRI!L24</f>
        <v>-3</v>
      </c>
      <c r="AA25" s="12" t="e">
        <f>#REF!</f>
        <v>#REF!</v>
      </c>
      <c r="AB25" s="12">
        <f>Questionnaires!Y26</f>
        <v>3</v>
      </c>
      <c r="AC25" s="12">
        <f>Questionnaires!Z26</f>
        <v>1</v>
      </c>
      <c r="AD25" s="12">
        <f>Questionnaires!AA26</f>
        <v>4</v>
      </c>
      <c r="AE25" s="12">
        <f>Questionnaires!AB26</f>
        <v>6</v>
      </c>
      <c r="AF25" s="12">
        <f>Questionnaires!AC26</f>
        <v>4</v>
      </c>
      <c r="AG25" s="12">
        <f>Questionnaires!AE26</f>
        <v>10</v>
      </c>
      <c r="AH25" s="12">
        <f>Questionnaires!AJ26</f>
        <v>1</v>
      </c>
      <c r="AI25" s="12">
        <f>Questionnaires!AM26</f>
        <v>4</v>
      </c>
      <c r="AJ25" s="12">
        <f>Questionnaires!AP26</f>
        <v>-3</v>
      </c>
      <c r="AK25" s="12">
        <f>Questionnaires!AS26</f>
        <v>6</v>
      </c>
      <c r="AL25" s="12">
        <f>Questionnaires!AY26</f>
        <v>1.3333333333333333</v>
      </c>
    </row>
    <row r="26" spans="1:38" x14ac:dyDescent="0.35">
      <c r="A26" s="38" t="s">
        <v>190</v>
      </c>
      <c r="B26" s="36"/>
      <c r="C26" s="27">
        <f>Experiment_time!B25</f>
        <v>15.72350333333333</v>
      </c>
      <c r="D26" s="27">
        <f>Experiment_time!D25</f>
        <v>1.425751</v>
      </c>
      <c r="E26" s="27">
        <f>Experiment_time!E25</f>
        <v>10.816715</v>
      </c>
      <c r="F26" s="27">
        <f>Experiment_time!F25</f>
        <v>6.7745850000000001</v>
      </c>
      <c r="G26" s="12">
        <f>Learning!O50</f>
        <v>2</v>
      </c>
      <c r="H26" s="12">
        <f>'Free recall'!E27</f>
        <v>13</v>
      </c>
      <c r="I26" s="27">
        <f>'Free recall'!R27</f>
        <v>36.447261159662197</v>
      </c>
      <c r="J26" s="27">
        <f>'Distance estimation (zscored)'!H28</f>
        <v>-0.26024258046312598</v>
      </c>
      <c r="K26" s="27">
        <f>'Distance estimation (zscored)'!I28</f>
        <v>0.26024258046312598</v>
      </c>
      <c r="L26" s="27">
        <f>ABS('Distance estimation (zscored)'!J28)</f>
        <v>0.52048516092625197</v>
      </c>
      <c r="M26" s="12">
        <f>'Distance estimation (zscored)'!L28</f>
        <v>-1</v>
      </c>
      <c r="N26" s="27">
        <f>'Distance estimation (zscored)'!W28</f>
        <v>0.44121756185529698</v>
      </c>
      <c r="O26" s="27">
        <f>'Distance estimation (zscored)'!X28</f>
        <v>0.375440947101228</v>
      </c>
      <c r="P26" s="27">
        <f>'Distance estimation (zscored)'!Y28</f>
        <v>0.50699417660936497</v>
      </c>
      <c r="Q26" s="27">
        <f>'Distance estimation (zscored)'!AC28</f>
        <v>0.79531826069664902</v>
      </c>
      <c r="R26" s="27">
        <f>'Distance estimation (zscored)'!AD28</f>
        <v>0.90527201475504704</v>
      </c>
      <c r="S26" s="27">
        <f>'Distance estimation (zscored)'!AE28</f>
        <v>0.740472642304845</v>
      </c>
      <c r="T26" s="27">
        <f>'Distance estimation (zscored)'!AF28</f>
        <v>0.16479937245020204</v>
      </c>
      <c r="U26" s="27">
        <f>'Distance comparison'!D27</f>
        <v>0.8125</v>
      </c>
      <c r="V26" s="27">
        <f>'Distance comparison'!G27</f>
        <v>0.125</v>
      </c>
      <c r="W26" s="27">
        <f>Localizer_fMRI!H25</f>
        <v>0.96875</v>
      </c>
      <c r="X26" s="27">
        <f>Objectviewing_fMRI!P26</f>
        <v>0.9779411764705882</v>
      </c>
      <c r="Y26" s="27">
        <f>JRD_fMRI!H25</f>
        <v>0.86111111111111116</v>
      </c>
      <c r="Z26" s="12">
        <f>JRD_fMRI!L25</f>
        <v>6</v>
      </c>
      <c r="AA26" s="12" t="e">
        <f>#REF!</f>
        <v>#REF!</v>
      </c>
      <c r="AB26" s="12">
        <f>Questionnaires!Y27</f>
        <v>2</v>
      </c>
      <c r="AC26" s="12">
        <f>Questionnaires!Z27</f>
        <v>3</v>
      </c>
      <c r="AD26" s="12">
        <f>Questionnaires!AA27</f>
        <v>6</v>
      </c>
      <c r="AE26" s="12">
        <f>Questionnaires!AB27</f>
        <v>7</v>
      </c>
      <c r="AF26" s="12">
        <f>Questionnaires!AC27</f>
        <v>7</v>
      </c>
      <c r="AG26" s="12">
        <f>Questionnaires!AE27</f>
        <v>9</v>
      </c>
      <c r="AH26" s="12">
        <f>Questionnaires!AJ27</f>
        <v>9</v>
      </c>
      <c r="AI26" s="12">
        <f>Questionnaires!AM27</f>
        <v>9</v>
      </c>
      <c r="AJ26" s="12">
        <f>Questionnaires!AP27</f>
        <v>-1</v>
      </c>
      <c r="AK26" s="12">
        <f>Questionnaires!AS27</f>
        <v>6</v>
      </c>
      <c r="AL26" s="12">
        <f>Questionnaires!AY27</f>
        <v>1.25</v>
      </c>
    </row>
    <row r="27" spans="1:38" x14ac:dyDescent="0.35">
      <c r="A27" s="7"/>
      <c r="B27" s="36"/>
    </row>
    <row r="28" spans="1:38" x14ac:dyDescent="0.35">
      <c r="A28" s="7"/>
      <c r="B28" s="36"/>
      <c r="C28" s="29">
        <f>MAX(C3:C26)</f>
        <v>51.284353333333357</v>
      </c>
    </row>
    <row r="29" spans="1:38" x14ac:dyDescent="0.35">
      <c r="A29" t="s">
        <v>125</v>
      </c>
    </row>
    <row r="30" spans="1:38" x14ac:dyDescent="0.35">
      <c r="A30" s="1" t="s">
        <v>75</v>
      </c>
      <c r="C30" s="1" t="s">
        <v>66</v>
      </c>
      <c r="G30" s="1" t="s">
        <v>65</v>
      </c>
      <c r="H30" s="1" t="s">
        <v>0</v>
      </c>
      <c r="J30" s="1" t="s">
        <v>32</v>
      </c>
      <c r="U30" s="1" t="s">
        <v>31</v>
      </c>
      <c r="W30" s="1" t="s">
        <v>164</v>
      </c>
      <c r="X30" s="1" t="s">
        <v>165</v>
      </c>
      <c r="Y30" s="1" t="s">
        <v>166</v>
      </c>
      <c r="AA30" s="1" t="s">
        <v>99</v>
      </c>
      <c r="AB30" s="1" t="s">
        <v>103</v>
      </c>
      <c r="AC30" s="1"/>
      <c r="AD30" s="1"/>
      <c r="AE30" s="1"/>
      <c r="AF30" s="1"/>
      <c r="AG30" s="1" t="s">
        <v>104</v>
      </c>
      <c r="AH30" s="1" t="s">
        <v>134</v>
      </c>
      <c r="AL30" s="1" t="s">
        <v>138</v>
      </c>
    </row>
    <row r="31" spans="1:38" x14ac:dyDescent="0.35">
      <c r="A31" s="1"/>
      <c r="C31" s="1" t="s">
        <v>65</v>
      </c>
      <c r="D31" s="1" t="s">
        <v>0</v>
      </c>
      <c r="E31" s="1" t="s">
        <v>76</v>
      </c>
      <c r="F31" s="1" t="s">
        <v>77</v>
      </c>
      <c r="G31" s="1" t="s">
        <v>74</v>
      </c>
      <c r="H31" s="1" t="s">
        <v>82</v>
      </c>
      <c r="I31" s="1" t="s">
        <v>67</v>
      </c>
      <c r="J31" s="1" t="s">
        <v>68</v>
      </c>
      <c r="K31" s="1" t="s">
        <v>69</v>
      </c>
      <c r="L31" s="1" t="s">
        <v>81</v>
      </c>
      <c r="M31" s="1" t="s">
        <v>97</v>
      </c>
      <c r="N31" s="11" t="s">
        <v>79</v>
      </c>
      <c r="O31" s="11" t="s">
        <v>126</v>
      </c>
      <c r="P31" s="11" t="s">
        <v>127</v>
      </c>
      <c r="Q31" s="11" t="s">
        <v>78</v>
      </c>
      <c r="R31" s="1" t="s">
        <v>70</v>
      </c>
      <c r="S31" s="1" t="s">
        <v>71</v>
      </c>
      <c r="T31" s="1" t="s">
        <v>92</v>
      </c>
      <c r="U31" s="1" t="s">
        <v>72</v>
      </c>
      <c r="V31" s="1" t="s">
        <v>73</v>
      </c>
      <c r="W31" s="11" t="s">
        <v>157</v>
      </c>
      <c r="X31" s="11" t="s">
        <v>157</v>
      </c>
      <c r="Y31" s="11" t="s">
        <v>157</v>
      </c>
      <c r="Z31" s="1" t="s">
        <v>160</v>
      </c>
      <c r="AA31" s="1" t="s">
        <v>100</v>
      </c>
      <c r="AB31" s="1" t="s">
        <v>65</v>
      </c>
      <c r="AC31" s="1" t="s">
        <v>0</v>
      </c>
      <c r="AD31" s="1" t="s">
        <v>28</v>
      </c>
      <c r="AE31" s="1" t="s">
        <v>32</v>
      </c>
      <c r="AF31" s="1" t="s">
        <v>31</v>
      </c>
      <c r="AG31" s="1" t="s">
        <v>105</v>
      </c>
      <c r="AH31" s="1" t="s">
        <v>0</v>
      </c>
      <c r="AI31" s="1" t="s">
        <v>28</v>
      </c>
      <c r="AJ31" s="1" t="s">
        <v>32</v>
      </c>
      <c r="AK31" s="1" t="s">
        <v>31</v>
      </c>
    </row>
    <row r="32" spans="1:38" x14ac:dyDescent="0.35">
      <c r="A32" s="1" t="s">
        <v>66</v>
      </c>
      <c r="B32" s="1" t="s">
        <v>65</v>
      </c>
      <c r="C32" s="40">
        <f>CORREL($C$3:$C$26,C$3:C$26)</f>
        <v>1</v>
      </c>
      <c r="D32" s="40">
        <f t="shared" ref="D32:AL32" si="0">CORREL($C$3:$C$26,D$3:D$26)</f>
        <v>0.28511207020632101</v>
      </c>
      <c r="E32" s="40">
        <f t="shared" si="0"/>
        <v>-0.18453042057734564</v>
      </c>
      <c r="F32" s="40">
        <f t="shared" si="0"/>
        <v>-0.12268805705932966</v>
      </c>
      <c r="G32" s="41">
        <f t="shared" si="0"/>
        <v>0.61206467425953281</v>
      </c>
      <c r="H32" s="40">
        <f t="shared" si="0"/>
        <v>-0.49118885887737829</v>
      </c>
      <c r="I32" s="40">
        <f t="shared" si="0"/>
        <v>0.38666010713249088</v>
      </c>
      <c r="J32" s="40">
        <f t="shared" si="0"/>
        <v>0.16885292552910314</v>
      </c>
      <c r="K32" s="40">
        <f t="shared" si="0"/>
        <v>-0.16885292552910303</v>
      </c>
      <c r="L32" s="40">
        <f t="shared" si="0"/>
        <v>-1.6520578015841881E-2</v>
      </c>
      <c r="M32" s="40">
        <f t="shared" si="0"/>
        <v>0.291133354193371</v>
      </c>
      <c r="N32" s="40">
        <f t="shared" si="0"/>
        <v>0.50414912780866583</v>
      </c>
      <c r="O32" s="40">
        <f t="shared" si="0"/>
        <v>0.58542926696818887</v>
      </c>
      <c r="P32" s="40">
        <f t="shared" si="0"/>
        <v>0.30345918284688822</v>
      </c>
      <c r="Q32" s="40">
        <f t="shared" si="0"/>
        <v>-0.45719084971408125</v>
      </c>
      <c r="R32" s="40">
        <f t="shared" si="0"/>
        <v>-0.46203117314319991</v>
      </c>
      <c r="S32" s="40">
        <f t="shared" si="0"/>
        <v>-0.36688694966409041</v>
      </c>
      <c r="T32" s="40">
        <f t="shared" si="0"/>
        <v>-8.5948363923114571E-2</v>
      </c>
      <c r="U32" s="40">
        <f t="shared" si="0"/>
        <v>-0.50809691280303693</v>
      </c>
      <c r="V32" s="40">
        <f t="shared" si="0"/>
        <v>0.17152365780742856</v>
      </c>
      <c r="W32" s="40">
        <f t="shared" si="0"/>
        <v>-6.3562302535878315E-2</v>
      </c>
      <c r="X32" s="40">
        <f t="shared" si="0"/>
        <v>-0.1762881184941841</v>
      </c>
      <c r="Y32" s="40">
        <f t="shared" si="0"/>
        <v>-0.38952708337544301</v>
      </c>
      <c r="Z32" s="40">
        <f t="shared" si="0"/>
        <v>-0.17088131482148144</v>
      </c>
      <c r="AA32" s="40" t="e">
        <f t="shared" si="0"/>
        <v>#REF!</v>
      </c>
      <c r="AB32" s="40">
        <f t="shared" si="0"/>
        <v>0.33624981743121946</v>
      </c>
      <c r="AC32" s="40">
        <f t="shared" si="0"/>
        <v>-0.13580682711665321</v>
      </c>
      <c r="AD32" s="40">
        <f t="shared" si="0"/>
        <v>0.11433021672312621</v>
      </c>
      <c r="AE32" s="40">
        <f t="shared" si="0"/>
        <v>0.12093228041229923</v>
      </c>
      <c r="AF32" s="40">
        <f t="shared" si="0"/>
        <v>-0.32068989637716899</v>
      </c>
      <c r="AG32" s="40">
        <f t="shared" si="0"/>
        <v>-0.19687815211307574</v>
      </c>
      <c r="AH32" s="40">
        <f t="shared" si="0"/>
        <v>-1.5383923146546319E-2</v>
      </c>
      <c r="AI32" s="40">
        <f t="shared" si="0"/>
        <v>7.8520626318309458E-2</v>
      </c>
      <c r="AJ32" s="40">
        <f t="shared" si="0"/>
        <v>6.8455507374060531E-2</v>
      </c>
      <c r="AK32" s="40">
        <f t="shared" si="0"/>
        <v>-1.0209518965591834E-3</v>
      </c>
      <c r="AL32" s="40">
        <f t="shared" si="0"/>
        <v>9.3333627973178346E-2</v>
      </c>
    </row>
    <row r="33" spans="1:38" x14ac:dyDescent="0.35">
      <c r="B33" s="1" t="s">
        <v>0</v>
      </c>
      <c r="C33" s="40">
        <f>CORREL($D$3:$D$26,C$3:C$26)</f>
        <v>0.28511207020632101</v>
      </c>
      <c r="D33" s="40">
        <f t="shared" ref="D33:AL33" si="1">CORREL($D$3:$D$26,D$3:D$26)</f>
        <v>1</v>
      </c>
      <c r="E33" s="40">
        <f t="shared" si="1"/>
        <v>-0.1096158582285827</v>
      </c>
      <c r="F33" s="40">
        <f t="shared" si="1"/>
        <v>0.22747033875273379</v>
      </c>
      <c r="G33" s="40">
        <f t="shared" si="1"/>
        <v>0.13312608566485779</v>
      </c>
      <c r="H33" s="40">
        <f t="shared" si="1"/>
        <v>-0.12991623991904111</v>
      </c>
      <c r="I33" s="40">
        <f t="shared" si="1"/>
        <v>0.25832988284025593</v>
      </c>
      <c r="J33" s="40">
        <f t="shared" si="1"/>
        <v>0.27248099809023735</v>
      </c>
      <c r="K33" s="40">
        <f t="shared" si="1"/>
        <v>-0.27248099809023735</v>
      </c>
      <c r="L33" s="40">
        <f t="shared" si="1"/>
        <v>2.6574476078552404E-2</v>
      </c>
      <c r="M33" s="40">
        <f t="shared" si="1"/>
        <v>0.35373265528517295</v>
      </c>
      <c r="N33" s="40">
        <f t="shared" si="1"/>
        <v>0.25471361025511119</v>
      </c>
      <c r="O33" s="40">
        <f t="shared" si="1"/>
        <v>9.0335372845593703E-2</v>
      </c>
      <c r="P33" s="40">
        <f t="shared" si="1"/>
        <v>0.3235663146135434</v>
      </c>
      <c r="Q33" s="40">
        <f t="shared" si="1"/>
        <v>-0.26799795419641825</v>
      </c>
      <c r="R33" s="40">
        <f t="shared" si="1"/>
        <v>-0.15154418356272514</v>
      </c>
      <c r="S33" s="40">
        <f t="shared" si="1"/>
        <v>-0.31982903601290374</v>
      </c>
      <c r="T33" s="40">
        <f t="shared" si="1"/>
        <v>0.17009489298905331</v>
      </c>
      <c r="U33" s="40">
        <f t="shared" si="1"/>
        <v>-0.17495111038154054</v>
      </c>
      <c r="V33" s="40">
        <f t="shared" si="1"/>
        <v>0.28909501765369428</v>
      </c>
      <c r="W33" s="40">
        <f t="shared" si="1"/>
        <v>-0.49562012345787509</v>
      </c>
      <c r="X33" s="40">
        <f t="shared" si="1"/>
        <v>-0.29463377667285456</v>
      </c>
      <c r="Y33" s="40">
        <f t="shared" si="1"/>
        <v>-0.39530041529493037</v>
      </c>
      <c r="Z33" s="40">
        <f t="shared" si="1"/>
        <v>-0.15025844830262144</v>
      </c>
      <c r="AA33" s="40" t="e">
        <f t="shared" si="1"/>
        <v>#REF!</v>
      </c>
      <c r="AB33" s="40">
        <f t="shared" si="1"/>
        <v>0.30905076404947068</v>
      </c>
      <c r="AC33" s="40">
        <f t="shared" si="1"/>
        <v>0.18009566581824943</v>
      </c>
      <c r="AD33" s="40">
        <f t="shared" si="1"/>
        <v>-0.13200587792294438</v>
      </c>
      <c r="AE33" s="40">
        <f t="shared" si="1"/>
        <v>-9.4984961671591619E-3</v>
      </c>
      <c r="AF33" s="40">
        <f t="shared" si="1"/>
        <v>-4.1115255216931301E-3</v>
      </c>
      <c r="AG33" s="40">
        <f t="shared" si="1"/>
        <v>-0.10000984579581181</v>
      </c>
      <c r="AH33" s="40">
        <f t="shared" si="1"/>
        <v>0.11596157164094434</v>
      </c>
      <c r="AI33" s="40">
        <f t="shared" si="1"/>
        <v>6.0864756440499115E-2</v>
      </c>
      <c r="AJ33" s="40">
        <f t="shared" si="1"/>
        <v>0.27981408070256736</v>
      </c>
      <c r="AK33" s="40">
        <f t="shared" si="1"/>
        <v>0.16754714788762654</v>
      </c>
      <c r="AL33" s="40">
        <f t="shared" si="1"/>
        <v>0.27555858960759072</v>
      </c>
    </row>
    <row r="34" spans="1:38" x14ac:dyDescent="0.35">
      <c r="B34" s="1" t="s">
        <v>76</v>
      </c>
      <c r="C34" s="40">
        <f>CORREL($E$3:$E$26,C$3:C$26)</f>
        <v>-0.18453042057734564</v>
      </c>
      <c r="D34" s="40">
        <f t="shared" ref="D34:AL34" si="2">CORREL($E$3:$E$26,D$3:D$26)</f>
        <v>-0.1096158582285827</v>
      </c>
      <c r="E34" s="40">
        <f t="shared" si="2"/>
        <v>0.99999999999999989</v>
      </c>
      <c r="F34" s="42">
        <f t="shared" si="2"/>
        <v>0.81850402904912667</v>
      </c>
      <c r="G34" s="40">
        <f t="shared" si="2"/>
        <v>-0.16321522859643947</v>
      </c>
      <c r="H34" s="40">
        <f t="shared" si="2"/>
        <v>0.41614514076839088</v>
      </c>
      <c r="I34" s="40">
        <f t="shared" si="2"/>
        <v>-0.42532139726163487</v>
      </c>
      <c r="J34" s="40">
        <f t="shared" si="2"/>
        <v>6.9099169394393339E-2</v>
      </c>
      <c r="K34" s="40">
        <f t="shared" si="2"/>
        <v>-6.9099169394393228E-2</v>
      </c>
      <c r="L34" s="40">
        <f t="shared" si="2"/>
        <v>-0.12701831139961442</v>
      </c>
      <c r="M34" s="40">
        <f t="shared" si="2"/>
        <v>-3.0219039721339658E-2</v>
      </c>
      <c r="N34" s="40">
        <f t="shared" si="2"/>
        <v>-0.35897395258002796</v>
      </c>
      <c r="O34" s="40">
        <f t="shared" si="2"/>
        <v>-0.37777218373197785</v>
      </c>
      <c r="P34" s="40">
        <f t="shared" si="2"/>
        <v>-0.2484568876906654</v>
      </c>
      <c r="Q34" s="40">
        <f t="shared" si="2"/>
        <v>0.34183798171801028</v>
      </c>
      <c r="R34" s="40">
        <f t="shared" si="2"/>
        <v>0.3252679465220954</v>
      </c>
      <c r="S34" s="40">
        <f t="shared" si="2"/>
        <v>0.18910840002341026</v>
      </c>
      <c r="T34" s="40">
        <f t="shared" si="2"/>
        <v>0.12926743671337992</v>
      </c>
      <c r="U34" s="40">
        <f t="shared" si="2"/>
        <v>0.19696552115079369</v>
      </c>
      <c r="V34" s="40">
        <f t="shared" si="2"/>
        <v>-0.20394710949177458</v>
      </c>
      <c r="W34" s="40">
        <f t="shared" si="2"/>
        <v>-0.13131200561117218</v>
      </c>
      <c r="X34" s="40">
        <f t="shared" si="2"/>
        <v>0.16646868978876267</v>
      </c>
      <c r="Y34" s="40">
        <f t="shared" si="2"/>
        <v>-9.1171509048709895E-2</v>
      </c>
      <c r="Z34" s="40">
        <f t="shared" si="2"/>
        <v>-0.19885725129831322</v>
      </c>
      <c r="AA34" s="40" t="e">
        <f t="shared" si="2"/>
        <v>#REF!</v>
      </c>
      <c r="AB34" s="40">
        <f t="shared" si="2"/>
        <v>0.22421706337265362</v>
      </c>
      <c r="AC34" s="40">
        <f t="shared" si="2"/>
        <v>3.0950309371663567E-2</v>
      </c>
      <c r="AD34" s="40">
        <f t="shared" si="2"/>
        <v>-0.42830877892220598</v>
      </c>
      <c r="AE34" s="40">
        <f t="shared" si="2"/>
        <v>-0.11936791381649567</v>
      </c>
      <c r="AF34" s="40">
        <f t="shared" si="2"/>
        <v>9.9954090171019208E-2</v>
      </c>
      <c r="AG34" s="40">
        <f t="shared" si="2"/>
        <v>8.5370646799909133E-2</v>
      </c>
      <c r="AH34" s="40">
        <f t="shared" si="2"/>
        <v>6.8101222669482556E-2</v>
      </c>
      <c r="AI34" s="40">
        <f t="shared" si="2"/>
        <v>-0.11927088915086434</v>
      </c>
      <c r="AJ34" s="40">
        <f t="shared" si="2"/>
        <v>7.2012413872881362E-2</v>
      </c>
      <c r="AK34" s="40">
        <f t="shared" si="2"/>
        <v>0.14556987414398928</v>
      </c>
      <c r="AL34" s="40">
        <f t="shared" si="2"/>
        <v>-4.0266262183562121E-2</v>
      </c>
    </row>
    <row r="35" spans="1:38" x14ac:dyDescent="0.35">
      <c r="B35" s="1" t="s">
        <v>77</v>
      </c>
      <c r="C35" s="40">
        <f>CORREL($F$3:$F$26,C$3:C$26)</f>
        <v>-0.12268805705932966</v>
      </c>
      <c r="D35" s="40">
        <f t="shared" ref="D35:AL35" si="3">CORREL($F$3:$F$26,D$3:D$26)</f>
        <v>0.22747033875273379</v>
      </c>
      <c r="E35" s="42">
        <f t="shared" si="3"/>
        <v>0.81850402904912667</v>
      </c>
      <c r="F35" s="40">
        <f t="shared" si="3"/>
        <v>1.0000000000000002</v>
      </c>
      <c r="G35" s="40">
        <f t="shared" si="3"/>
        <v>-0.17269377790449439</v>
      </c>
      <c r="H35" s="40">
        <f t="shared" si="3"/>
        <v>0.19974088746087074</v>
      </c>
      <c r="I35" s="40">
        <f t="shared" si="3"/>
        <v>-0.20904695294623293</v>
      </c>
      <c r="J35" s="40">
        <f t="shared" si="3"/>
        <v>0.10110291044482038</v>
      </c>
      <c r="K35" s="40">
        <f t="shared" si="3"/>
        <v>-0.10110291044482035</v>
      </c>
      <c r="L35" s="40">
        <f t="shared" si="3"/>
        <v>-8.0765192098273736E-2</v>
      </c>
      <c r="M35" s="40">
        <f t="shared" si="3"/>
        <v>3.7528281568933577E-2</v>
      </c>
      <c r="N35" s="40">
        <f t="shared" si="3"/>
        <v>-0.15616740904252011</v>
      </c>
      <c r="O35" s="40">
        <f t="shared" si="3"/>
        <v>-0.19979473903013303</v>
      </c>
      <c r="P35" s="40">
        <f t="shared" si="3"/>
        <v>-7.8711879454530509E-2</v>
      </c>
      <c r="Q35" s="40">
        <f t="shared" si="3"/>
        <v>9.4075263632240003E-2</v>
      </c>
      <c r="R35" s="40">
        <f t="shared" si="3"/>
        <v>9.2852768024515822E-2</v>
      </c>
      <c r="S35" s="40">
        <f t="shared" si="3"/>
        <v>-1.3915352030405927E-2</v>
      </c>
      <c r="T35" s="40">
        <f t="shared" si="3"/>
        <v>0.10439013020930579</v>
      </c>
      <c r="U35" s="40">
        <f t="shared" si="3"/>
        <v>6.911527013480849E-2</v>
      </c>
      <c r="V35" s="40">
        <f t="shared" si="3"/>
        <v>-1.7961105497103082E-2</v>
      </c>
      <c r="W35" s="40">
        <f t="shared" si="3"/>
        <v>-0.43002176137277365</v>
      </c>
      <c r="X35" s="40">
        <f t="shared" si="3"/>
        <v>-8.5521007184377121E-3</v>
      </c>
      <c r="Y35" s="40">
        <f t="shared" si="3"/>
        <v>-0.36981659594956551</v>
      </c>
      <c r="Z35" s="40">
        <f t="shared" si="3"/>
        <v>-0.28815948586475848</v>
      </c>
      <c r="AA35" s="40" t="e">
        <f t="shared" si="3"/>
        <v>#REF!</v>
      </c>
      <c r="AB35" s="40">
        <f t="shared" si="3"/>
        <v>0.31166941155728445</v>
      </c>
      <c r="AC35" s="40">
        <f t="shared" si="3"/>
        <v>1.1302492681321861E-2</v>
      </c>
      <c r="AD35" s="40">
        <f t="shared" si="3"/>
        <v>-0.42891039006016074</v>
      </c>
      <c r="AE35" s="40">
        <f t="shared" si="3"/>
        <v>-0.13498580296137772</v>
      </c>
      <c r="AF35" s="40">
        <f t="shared" si="3"/>
        <v>3.3683020388051176E-2</v>
      </c>
      <c r="AG35" s="40">
        <f t="shared" si="3"/>
        <v>1.2848783297896387E-2</v>
      </c>
      <c r="AH35" s="40">
        <f t="shared" si="3"/>
        <v>3.544208173794882E-2</v>
      </c>
      <c r="AI35" s="40">
        <f t="shared" si="3"/>
        <v>-0.17797737364296071</v>
      </c>
      <c r="AJ35" s="40">
        <f t="shared" si="3"/>
        <v>0.17644391972495269</v>
      </c>
      <c r="AK35" s="40">
        <f t="shared" si="3"/>
        <v>0.2516138947340989</v>
      </c>
      <c r="AL35" s="40">
        <f t="shared" si="3"/>
        <v>4.3936867223374816E-2</v>
      </c>
    </row>
    <row r="36" spans="1:38" x14ac:dyDescent="0.35">
      <c r="A36" s="1" t="s">
        <v>65</v>
      </c>
      <c r="B36" s="1" t="s">
        <v>74</v>
      </c>
      <c r="C36" s="41">
        <f>CORREL($G$3:$G$26,C$3:C$26)</f>
        <v>0.61206467425953281</v>
      </c>
      <c r="D36" s="40">
        <f t="shared" ref="D36:AL36" si="4">CORREL($G$3:$G$26,D$3:D$26)</f>
        <v>0.13312608566485779</v>
      </c>
      <c r="E36" s="40">
        <f t="shared" si="4"/>
        <v>-0.16321522859643947</v>
      </c>
      <c r="F36" s="40">
        <f t="shared" si="4"/>
        <v>-0.17269377790449439</v>
      </c>
      <c r="G36" s="40">
        <f t="shared" si="4"/>
        <v>1</v>
      </c>
      <c r="H36" s="40">
        <f t="shared" si="4"/>
        <v>-0.42969361806330658</v>
      </c>
      <c r="I36" s="40">
        <f t="shared" si="4"/>
        <v>0.27623240491594891</v>
      </c>
      <c r="J36" s="40">
        <f t="shared" si="4"/>
        <v>-0.16930484803052931</v>
      </c>
      <c r="K36" s="40">
        <f t="shared" si="4"/>
        <v>0.16930484803052956</v>
      </c>
      <c r="L36" s="40">
        <f t="shared" si="4"/>
        <v>0.21048365730150778</v>
      </c>
      <c r="M36" s="40">
        <f t="shared" si="4"/>
        <v>-0.1240156927744057</v>
      </c>
      <c r="N36" s="40">
        <f t="shared" si="4"/>
        <v>0.21736028666613308</v>
      </c>
      <c r="O36" s="40">
        <f t="shared" si="4"/>
        <v>0.37873986557994455</v>
      </c>
      <c r="P36" s="40">
        <f t="shared" si="4"/>
        <v>2.6141291347486537E-2</v>
      </c>
      <c r="Q36" s="40">
        <f t="shared" si="4"/>
        <v>-0.22511782919414153</v>
      </c>
      <c r="R36" s="40">
        <f t="shared" si="4"/>
        <v>-0.27603542176469259</v>
      </c>
      <c r="S36" s="40">
        <f t="shared" si="4"/>
        <v>-1.4001869278961538E-2</v>
      </c>
      <c r="T36" s="40">
        <f t="shared" si="4"/>
        <v>-0.2552989701713077</v>
      </c>
      <c r="U36" s="40">
        <f t="shared" si="4"/>
        <v>-0.1703050979588637</v>
      </c>
      <c r="V36" s="40">
        <f t="shared" si="4"/>
        <v>-0.33865229647813055</v>
      </c>
      <c r="W36" s="40">
        <f t="shared" si="4"/>
        <v>1.6352917175261304E-2</v>
      </c>
      <c r="X36" s="40">
        <f t="shared" si="4"/>
        <v>4.7291629410177595E-2</v>
      </c>
      <c r="Y36" s="40">
        <f t="shared" si="4"/>
        <v>-0.24295276515660191</v>
      </c>
      <c r="Z36" s="40">
        <f t="shared" si="4"/>
        <v>-0.22321315432789632</v>
      </c>
      <c r="AA36" s="40" t="e">
        <f t="shared" si="4"/>
        <v>#REF!</v>
      </c>
      <c r="AB36" s="40">
        <f t="shared" si="4"/>
        <v>0.33374435511262024</v>
      </c>
      <c r="AC36" s="40">
        <f t="shared" si="4"/>
        <v>9.7982999085502426E-2</v>
      </c>
      <c r="AD36" s="40">
        <f t="shared" si="4"/>
        <v>3.5167702545231751E-2</v>
      </c>
      <c r="AE36" s="40">
        <f t="shared" si="4"/>
        <v>-6.7940806680829496E-2</v>
      </c>
      <c r="AF36" s="40">
        <f t="shared" si="4"/>
        <v>-1.2418914470170114E-2</v>
      </c>
      <c r="AG36" s="40">
        <f t="shared" si="4"/>
        <v>-0.35075117744430778</v>
      </c>
      <c r="AH36" s="40">
        <f t="shared" si="4"/>
        <v>-0.15590984037936512</v>
      </c>
      <c r="AI36" s="40">
        <f t="shared" si="4"/>
        <v>7.0673635765310897E-2</v>
      </c>
      <c r="AJ36" s="40">
        <f t="shared" si="4"/>
        <v>-0.15830634547966252</v>
      </c>
      <c r="AK36" s="40">
        <f t="shared" si="4"/>
        <v>-0.23632983433323873</v>
      </c>
      <c r="AL36" s="40">
        <f t="shared" si="4"/>
        <v>-0.12161766812697118</v>
      </c>
    </row>
    <row r="37" spans="1:38" x14ac:dyDescent="0.35">
      <c r="A37" s="1" t="s">
        <v>0</v>
      </c>
      <c r="B37" s="1" t="s">
        <v>82</v>
      </c>
      <c r="C37" s="40">
        <f>CORREL($H$3:$H$26,C$3:C$26)</f>
        <v>-0.49118885887737829</v>
      </c>
      <c r="D37" s="40">
        <f t="shared" ref="D37:AL37" si="5">CORREL($H$3:$H$26,D$3:D$26)</f>
        <v>-0.12991623991904111</v>
      </c>
      <c r="E37" s="40">
        <f t="shared" si="5"/>
        <v>0.41614514076839088</v>
      </c>
      <c r="F37" s="40">
        <f t="shared" si="5"/>
        <v>0.19974088746087074</v>
      </c>
      <c r="G37" s="40">
        <f t="shared" si="5"/>
        <v>-0.42969361806330658</v>
      </c>
      <c r="H37" s="40">
        <f t="shared" si="5"/>
        <v>0.99999999999999989</v>
      </c>
      <c r="I37" s="42">
        <f t="shared" si="5"/>
        <v>-0.82558556632989688</v>
      </c>
      <c r="J37" s="40">
        <f t="shared" si="5"/>
        <v>-0.21229915455284376</v>
      </c>
      <c r="K37" s="40">
        <f t="shared" si="5"/>
        <v>0.21229915455284379</v>
      </c>
      <c r="L37" s="40">
        <f t="shared" si="5"/>
        <v>0.1803251945261555</v>
      </c>
      <c r="M37" s="40">
        <f t="shared" si="5"/>
        <v>-0.26517043790620648</v>
      </c>
      <c r="N37" s="40">
        <f t="shared" si="5"/>
        <v>-0.52555667114214888</v>
      </c>
      <c r="O37" s="40">
        <f t="shared" si="5"/>
        <v>-0.51295133162753193</v>
      </c>
      <c r="P37" s="40">
        <f t="shared" si="5"/>
        <v>-0.39700649547593936</v>
      </c>
      <c r="Q37" s="41">
        <f t="shared" si="5"/>
        <v>0.61391515744672476</v>
      </c>
      <c r="R37" s="41">
        <f t="shared" si="5"/>
        <v>0.6343441991165446</v>
      </c>
      <c r="S37" s="40">
        <f t="shared" si="5"/>
        <v>0.49533944541923536</v>
      </c>
      <c r="T37" s="40">
        <f t="shared" si="5"/>
        <v>0.12632868062080291</v>
      </c>
      <c r="U37" s="41">
        <f t="shared" si="5"/>
        <v>0.61555365368699055</v>
      </c>
      <c r="V37" s="40">
        <f t="shared" si="5"/>
        <v>-7.2257942638100744E-2</v>
      </c>
      <c r="W37" s="40">
        <f t="shared" si="5"/>
        <v>0.11657763286210553</v>
      </c>
      <c r="X37" s="40">
        <f t="shared" si="5"/>
        <v>0.29234031950765987</v>
      </c>
      <c r="Y37" s="40">
        <f t="shared" si="5"/>
        <v>0.4676848839219912</v>
      </c>
      <c r="Z37" s="40">
        <f t="shared" si="5"/>
        <v>0.28660958506736756</v>
      </c>
      <c r="AA37" s="40" t="e">
        <f t="shared" si="5"/>
        <v>#REF!</v>
      </c>
      <c r="AB37" s="40">
        <f t="shared" si="5"/>
        <v>-0.28278522523749361</v>
      </c>
      <c r="AC37" s="40">
        <f t="shared" si="5"/>
        <v>-3.0726606712435867E-2</v>
      </c>
      <c r="AD37" s="40">
        <f t="shared" si="5"/>
        <v>-0.20974896548062372</v>
      </c>
      <c r="AE37" s="40">
        <f t="shared" si="5"/>
        <v>-5.6378224169845878E-2</v>
      </c>
      <c r="AF37" s="40">
        <f t="shared" si="5"/>
        <v>4.3295567894377732E-2</v>
      </c>
      <c r="AG37" s="40">
        <f t="shared" si="5"/>
        <v>0.43325931557355885</v>
      </c>
      <c r="AH37" s="40">
        <f t="shared" si="5"/>
        <v>9.5606138492515064E-2</v>
      </c>
      <c r="AI37" s="40">
        <f t="shared" si="5"/>
        <v>-0.25743759050337039</v>
      </c>
      <c r="AJ37" s="40">
        <f t="shared" si="5"/>
        <v>0.15887215801774526</v>
      </c>
      <c r="AK37" s="40">
        <f t="shared" si="5"/>
        <v>0.12265905108068781</v>
      </c>
      <c r="AL37" s="40">
        <f t="shared" si="5"/>
        <v>-1.9797321852394207E-2</v>
      </c>
    </row>
    <row r="38" spans="1:38" x14ac:dyDescent="0.35">
      <c r="B38" s="1" t="s">
        <v>67</v>
      </c>
      <c r="C38" s="40">
        <f>CORREL($I$3:$I$26,C$3:C$26)</f>
        <v>0.38666010713249088</v>
      </c>
      <c r="D38" s="40">
        <f t="shared" ref="D38:AL38" si="6">CORREL($I$3:$I$26,D$3:D$26)</f>
        <v>0.25832988284025593</v>
      </c>
      <c r="E38" s="40">
        <f t="shared" si="6"/>
        <v>-0.42532139726163487</v>
      </c>
      <c r="F38" s="40">
        <f t="shared" si="6"/>
        <v>-0.20904695294623293</v>
      </c>
      <c r="G38" s="40">
        <f t="shared" si="6"/>
        <v>0.27623240491594891</v>
      </c>
      <c r="H38" s="42">
        <f t="shared" si="6"/>
        <v>-0.82558556632989688</v>
      </c>
      <c r="I38" s="40">
        <f t="shared" si="6"/>
        <v>1</v>
      </c>
      <c r="J38" s="40">
        <f t="shared" si="6"/>
        <v>0.38622347732824874</v>
      </c>
      <c r="K38" s="40">
        <f t="shared" si="6"/>
        <v>-0.38622347732824902</v>
      </c>
      <c r="L38" s="40">
        <f t="shared" si="6"/>
        <v>-0.11399952178532002</v>
      </c>
      <c r="M38" s="40">
        <f t="shared" si="6"/>
        <v>0.52046527345266158</v>
      </c>
      <c r="N38" s="40">
        <f t="shared" si="6"/>
        <v>0.47310335266595449</v>
      </c>
      <c r="O38" s="40">
        <f t="shared" si="6"/>
        <v>0.41763359608085215</v>
      </c>
      <c r="P38" s="40">
        <f t="shared" si="6"/>
        <v>0.39394681967802725</v>
      </c>
      <c r="Q38" s="40">
        <f t="shared" si="6"/>
        <v>-0.52494606649485331</v>
      </c>
      <c r="R38" s="40">
        <f t="shared" si="6"/>
        <v>-0.49314567300360207</v>
      </c>
      <c r="S38" s="40">
        <f t="shared" si="6"/>
        <v>-0.47025135952476338</v>
      </c>
      <c r="T38" s="40">
        <f t="shared" si="6"/>
        <v>-1.3554753146897167E-2</v>
      </c>
      <c r="U38" s="40">
        <f t="shared" si="6"/>
        <v>-0.51610609876075753</v>
      </c>
      <c r="V38" s="40">
        <f t="shared" si="6"/>
        <v>0.18358657722812527</v>
      </c>
      <c r="W38" s="40">
        <f t="shared" si="6"/>
        <v>5.6534819994467208E-3</v>
      </c>
      <c r="X38" s="40">
        <f t="shared" si="6"/>
        <v>-0.38392048953837399</v>
      </c>
      <c r="Y38" s="40">
        <f t="shared" si="6"/>
        <v>-0.35348931077862589</v>
      </c>
      <c r="Z38" s="40">
        <f t="shared" si="6"/>
        <v>-0.28464095582774984</v>
      </c>
      <c r="AA38" s="40" t="e">
        <f t="shared" si="6"/>
        <v>#REF!</v>
      </c>
      <c r="AB38" s="40">
        <f t="shared" si="6"/>
        <v>0.29786070597121805</v>
      </c>
      <c r="AC38" s="40">
        <f t="shared" si="6"/>
        <v>9.8590841202409643E-2</v>
      </c>
      <c r="AD38" s="40">
        <f t="shared" si="6"/>
        <v>0.18991288293062189</v>
      </c>
      <c r="AE38" s="40">
        <f t="shared" si="6"/>
        <v>6.0937037817478987E-2</v>
      </c>
      <c r="AF38" s="40">
        <f t="shared" si="6"/>
        <v>0.11148233975386318</v>
      </c>
      <c r="AG38" s="40">
        <f t="shared" si="6"/>
        <v>-0.43981596413519075</v>
      </c>
      <c r="AH38" s="40">
        <f t="shared" si="6"/>
        <v>-8.9861738566564839E-4</v>
      </c>
      <c r="AI38" s="40">
        <f t="shared" si="6"/>
        <v>3.8983055396980396E-2</v>
      </c>
      <c r="AJ38" s="40">
        <f t="shared" si="6"/>
        <v>-9.5797200065692423E-2</v>
      </c>
      <c r="AK38" s="40">
        <f t="shared" si="6"/>
        <v>-0.11585164756495774</v>
      </c>
      <c r="AL38" s="40">
        <f t="shared" si="6"/>
        <v>0.237635320433807</v>
      </c>
    </row>
    <row r="39" spans="1:38" x14ac:dyDescent="0.35">
      <c r="A39" s="1" t="s">
        <v>32</v>
      </c>
      <c r="B39" s="1" t="s">
        <v>68</v>
      </c>
      <c r="C39" s="40">
        <f>CORREL($J$3:$J$26,C$3:C$26)</f>
        <v>0.16885292552910314</v>
      </c>
      <c r="D39" s="40">
        <f t="shared" ref="D39:AL39" si="7">CORREL($J$3:$J$26,D$3:D$26)</f>
        <v>0.27248099809023735</v>
      </c>
      <c r="E39" s="40">
        <f t="shared" si="7"/>
        <v>6.9099169394393339E-2</v>
      </c>
      <c r="F39" s="40">
        <f t="shared" si="7"/>
        <v>0.10110291044482038</v>
      </c>
      <c r="G39" s="40">
        <f t="shared" si="7"/>
        <v>-0.16930484803052931</v>
      </c>
      <c r="H39" s="40">
        <f t="shared" si="7"/>
        <v>-0.21229915455284376</v>
      </c>
      <c r="I39" s="40">
        <f t="shared" si="7"/>
        <v>0.38622347732824874</v>
      </c>
      <c r="J39" s="40">
        <f t="shared" si="7"/>
        <v>1</v>
      </c>
      <c r="K39" s="40">
        <f t="shared" si="7"/>
        <v>-1.0000000000000002</v>
      </c>
      <c r="L39" s="40">
        <f t="shared" si="7"/>
        <v>-0.43687849217912961</v>
      </c>
      <c r="M39" s="42">
        <f t="shared" si="7"/>
        <v>0.89358185754061781</v>
      </c>
      <c r="N39" s="40">
        <f t="shared" si="7"/>
        <v>-0.18789874141071336</v>
      </c>
      <c r="O39" s="40">
        <f t="shared" si="7"/>
        <v>-0.13818246050959088</v>
      </c>
      <c r="P39" s="40">
        <f t="shared" si="7"/>
        <v>-0.17940357033364757</v>
      </c>
      <c r="Q39" s="40">
        <f t="shared" si="7"/>
        <v>0.1532228984449438</v>
      </c>
      <c r="R39" s="40">
        <f t="shared" si="7"/>
        <v>3.872923513227701E-2</v>
      </c>
      <c r="S39" s="40">
        <f t="shared" si="7"/>
        <v>-1.2844283339724219E-2</v>
      </c>
      <c r="T39" s="40">
        <f t="shared" si="7"/>
        <v>5.0539084190941851E-2</v>
      </c>
      <c r="U39" s="40">
        <f t="shared" si="7"/>
        <v>-0.13068968543789142</v>
      </c>
      <c r="V39" s="40">
        <f t="shared" si="7"/>
        <v>0.17660421800492793</v>
      </c>
      <c r="W39" s="40">
        <f t="shared" si="7"/>
        <v>-0.15780813398086632</v>
      </c>
      <c r="X39" s="40">
        <f t="shared" si="7"/>
        <v>-0.19499968708510637</v>
      </c>
      <c r="Y39" s="40">
        <f t="shared" si="7"/>
        <v>-3.6318809005821802E-2</v>
      </c>
      <c r="Z39" s="40">
        <f t="shared" si="7"/>
        <v>0.37562310858239684</v>
      </c>
      <c r="AA39" s="40" t="e">
        <f t="shared" si="7"/>
        <v>#REF!</v>
      </c>
      <c r="AB39" s="40">
        <f t="shared" si="7"/>
        <v>0.30957833097553294</v>
      </c>
      <c r="AC39" s="40">
        <f t="shared" si="7"/>
        <v>0.23986679909864314</v>
      </c>
      <c r="AD39" s="40">
        <f t="shared" si="7"/>
        <v>0.28298876770885917</v>
      </c>
      <c r="AE39" s="40">
        <f t="shared" si="7"/>
        <v>-6.325123493613713E-2</v>
      </c>
      <c r="AF39" s="40">
        <f t="shared" si="7"/>
        <v>-0.10100162907365015</v>
      </c>
      <c r="AG39" s="40">
        <f t="shared" si="7"/>
        <v>8.5419203379988665E-2</v>
      </c>
      <c r="AH39" s="40">
        <f t="shared" si="7"/>
        <v>-8.8423260451766187E-3</v>
      </c>
      <c r="AI39" s="40">
        <f t="shared" si="7"/>
        <v>0.35297488826312279</v>
      </c>
      <c r="AJ39" s="40">
        <f t="shared" si="7"/>
        <v>-0.10673693967908875</v>
      </c>
      <c r="AK39" s="40">
        <f t="shared" si="7"/>
        <v>-1.6001233059382846E-2</v>
      </c>
      <c r="AL39" s="40">
        <f t="shared" si="7"/>
        <v>0.53469993907222602</v>
      </c>
    </row>
    <row r="40" spans="1:38" x14ac:dyDescent="0.35">
      <c r="B40" s="1" t="s">
        <v>69</v>
      </c>
      <c r="C40" s="40">
        <f>CORREL($K$3:$K$26,C$3:C$26)</f>
        <v>-0.16885292552910303</v>
      </c>
      <c r="D40" s="40">
        <f t="shared" ref="D40:AL40" si="8">CORREL($K$3:$K$26,D$3:D$26)</f>
        <v>-0.27248099809023735</v>
      </c>
      <c r="E40" s="40">
        <f t="shared" si="8"/>
        <v>-6.9099169394393228E-2</v>
      </c>
      <c r="F40" s="40">
        <f t="shared" si="8"/>
        <v>-0.10110291044482035</v>
      </c>
      <c r="G40" s="40">
        <f t="shared" si="8"/>
        <v>0.16930484803052956</v>
      </c>
      <c r="H40" s="40">
        <f t="shared" si="8"/>
        <v>0.21229915455284379</v>
      </c>
      <c r="I40" s="40">
        <f t="shared" si="8"/>
        <v>-0.38622347732824902</v>
      </c>
      <c r="J40" s="40">
        <f t="shared" si="8"/>
        <v>-1.0000000000000002</v>
      </c>
      <c r="K40" s="40">
        <f t="shared" si="8"/>
        <v>1.0000000000000002</v>
      </c>
      <c r="L40" s="40">
        <f t="shared" si="8"/>
        <v>0.43687849217912983</v>
      </c>
      <c r="M40" s="42">
        <f t="shared" si="8"/>
        <v>-0.89358185754061814</v>
      </c>
      <c r="N40" s="40">
        <f t="shared" si="8"/>
        <v>0.18789874141071353</v>
      </c>
      <c r="O40" s="40">
        <f t="shared" si="8"/>
        <v>0.13818246050959124</v>
      </c>
      <c r="P40" s="40">
        <f t="shared" si="8"/>
        <v>0.17940357033364748</v>
      </c>
      <c r="Q40" s="40">
        <f t="shared" si="8"/>
        <v>-0.15322289844494394</v>
      </c>
      <c r="R40" s="40">
        <f t="shared" si="8"/>
        <v>-3.8729235132277197E-2</v>
      </c>
      <c r="S40" s="40">
        <f t="shared" si="8"/>
        <v>1.284428333972433E-2</v>
      </c>
      <c r="T40" s="40">
        <f t="shared" si="8"/>
        <v>-5.0539084190942135E-2</v>
      </c>
      <c r="U40" s="40">
        <f t="shared" si="8"/>
        <v>0.1306896854378915</v>
      </c>
      <c r="V40" s="40">
        <f t="shared" si="8"/>
        <v>-0.17660421800492815</v>
      </c>
      <c r="W40" s="40">
        <f t="shared" si="8"/>
        <v>0.1578081339808661</v>
      </c>
      <c r="X40" s="40">
        <f t="shared" si="8"/>
        <v>0.19499968708510634</v>
      </c>
      <c r="Y40" s="40">
        <f t="shared" si="8"/>
        <v>3.631880900582158E-2</v>
      </c>
      <c r="Z40" s="40">
        <f t="shared" si="8"/>
        <v>-0.37562310858239673</v>
      </c>
      <c r="AA40" s="40" t="e">
        <f t="shared" si="8"/>
        <v>#REF!</v>
      </c>
      <c r="AB40" s="40">
        <f t="shared" si="8"/>
        <v>-0.30957833097553294</v>
      </c>
      <c r="AC40" s="40">
        <f t="shared" si="8"/>
        <v>-0.23986679909864334</v>
      </c>
      <c r="AD40" s="40">
        <f t="shared" si="8"/>
        <v>-0.28298876770885917</v>
      </c>
      <c r="AE40" s="40">
        <f t="shared" si="8"/>
        <v>6.3251234936136935E-2</v>
      </c>
      <c r="AF40" s="40">
        <f t="shared" si="8"/>
        <v>0.10100162907365008</v>
      </c>
      <c r="AG40" s="40">
        <f t="shared" si="8"/>
        <v>-8.5419203379988817E-2</v>
      </c>
      <c r="AH40" s="40">
        <f t="shared" si="8"/>
        <v>8.8423260451765094E-3</v>
      </c>
      <c r="AI40" s="40">
        <f t="shared" si="8"/>
        <v>-0.35297488826312295</v>
      </c>
      <c r="AJ40" s="40">
        <f t="shared" si="8"/>
        <v>0.10673693967908884</v>
      </c>
      <c r="AK40" s="40">
        <f t="shared" si="8"/>
        <v>1.6001233059382659E-2</v>
      </c>
      <c r="AL40" s="40">
        <f t="shared" si="8"/>
        <v>-0.53469993907222613</v>
      </c>
    </row>
    <row r="41" spans="1:38" x14ac:dyDescent="0.35">
      <c r="B41" s="1" t="s">
        <v>81</v>
      </c>
      <c r="C41" s="40">
        <f>CORREL($L$3:$L$26,C$3:C$26)</f>
        <v>-1.6520578015841881E-2</v>
      </c>
      <c r="D41" s="40">
        <f t="shared" ref="D41:AL41" si="9">CORREL($L$3:$L$26,D$3:D$26)</f>
        <v>2.6574476078552404E-2</v>
      </c>
      <c r="E41" s="40">
        <f t="shared" si="9"/>
        <v>-0.12701831139961442</v>
      </c>
      <c r="F41" s="40">
        <f t="shared" si="9"/>
        <v>-8.0765192098273736E-2</v>
      </c>
      <c r="G41" s="40">
        <f t="shared" si="9"/>
        <v>0.21048365730150778</v>
      </c>
      <c r="H41" s="40">
        <f t="shared" si="9"/>
        <v>0.1803251945261555</v>
      </c>
      <c r="I41" s="40">
        <f t="shared" si="9"/>
        <v>-0.11399952178532002</v>
      </c>
      <c r="J41" s="40">
        <f t="shared" si="9"/>
        <v>-0.43687849217912961</v>
      </c>
      <c r="K41" s="40">
        <f t="shared" si="9"/>
        <v>0.43687849217912983</v>
      </c>
      <c r="L41" s="40">
        <f t="shared" si="9"/>
        <v>1</v>
      </c>
      <c r="M41" s="40">
        <f t="shared" si="9"/>
        <v>-0.27180780725940651</v>
      </c>
      <c r="N41" s="40">
        <f t="shared" si="9"/>
        <v>0.15255844113754075</v>
      </c>
      <c r="O41" s="40">
        <f t="shared" si="9"/>
        <v>0.25284611186181183</v>
      </c>
      <c r="P41" s="40">
        <f t="shared" si="9"/>
        <v>2.9103803912913329E-2</v>
      </c>
      <c r="Q41" s="40">
        <f t="shared" si="9"/>
        <v>-4.6220772661624672E-2</v>
      </c>
      <c r="R41" s="40">
        <f t="shared" si="9"/>
        <v>0.17122256593207319</v>
      </c>
      <c r="S41" s="40">
        <f t="shared" si="9"/>
        <v>0.17765318462012605</v>
      </c>
      <c r="T41" s="40">
        <f t="shared" si="9"/>
        <v>-9.5864175607167229E-3</v>
      </c>
      <c r="U41" s="40">
        <f t="shared" si="9"/>
        <v>0.22456173363099882</v>
      </c>
      <c r="V41" s="40">
        <f t="shared" si="9"/>
        <v>0.21167975036243639</v>
      </c>
      <c r="W41" s="40">
        <f t="shared" si="9"/>
        <v>-4.9934521202083047E-2</v>
      </c>
      <c r="X41" s="40">
        <f t="shared" si="9"/>
        <v>6.6809359149845343E-2</v>
      </c>
      <c r="Y41" s="40">
        <f t="shared" si="9"/>
        <v>3.2747467806197475E-3</v>
      </c>
      <c r="Z41" s="40">
        <f t="shared" si="9"/>
        <v>-0.22423768522324133</v>
      </c>
      <c r="AA41" s="40" t="e">
        <f t="shared" si="9"/>
        <v>#REF!</v>
      </c>
      <c r="AB41" s="40">
        <f t="shared" si="9"/>
        <v>0.10676887248145947</v>
      </c>
      <c r="AC41" s="40">
        <f t="shared" si="9"/>
        <v>0.2022891336621678</v>
      </c>
      <c r="AD41" s="40">
        <f t="shared" si="9"/>
        <v>-0.1206481784860057</v>
      </c>
      <c r="AE41" s="40">
        <f t="shared" si="9"/>
        <v>0.19909746876368861</v>
      </c>
      <c r="AF41" s="40">
        <f t="shared" si="9"/>
        <v>0.14667921724889424</v>
      </c>
      <c r="AG41" s="40">
        <f t="shared" si="9"/>
        <v>0.10623457013503911</v>
      </c>
      <c r="AH41" s="40">
        <f t="shared" si="9"/>
        <v>8.0171393918907416E-2</v>
      </c>
      <c r="AI41" s="40">
        <f t="shared" si="9"/>
        <v>-0.38710034154945067</v>
      </c>
      <c r="AJ41" s="40">
        <f t="shared" si="9"/>
        <v>-0.12094383857843663</v>
      </c>
      <c r="AK41" s="40">
        <f t="shared" si="9"/>
        <v>-0.19623382775370829</v>
      </c>
      <c r="AL41" s="40">
        <f t="shared" si="9"/>
        <v>-7.1038080574748821E-2</v>
      </c>
    </row>
    <row r="42" spans="1:38" x14ac:dyDescent="0.35">
      <c r="B42" s="1" t="s">
        <v>97</v>
      </c>
      <c r="C42" s="40">
        <f>CORREL($M$3:$M$26,C$3:C$26)</f>
        <v>0.291133354193371</v>
      </c>
      <c r="D42" s="40">
        <f t="shared" ref="D42:AL42" si="10">CORREL($M$3:$M$26,D$3:D$26)</f>
        <v>0.35373265528517295</v>
      </c>
      <c r="E42" s="40">
        <f t="shared" si="10"/>
        <v>-3.0219039721339658E-2</v>
      </c>
      <c r="F42" s="40">
        <f t="shared" si="10"/>
        <v>3.7528281568933577E-2</v>
      </c>
      <c r="G42" s="40">
        <f t="shared" si="10"/>
        <v>-0.1240156927744057</v>
      </c>
      <c r="H42" s="40">
        <f t="shared" si="10"/>
        <v>-0.26517043790620648</v>
      </c>
      <c r="I42" s="40">
        <f t="shared" si="10"/>
        <v>0.52046527345266158</v>
      </c>
      <c r="J42" s="42">
        <f t="shared" si="10"/>
        <v>0.89358185754061781</v>
      </c>
      <c r="K42" s="42">
        <f t="shared" si="10"/>
        <v>-0.89358185754061814</v>
      </c>
      <c r="L42" s="40">
        <f t="shared" si="10"/>
        <v>-0.27180780725940651</v>
      </c>
      <c r="M42" s="40">
        <f t="shared" si="10"/>
        <v>0.99999999999999978</v>
      </c>
      <c r="N42" s="40">
        <f t="shared" si="10"/>
        <v>4.3366514631228224E-2</v>
      </c>
      <c r="O42" s="40">
        <f t="shared" si="10"/>
        <v>7.0933649794398007E-2</v>
      </c>
      <c r="P42" s="40">
        <f t="shared" si="10"/>
        <v>9.0527256474040429E-3</v>
      </c>
      <c r="Q42" s="40">
        <f t="shared" si="10"/>
        <v>-4.6440266661175962E-2</v>
      </c>
      <c r="R42" s="40">
        <f t="shared" si="10"/>
        <v>-9.1639869312935635E-2</v>
      </c>
      <c r="S42" s="40">
        <f t="shared" si="10"/>
        <v>-0.10967232220576525</v>
      </c>
      <c r="T42" s="40">
        <f t="shared" si="10"/>
        <v>1.9633247049901402E-2</v>
      </c>
      <c r="U42" s="40">
        <f t="shared" si="10"/>
        <v>-0.25694602263089356</v>
      </c>
      <c r="V42" s="40">
        <f t="shared" si="10"/>
        <v>0.34841930789310588</v>
      </c>
      <c r="W42" s="40">
        <f t="shared" si="10"/>
        <v>-0.18866362961212454</v>
      </c>
      <c r="X42" s="40">
        <f t="shared" si="10"/>
        <v>-0.31157320690550155</v>
      </c>
      <c r="Y42" s="40">
        <f t="shared" si="10"/>
        <v>-0.14878812136556713</v>
      </c>
      <c r="Z42" s="40">
        <f t="shared" si="10"/>
        <v>0.14200954714941197</v>
      </c>
      <c r="AA42" s="40" t="e">
        <f t="shared" si="10"/>
        <v>#REF!</v>
      </c>
      <c r="AB42" s="40">
        <f t="shared" si="10"/>
        <v>0.29568542594196379</v>
      </c>
      <c r="AC42" s="40">
        <f t="shared" si="10"/>
        <v>8.3429951723272444E-2</v>
      </c>
      <c r="AD42" s="40">
        <f t="shared" si="10"/>
        <v>0.11668167299082238</v>
      </c>
      <c r="AE42" s="40">
        <f t="shared" si="10"/>
        <v>-6.5140474906191972E-2</v>
      </c>
      <c r="AF42" s="40">
        <f t="shared" si="10"/>
        <v>-0.24223996995889274</v>
      </c>
      <c r="AG42" s="40">
        <f t="shared" si="10"/>
        <v>0.17215621017705018</v>
      </c>
      <c r="AH42" s="40">
        <f t="shared" si="10"/>
        <v>0.15270183175981458</v>
      </c>
      <c r="AI42" s="40">
        <f t="shared" si="10"/>
        <v>0.24508270992382228</v>
      </c>
      <c r="AJ42" s="40">
        <f t="shared" si="10"/>
        <v>1.9387649961401736E-2</v>
      </c>
      <c r="AK42" s="40">
        <f t="shared" si="10"/>
        <v>9.9558869687402657E-2</v>
      </c>
      <c r="AL42" s="40">
        <f t="shared" si="10"/>
        <v>0.46031211662400123</v>
      </c>
    </row>
    <row r="43" spans="1:38" x14ac:dyDescent="0.35">
      <c r="B43" s="1" t="s">
        <v>79</v>
      </c>
      <c r="C43" s="40">
        <f>CORREL($N$3:$N$26,C$3:C$26)</f>
        <v>0.50414912780866583</v>
      </c>
      <c r="D43" s="40">
        <f t="shared" ref="D43:AL43" si="11">CORREL($N$3:$N$26,D$3:D$26)</f>
        <v>0.25471361025511119</v>
      </c>
      <c r="E43" s="40">
        <f t="shared" si="11"/>
        <v>-0.35897395258002796</v>
      </c>
      <c r="F43" s="40">
        <f t="shared" si="11"/>
        <v>-0.15616740904252011</v>
      </c>
      <c r="G43" s="40">
        <f t="shared" si="11"/>
        <v>0.21736028666613308</v>
      </c>
      <c r="H43" s="40">
        <f t="shared" si="11"/>
        <v>-0.52555667114214888</v>
      </c>
      <c r="I43" s="40">
        <f t="shared" si="11"/>
        <v>0.47310335266595449</v>
      </c>
      <c r="J43" s="40">
        <f t="shared" si="11"/>
        <v>-0.18789874141071336</v>
      </c>
      <c r="K43" s="40">
        <f t="shared" si="11"/>
        <v>0.18789874141071353</v>
      </c>
      <c r="L43" s="40">
        <f t="shared" si="11"/>
        <v>0.15255844113754075</v>
      </c>
      <c r="M43" s="40">
        <f t="shared" si="11"/>
        <v>4.3366514631228224E-2</v>
      </c>
      <c r="N43" s="40">
        <f t="shared" si="11"/>
        <v>1</v>
      </c>
      <c r="O43" s="42">
        <f t="shared" si="11"/>
        <v>0.82294874417262309</v>
      </c>
      <c r="P43" s="42">
        <f t="shared" si="11"/>
        <v>0.88224583279955948</v>
      </c>
      <c r="Q43" s="42">
        <f t="shared" si="11"/>
        <v>-0.96512228218830265</v>
      </c>
      <c r="R43" s="41">
        <f t="shared" si="11"/>
        <v>-0.74324503038496836</v>
      </c>
      <c r="S43" s="41">
        <f t="shared" si="11"/>
        <v>-0.79444803866271418</v>
      </c>
      <c r="T43" s="40">
        <f t="shared" si="11"/>
        <v>6.4760930406023862E-2</v>
      </c>
      <c r="U43" s="41">
        <f t="shared" si="11"/>
        <v>-0.68669947762049455</v>
      </c>
      <c r="V43" s="40">
        <f t="shared" si="11"/>
        <v>0.33471439117772311</v>
      </c>
      <c r="W43" s="40">
        <f t="shared" si="11"/>
        <v>-0.3504636191876051</v>
      </c>
      <c r="X43" s="40">
        <f t="shared" si="11"/>
        <v>-0.50568126582557782</v>
      </c>
      <c r="Y43" s="40">
        <f t="shared" si="11"/>
        <v>-0.58332617950714571</v>
      </c>
      <c r="Z43" s="40">
        <f t="shared" si="11"/>
        <v>-0.41471192718920841</v>
      </c>
      <c r="AA43" s="40" t="e">
        <f t="shared" si="11"/>
        <v>#REF!</v>
      </c>
      <c r="AB43" s="40">
        <f t="shared" si="11"/>
        <v>0.15993275614249439</v>
      </c>
      <c r="AC43" s="40">
        <f t="shared" si="11"/>
        <v>-0.26855091155506805</v>
      </c>
      <c r="AD43" s="40">
        <f t="shared" si="11"/>
        <v>0.13887975415463724</v>
      </c>
      <c r="AE43" s="40">
        <f t="shared" si="11"/>
        <v>0.32896324839942542</v>
      </c>
      <c r="AF43" s="40">
        <f t="shared" si="11"/>
        <v>4.0264059850838432E-2</v>
      </c>
      <c r="AG43" s="40">
        <f t="shared" si="11"/>
        <v>-0.28894091740943034</v>
      </c>
      <c r="AH43" s="40">
        <f t="shared" si="11"/>
        <v>5.4470290994708362E-2</v>
      </c>
      <c r="AI43" s="40">
        <f t="shared" si="11"/>
        <v>5.4379382682565112E-2</v>
      </c>
      <c r="AJ43" s="40">
        <f t="shared" si="11"/>
        <v>0.28663747593280681</v>
      </c>
      <c r="AK43" s="40">
        <f t="shared" si="11"/>
        <v>0.12377023529468283</v>
      </c>
      <c r="AL43" s="40">
        <f t="shared" si="11"/>
        <v>1.5165252748621247E-2</v>
      </c>
    </row>
    <row r="44" spans="1:38" x14ac:dyDescent="0.35">
      <c r="B44" s="11" t="s">
        <v>126</v>
      </c>
      <c r="C44" s="40">
        <f>CORREL($O$3:$O$26,C$3:C$26)</f>
        <v>0.58542926696818887</v>
      </c>
      <c r="D44" s="40">
        <f t="shared" ref="D44:AL44" si="12">CORREL($O$3:$O$26,D$3:D$26)</f>
        <v>9.0335372845593703E-2</v>
      </c>
      <c r="E44" s="40">
        <f t="shared" si="12"/>
        <v>-0.37777218373197785</v>
      </c>
      <c r="F44" s="40">
        <f t="shared" si="12"/>
        <v>-0.19979473903013303</v>
      </c>
      <c r="G44" s="40">
        <f t="shared" si="12"/>
        <v>0.37873986557994455</v>
      </c>
      <c r="H44" s="40">
        <f t="shared" si="12"/>
        <v>-0.51295133162753193</v>
      </c>
      <c r="I44" s="40">
        <f t="shared" si="12"/>
        <v>0.41763359608085215</v>
      </c>
      <c r="J44" s="40">
        <f t="shared" si="12"/>
        <v>-0.13818246050959088</v>
      </c>
      <c r="K44" s="40">
        <f t="shared" si="12"/>
        <v>0.13818246050959124</v>
      </c>
      <c r="L44" s="40">
        <f t="shared" si="12"/>
        <v>0.25284611186181183</v>
      </c>
      <c r="M44" s="40">
        <f t="shared" si="12"/>
        <v>7.0933649794398007E-2</v>
      </c>
      <c r="N44" s="42">
        <f t="shared" si="12"/>
        <v>0.82294874417262309</v>
      </c>
      <c r="O44" s="40">
        <f t="shared" si="12"/>
        <v>1.0000000000000002</v>
      </c>
      <c r="P44" s="40">
        <f t="shared" si="12"/>
        <v>0.45858050790289789</v>
      </c>
      <c r="Q44" s="42">
        <f t="shared" si="12"/>
        <v>-0.80343644072037146</v>
      </c>
      <c r="R44" s="42">
        <f t="shared" si="12"/>
        <v>-0.81452332150594753</v>
      </c>
      <c r="S44" s="40">
        <f t="shared" si="12"/>
        <v>-0.38795208940451353</v>
      </c>
      <c r="T44" s="40">
        <f t="shared" si="12"/>
        <v>-0.40879469210961988</v>
      </c>
      <c r="U44" s="40">
        <f t="shared" si="12"/>
        <v>-0.47896284306183079</v>
      </c>
      <c r="V44" s="40">
        <f t="shared" si="12"/>
        <v>0.15171490868815521</v>
      </c>
      <c r="W44" s="40">
        <f t="shared" si="12"/>
        <v>-0.31518711868446464</v>
      </c>
      <c r="X44" s="40">
        <f t="shared" si="12"/>
        <v>-0.34376678781934911</v>
      </c>
      <c r="Y44" s="40">
        <f t="shared" si="12"/>
        <v>-0.41714085393421912</v>
      </c>
      <c r="Z44" s="40">
        <f t="shared" si="12"/>
        <v>-0.29146799942989743</v>
      </c>
      <c r="AA44" s="40" t="e">
        <f t="shared" si="12"/>
        <v>#REF!</v>
      </c>
      <c r="AB44" s="40">
        <f t="shared" si="12"/>
        <v>6.3583445912563138E-2</v>
      </c>
      <c r="AC44" s="40">
        <f t="shared" si="12"/>
        <v>-0.17561246963883551</v>
      </c>
      <c r="AD44" s="40">
        <f t="shared" si="12"/>
        <v>0.18460319617771132</v>
      </c>
      <c r="AE44" s="40">
        <f t="shared" si="12"/>
        <v>0.33793394917366482</v>
      </c>
      <c r="AF44" s="40">
        <f t="shared" si="12"/>
        <v>-0.13606144228235703</v>
      </c>
      <c r="AG44" s="40">
        <f t="shared" si="12"/>
        <v>-7.2994393587646381E-2</v>
      </c>
      <c r="AH44" s="40">
        <f t="shared" si="12"/>
        <v>-2.1827754193668174E-3</v>
      </c>
      <c r="AI44" s="40">
        <f t="shared" si="12"/>
        <v>0.16744428156290636</v>
      </c>
      <c r="AJ44" s="40">
        <f t="shared" si="12"/>
        <v>0.24571368735868446</v>
      </c>
      <c r="AK44" s="40">
        <f t="shared" si="12"/>
        <v>7.9553681680800931E-2</v>
      </c>
      <c r="AL44" s="40">
        <f t="shared" si="12"/>
        <v>-0.19614483637930422</v>
      </c>
    </row>
    <row r="45" spans="1:38" x14ac:dyDescent="0.35">
      <c r="B45" s="11" t="s">
        <v>127</v>
      </c>
      <c r="C45" s="40">
        <f>CORREL($P$3:$P$26,C$3:C$26)</f>
        <v>0.30345918284688822</v>
      </c>
      <c r="D45" s="40">
        <f t="shared" ref="D45:AL45" si="13">CORREL($P$3:$P$26,D$3:D$26)</f>
        <v>0.3235663146135434</v>
      </c>
      <c r="E45" s="40">
        <f t="shared" si="13"/>
        <v>-0.2484568876906654</v>
      </c>
      <c r="F45" s="40">
        <f t="shared" si="13"/>
        <v>-7.8711879454530509E-2</v>
      </c>
      <c r="G45" s="40">
        <f t="shared" si="13"/>
        <v>2.6141291347486537E-2</v>
      </c>
      <c r="H45" s="40">
        <f t="shared" si="13"/>
        <v>-0.39700649547593936</v>
      </c>
      <c r="I45" s="40">
        <f t="shared" si="13"/>
        <v>0.39394681967802725</v>
      </c>
      <c r="J45" s="40">
        <f t="shared" si="13"/>
        <v>-0.17940357033364757</v>
      </c>
      <c r="K45" s="40">
        <f t="shared" si="13"/>
        <v>0.17940357033364748</v>
      </c>
      <c r="L45" s="40">
        <f t="shared" si="13"/>
        <v>2.9103803912913329E-2</v>
      </c>
      <c r="M45" s="40">
        <f t="shared" si="13"/>
        <v>9.0527256474040429E-3</v>
      </c>
      <c r="N45" s="42">
        <f t="shared" si="13"/>
        <v>0.88224583279955948</v>
      </c>
      <c r="O45" s="40">
        <f t="shared" si="13"/>
        <v>0.45858050790289789</v>
      </c>
      <c r="P45" s="40">
        <f t="shared" si="13"/>
        <v>1</v>
      </c>
      <c r="Q45" s="42">
        <f t="shared" si="13"/>
        <v>-0.84385927039818809</v>
      </c>
      <c r="R45" s="40">
        <f t="shared" si="13"/>
        <v>-0.48760883779675379</v>
      </c>
      <c r="S45" s="42">
        <f t="shared" si="13"/>
        <v>-0.92119442539213781</v>
      </c>
      <c r="T45" s="40">
        <f t="shared" si="13"/>
        <v>0.44006188671964719</v>
      </c>
      <c r="U45" s="41">
        <f t="shared" si="13"/>
        <v>-0.67723364731968427</v>
      </c>
      <c r="V45" s="40">
        <f t="shared" si="13"/>
        <v>0.39784012538148117</v>
      </c>
      <c r="W45" s="40">
        <f t="shared" si="13"/>
        <v>-0.28700824511068918</v>
      </c>
      <c r="X45" s="40">
        <f t="shared" si="13"/>
        <v>-0.50611788914741906</v>
      </c>
      <c r="Y45" s="40">
        <f t="shared" si="13"/>
        <v>-0.56676693615593987</v>
      </c>
      <c r="Z45" s="40">
        <f t="shared" si="13"/>
        <v>-0.40716185577111963</v>
      </c>
      <c r="AA45" s="40" t="e">
        <f t="shared" si="13"/>
        <v>#REF!</v>
      </c>
      <c r="AB45" s="40">
        <f t="shared" si="13"/>
        <v>0.19747795988315578</v>
      </c>
      <c r="AC45" s="40">
        <f t="shared" si="13"/>
        <v>-0.27454290968867506</v>
      </c>
      <c r="AD45" s="40">
        <f t="shared" si="13"/>
        <v>6.4259341440654011E-2</v>
      </c>
      <c r="AE45" s="40">
        <f t="shared" si="13"/>
        <v>0.23452716106919819</v>
      </c>
      <c r="AF45" s="40">
        <f t="shared" si="13"/>
        <v>0.17573359921769638</v>
      </c>
      <c r="AG45" s="40">
        <f t="shared" si="13"/>
        <v>-0.39147526711407038</v>
      </c>
      <c r="AH45" s="40">
        <f t="shared" si="13"/>
        <v>8.7011876926387385E-2</v>
      </c>
      <c r="AI45" s="40">
        <f t="shared" si="13"/>
        <v>-5.3697753731984418E-2</v>
      </c>
      <c r="AJ45" s="40">
        <f t="shared" si="13"/>
        <v>0.24474227628918824</v>
      </c>
      <c r="AK45" s="40">
        <f t="shared" si="13"/>
        <v>0.12767783914293432</v>
      </c>
      <c r="AL45" s="40">
        <f t="shared" si="13"/>
        <v>0.18626398136824984</v>
      </c>
    </row>
    <row r="46" spans="1:38" x14ac:dyDescent="0.35">
      <c r="B46" s="1" t="s">
        <v>78</v>
      </c>
      <c r="C46" s="40">
        <f>CORREL($Q$3:$Q$26,C$3:C$26)</f>
        <v>-0.45719084971408125</v>
      </c>
      <c r="D46" s="40">
        <f t="shared" ref="D46:AL46" si="14">CORREL($Q$3:$Q$26,D$3:D$26)</f>
        <v>-0.26799795419641825</v>
      </c>
      <c r="E46" s="40">
        <f t="shared" si="14"/>
        <v>0.34183798171801028</v>
      </c>
      <c r="F46" s="40">
        <f t="shared" si="14"/>
        <v>9.4075263632240003E-2</v>
      </c>
      <c r="G46" s="40">
        <f t="shared" si="14"/>
        <v>-0.22511782919414153</v>
      </c>
      <c r="H46" s="41">
        <f t="shared" si="14"/>
        <v>0.61391515744672476</v>
      </c>
      <c r="I46" s="40">
        <f t="shared" si="14"/>
        <v>-0.52494606649485331</v>
      </c>
      <c r="J46" s="40">
        <f t="shared" si="14"/>
        <v>0.1532228984449438</v>
      </c>
      <c r="K46" s="40">
        <f t="shared" si="14"/>
        <v>-0.15322289844494394</v>
      </c>
      <c r="L46" s="40">
        <f t="shared" si="14"/>
        <v>-4.6220772661624672E-2</v>
      </c>
      <c r="M46" s="40">
        <f t="shared" si="14"/>
        <v>-4.6440266661175962E-2</v>
      </c>
      <c r="N46" s="42">
        <f t="shared" si="14"/>
        <v>-0.96512228218830265</v>
      </c>
      <c r="O46" s="42">
        <f t="shared" si="14"/>
        <v>-0.80343644072037146</v>
      </c>
      <c r="P46" s="42">
        <f t="shared" si="14"/>
        <v>-0.84385927039818809</v>
      </c>
      <c r="Q46" s="40">
        <f t="shared" si="14"/>
        <v>0.99999999999999989</v>
      </c>
      <c r="R46" s="42">
        <f t="shared" si="14"/>
        <v>0.85117145898352298</v>
      </c>
      <c r="S46" s="42">
        <f t="shared" si="14"/>
        <v>0.79894400231375695</v>
      </c>
      <c r="T46" s="40">
        <f t="shared" si="14"/>
        <v>3.6030479585204389E-2</v>
      </c>
      <c r="U46" s="41">
        <f t="shared" si="14"/>
        <v>0.74644049940967561</v>
      </c>
      <c r="V46" s="40">
        <f t="shared" si="14"/>
        <v>-0.24725392823616169</v>
      </c>
      <c r="W46" s="40">
        <f t="shared" si="14"/>
        <v>0.41341408248099298</v>
      </c>
      <c r="X46" s="40">
        <f t="shared" si="14"/>
        <v>0.57231007150354163</v>
      </c>
      <c r="Y46" s="41">
        <f t="shared" si="14"/>
        <v>0.6533393178639475</v>
      </c>
      <c r="Z46" s="40">
        <f t="shared" si="14"/>
        <v>0.41358340307447644</v>
      </c>
      <c r="AA46" s="40" t="e">
        <f t="shared" si="14"/>
        <v>#REF!</v>
      </c>
      <c r="AB46" s="40">
        <f t="shared" si="14"/>
        <v>-0.17230610158569765</v>
      </c>
      <c r="AC46" s="40">
        <f t="shared" si="14"/>
        <v>0.23417298157976671</v>
      </c>
      <c r="AD46" s="40">
        <f t="shared" si="14"/>
        <v>-0.15317604680152283</v>
      </c>
      <c r="AE46" s="40">
        <f t="shared" si="14"/>
        <v>-0.32480135273278782</v>
      </c>
      <c r="AF46" s="40">
        <f t="shared" si="14"/>
        <v>-7.2761467187386478E-2</v>
      </c>
      <c r="AG46" s="40">
        <f t="shared" si="14"/>
        <v>0.31461586772006445</v>
      </c>
      <c r="AH46" s="40">
        <f t="shared" si="14"/>
        <v>-1.0256001220552289E-2</v>
      </c>
      <c r="AI46" s="40">
        <f t="shared" si="14"/>
        <v>-0.12161536379631613</v>
      </c>
      <c r="AJ46" s="40">
        <f t="shared" si="14"/>
        <v>-0.29587274854989232</v>
      </c>
      <c r="AK46" s="40">
        <f t="shared" si="14"/>
        <v>-0.17856664107033368</v>
      </c>
      <c r="AL46" s="40">
        <f t="shared" si="14"/>
        <v>2.362361320626245E-2</v>
      </c>
    </row>
    <row r="47" spans="1:38" x14ac:dyDescent="0.35">
      <c r="B47" s="1" t="s">
        <v>70</v>
      </c>
      <c r="C47" s="40">
        <f>CORREL($R$3:$R$26,C$3:C$26)</f>
        <v>-0.46203117314319991</v>
      </c>
      <c r="D47" s="40">
        <f t="shared" ref="D47:AL47" si="15">CORREL($R$3:$R$26,D$3:D$26)</f>
        <v>-0.15154418356272514</v>
      </c>
      <c r="E47" s="40">
        <f t="shared" si="15"/>
        <v>0.3252679465220954</v>
      </c>
      <c r="F47" s="40">
        <f t="shared" si="15"/>
        <v>9.2852768024515822E-2</v>
      </c>
      <c r="G47" s="40">
        <f t="shared" si="15"/>
        <v>-0.27603542176469259</v>
      </c>
      <c r="H47" s="41">
        <f t="shared" si="15"/>
        <v>0.6343441991165446</v>
      </c>
      <c r="I47" s="40">
        <f t="shared" si="15"/>
        <v>-0.49314567300360207</v>
      </c>
      <c r="J47" s="40">
        <f t="shared" si="15"/>
        <v>3.872923513227701E-2</v>
      </c>
      <c r="K47" s="40">
        <f t="shared" si="15"/>
        <v>-3.8729235132277197E-2</v>
      </c>
      <c r="L47" s="40">
        <f t="shared" si="15"/>
        <v>0.17122256593207319</v>
      </c>
      <c r="M47" s="40">
        <f t="shared" si="15"/>
        <v>-9.1639869312935635E-2</v>
      </c>
      <c r="N47" s="41">
        <f t="shared" si="15"/>
        <v>-0.74324503038496836</v>
      </c>
      <c r="O47" s="42">
        <f t="shared" si="15"/>
        <v>-0.81452332150594753</v>
      </c>
      <c r="P47" s="40">
        <f t="shared" si="15"/>
        <v>-0.48760883779675379</v>
      </c>
      <c r="Q47" s="42">
        <f t="shared" si="15"/>
        <v>0.85117145898352298</v>
      </c>
      <c r="R47" s="40">
        <f t="shared" si="15"/>
        <v>1</v>
      </c>
      <c r="S47" s="40">
        <f t="shared" si="15"/>
        <v>0.48439605275029296</v>
      </c>
      <c r="T47" s="40">
        <f t="shared" si="15"/>
        <v>0.49382846696213012</v>
      </c>
      <c r="U47" s="40">
        <f t="shared" si="15"/>
        <v>0.58350271819776434</v>
      </c>
      <c r="V47" s="40">
        <f t="shared" si="15"/>
        <v>-2.4166144695359141E-3</v>
      </c>
      <c r="W47" s="40">
        <f t="shared" si="15"/>
        <v>0.42690979049407779</v>
      </c>
      <c r="X47" s="40">
        <f t="shared" si="15"/>
        <v>0.5473487509242585</v>
      </c>
      <c r="Y47" s="40">
        <f t="shared" si="15"/>
        <v>0.49758717897539684</v>
      </c>
      <c r="Z47" s="40">
        <f t="shared" si="15"/>
        <v>0.22458632302784381</v>
      </c>
      <c r="AA47" s="40" t="e">
        <f t="shared" si="15"/>
        <v>#REF!</v>
      </c>
      <c r="AB47" s="40">
        <f t="shared" si="15"/>
        <v>9.7250505077131253E-4</v>
      </c>
      <c r="AC47" s="40">
        <f t="shared" si="15"/>
        <v>0.23911311360922596</v>
      </c>
      <c r="AD47" s="40">
        <f t="shared" si="15"/>
        <v>-0.22768118431169926</v>
      </c>
      <c r="AE47" s="40">
        <f t="shared" si="15"/>
        <v>-0.26932107949852624</v>
      </c>
      <c r="AF47" s="40">
        <f t="shared" si="15"/>
        <v>2.8425558607115591E-2</v>
      </c>
      <c r="AG47" s="40">
        <f t="shared" si="15"/>
        <v>0.14732014406700261</v>
      </c>
      <c r="AH47" s="40">
        <f t="shared" si="15"/>
        <v>0.10566179736365608</v>
      </c>
      <c r="AI47" s="40">
        <f t="shared" si="15"/>
        <v>-0.27829679967021009</v>
      </c>
      <c r="AJ47" s="40">
        <f t="shared" si="15"/>
        <v>-0.30869345448910962</v>
      </c>
      <c r="AK47" s="40">
        <f t="shared" si="15"/>
        <v>-0.22034975760404193</v>
      </c>
      <c r="AL47" s="40">
        <f t="shared" si="15"/>
        <v>0.20549670509914816</v>
      </c>
    </row>
    <row r="48" spans="1:38" x14ac:dyDescent="0.35">
      <c r="B48" s="1" t="s">
        <v>71</v>
      </c>
      <c r="C48" s="40">
        <f>CORREL($S$3:$S$26,C$3:C$26)</f>
        <v>-0.36688694966409041</v>
      </c>
      <c r="D48" s="40">
        <f t="shared" ref="D48:AL48" si="16">CORREL($S$3:$S$26,D$3:D$26)</f>
        <v>-0.31982903601290374</v>
      </c>
      <c r="E48" s="40">
        <f t="shared" si="16"/>
        <v>0.18910840002341026</v>
      </c>
      <c r="F48" s="40">
        <f t="shared" si="16"/>
        <v>-1.3915352030405927E-2</v>
      </c>
      <c r="G48" s="40">
        <f t="shared" si="16"/>
        <v>-1.4001869278961538E-2</v>
      </c>
      <c r="H48" s="40">
        <f t="shared" si="16"/>
        <v>0.49533944541923536</v>
      </c>
      <c r="I48" s="40">
        <f t="shared" si="16"/>
        <v>-0.47025135952476338</v>
      </c>
      <c r="J48" s="40">
        <f t="shared" si="16"/>
        <v>-1.2844283339724219E-2</v>
      </c>
      <c r="K48" s="40">
        <f t="shared" si="16"/>
        <v>1.284428333972433E-2</v>
      </c>
      <c r="L48" s="40">
        <f t="shared" si="16"/>
        <v>0.17765318462012605</v>
      </c>
      <c r="M48" s="40">
        <f t="shared" si="16"/>
        <v>-0.10967232220576525</v>
      </c>
      <c r="N48" s="41">
        <f t="shared" si="16"/>
        <v>-0.79444803866271418</v>
      </c>
      <c r="O48" s="40">
        <f t="shared" si="16"/>
        <v>-0.38795208940451353</v>
      </c>
      <c r="P48" s="42">
        <f t="shared" si="16"/>
        <v>-0.92119442539213781</v>
      </c>
      <c r="Q48" s="42">
        <f t="shared" si="16"/>
        <v>0.79894400231375695</v>
      </c>
      <c r="R48" s="40">
        <f t="shared" si="16"/>
        <v>0.48439605275029296</v>
      </c>
      <c r="S48" s="40">
        <f t="shared" si="16"/>
        <v>1</v>
      </c>
      <c r="T48" s="40">
        <f t="shared" si="16"/>
        <v>-0.52152440519683363</v>
      </c>
      <c r="U48" s="41">
        <f t="shared" si="16"/>
        <v>0.78373288096211313</v>
      </c>
      <c r="V48" s="40">
        <f t="shared" si="16"/>
        <v>-0.38810489450411095</v>
      </c>
      <c r="W48" s="40">
        <f t="shared" si="16"/>
        <v>0.25212355835481171</v>
      </c>
      <c r="X48" s="40">
        <f t="shared" si="16"/>
        <v>0.51820387486733543</v>
      </c>
      <c r="Y48" s="41">
        <f t="shared" si="16"/>
        <v>0.64655235758436425</v>
      </c>
      <c r="Z48" s="40">
        <f t="shared" si="16"/>
        <v>0.31761188299489479</v>
      </c>
      <c r="AA48" s="40" t="e">
        <f t="shared" si="16"/>
        <v>#REF!</v>
      </c>
      <c r="AB48" s="40">
        <f t="shared" si="16"/>
        <v>-0.3523501200926461</v>
      </c>
      <c r="AC48" s="40">
        <f t="shared" si="16"/>
        <v>0.19856177874223327</v>
      </c>
      <c r="AD48" s="40">
        <f t="shared" si="16"/>
        <v>-0.10613819725637197</v>
      </c>
      <c r="AE48" s="40">
        <f t="shared" si="16"/>
        <v>-0.17928085456539186</v>
      </c>
      <c r="AF48" s="40">
        <f t="shared" si="16"/>
        <v>-0.11176426033313867</v>
      </c>
      <c r="AG48" s="40">
        <f t="shared" si="16"/>
        <v>0.48094902559318559</v>
      </c>
      <c r="AH48" s="40">
        <f t="shared" si="16"/>
        <v>-2.5936220841318233E-2</v>
      </c>
      <c r="AI48" s="40">
        <f t="shared" si="16"/>
        <v>-1.2892331051959279E-2</v>
      </c>
      <c r="AJ48" s="40">
        <f t="shared" si="16"/>
        <v>-0.20748680065530661</v>
      </c>
      <c r="AK48" s="40">
        <f t="shared" si="16"/>
        <v>-0.14495528383116879</v>
      </c>
      <c r="AL48" s="40">
        <f t="shared" si="16"/>
        <v>-0.34736022964420304</v>
      </c>
    </row>
    <row r="49" spans="1:38" x14ac:dyDescent="0.35">
      <c r="B49" s="1" t="s">
        <v>92</v>
      </c>
      <c r="C49" s="40">
        <f>CORREL($T$3:$T$26,C$3:C$26)</f>
        <v>-8.5948363923114571E-2</v>
      </c>
      <c r="D49" s="40">
        <f t="shared" ref="D49:AL49" si="17">CORREL($T$3:$T$26,D$3:D$26)</f>
        <v>0.17009489298905331</v>
      </c>
      <c r="E49" s="40">
        <f t="shared" si="17"/>
        <v>0.12926743671337992</v>
      </c>
      <c r="F49" s="40">
        <f t="shared" si="17"/>
        <v>0.10439013020930579</v>
      </c>
      <c r="G49" s="40">
        <f t="shared" si="17"/>
        <v>-0.2552989701713077</v>
      </c>
      <c r="H49" s="40">
        <f t="shared" si="17"/>
        <v>0.12632868062080291</v>
      </c>
      <c r="I49" s="40">
        <f t="shared" si="17"/>
        <v>-1.3554753146897167E-2</v>
      </c>
      <c r="J49" s="40">
        <f t="shared" si="17"/>
        <v>5.0539084190941851E-2</v>
      </c>
      <c r="K49" s="40">
        <f t="shared" si="17"/>
        <v>-5.0539084190942135E-2</v>
      </c>
      <c r="L49" s="40">
        <f t="shared" si="17"/>
        <v>-9.5864175607167229E-3</v>
      </c>
      <c r="M49" s="40">
        <f t="shared" si="17"/>
        <v>1.9633247049901402E-2</v>
      </c>
      <c r="N49" s="40">
        <f t="shared" si="17"/>
        <v>6.4760930406023862E-2</v>
      </c>
      <c r="O49" s="40">
        <f t="shared" si="17"/>
        <v>-0.40879469210961988</v>
      </c>
      <c r="P49" s="40">
        <f t="shared" si="17"/>
        <v>0.44006188671964719</v>
      </c>
      <c r="Q49" s="40">
        <f t="shared" si="17"/>
        <v>3.6030479585204389E-2</v>
      </c>
      <c r="R49" s="40">
        <f t="shared" si="17"/>
        <v>0.49382846696213012</v>
      </c>
      <c r="S49" s="40">
        <f t="shared" si="17"/>
        <v>-0.52152440519683363</v>
      </c>
      <c r="T49" s="40">
        <f t="shared" si="17"/>
        <v>1</v>
      </c>
      <c r="U49" s="40">
        <f t="shared" si="17"/>
        <v>-0.20990656121045931</v>
      </c>
      <c r="V49" s="40">
        <f t="shared" si="17"/>
        <v>0.3834014328100393</v>
      </c>
      <c r="W49" s="40">
        <f t="shared" si="17"/>
        <v>0.1657641401071408</v>
      </c>
      <c r="X49" s="40">
        <f t="shared" si="17"/>
        <v>1.8756199939046536E-2</v>
      </c>
      <c r="Y49" s="40">
        <f t="shared" si="17"/>
        <v>-0.15734851724656157</v>
      </c>
      <c r="Z49" s="40">
        <f t="shared" si="17"/>
        <v>-9.6653454922378743E-2</v>
      </c>
      <c r="AA49" s="40" t="e">
        <f t="shared" si="17"/>
        <v>#REF!</v>
      </c>
      <c r="AB49" s="40">
        <f t="shared" si="17"/>
        <v>0.35116823177271728</v>
      </c>
      <c r="AC49" s="40">
        <f t="shared" si="17"/>
        <v>3.584476981505879E-2</v>
      </c>
      <c r="AD49" s="40">
        <f t="shared" si="17"/>
        <v>-0.11656003030992414</v>
      </c>
      <c r="AE49" s="40">
        <f t="shared" si="17"/>
        <v>-8.4470819897628002E-2</v>
      </c>
      <c r="AF49" s="40">
        <f t="shared" si="17"/>
        <v>0.13881184205475811</v>
      </c>
      <c r="AG49" s="40">
        <f t="shared" si="17"/>
        <v>-0.33436041176653991</v>
      </c>
      <c r="AH49" s="40">
        <f t="shared" si="17"/>
        <v>0.12883091106650757</v>
      </c>
      <c r="AI49" s="40">
        <f t="shared" si="17"/>
        <v>-0.25860731226925121</v>
      </c>
      <c r="AJ49" s="40">
        <f t="shared" si="17"/>
        <v>-9.4835122874951341E-2</v>
      </c>
      <c r="AK49" s="40">
        <f t="shared" si="17"/>
        <v>-7.0827328878482351E-2</v>
      </c>
      <c r="AL49" s="40">
        <f t="shared" si="17"/>
        <v>0.54568010011527068</v>
      </c>
    </row>
    <row r="50" spans="1:38" x14ac:dyDescent="0.35">
      <c r="A50" s="1" t="s">
        <v>31</v>
      </c>
      <c r="B50" s="1" t="s">
        <v>72</v>
      </c>
      <c r="C50" s="40">
        <f>CORREL($U$3:$U$26,C$3:C$26)</f>
        <v>-0.50809691280303693</v>
      </c>
      <c r="D50" s="40">
        <f t="shared" ref="D50:AL50" si="18">CORREL($U$3:$U$26,D$3:D$26)</f>
        <v>-0.17495111038154054</v>
      </c>
      <c r="E50" s="40">
        <f t="shared" si="18"/>
        <v>0.19696552115079369</v>
      </c>
      <c r="F50" s="40">
        <f t="shared" si="18"/>
        <v>6.911527013480849E-2</v>
      </c>
      <c r="G50" s="40">
        <f t="shared" si="18"/>
        <v>-0.1703050979588637</v>
      </c>
      <c r="H50" s="41">
        <f t="shared" si="18"/>
        <v>0.61555365368699055</v>
      </c>
      <c r="I50" s="40">
        <f t="shared" si="18"/>
        <v>-0.51610609876075753</v>
      </c>
      <c r="J50" s="40">
        <f t="shared" si="18"/>
        <v>-0.13068968543789142</v>
      </c>
      <c r="K50" s="40">
        <f t="shared" si="18"/>
        <v>0.1306896854378915</v>
      </c>
      <c r="L50" s="40">
        <f t="shared" si="18"/>
        <v>0.22456173363099882</v>
      </c>
      <c r="M50" s="40">
        <f t="shared" si="18"/>
        <v>-0.25694602263089356</v>
      </c>
      <c r="N50" s="41">
        <f t="shared" si="18"/>
        <v>-0.68669947762049455</v>
      </c>
      <c r="O50" s="40">
        <f t="shared" si="18"/>
        <v>-0.47896284306183079</v>
      </c>
      <c r="P50" s="41">
        <f t="shared" si="18"/>
        <v>-0.67723364731968427</v>
      </c>
      <c r="Q50" s="41">
        <f t="shared" si="18"/>
        <v>0.74644049940967561</v>
      </c>
      <c r="R50" s="40">
        <f t="shared" si="18"/>
        <v>0.58350271819776434</v>
      </c>
      <c r="S50" s="41">
        <f t="shared" si="18"/>
        <v>0.78373288096211313</v>
      </c>
      <c r="T50" s="40">
        <f t="shared" si="18"/>
        <v>-0.20990656121045931</v>
      </c>
      <c r="U50" s="40">
        <f t="shared" si="18"/>
        <v>1</v>
      </c>
      <c r="V50" s="40">
        <f t="shared" si="18"/>
        <v>-0.19873739900114398</v>
      </c>
      <c r="W50" s="40">
        <f t="shared" si="18"/>
        <v>8.7120670651813795E-2</v>
      </c>
      <c r="X50" s="40">
        <f t="shared" si="18"/>
        <v>0.27680817323983087</v>
      </c>
      <c r="Y50" s="40">
        <f t="shared" si="18"/>
        <v>0.54232453855892615</v>
      </c>
      <c r="Z50" s="40">
        <f t="shared" si="18"/>
        <v>0.34762810709613617</v>
      </c>
      <c r="AA50" s="40" t="e">
        <f t="shared" si="18"/>
        <v>#REF!</v>
      </c>
      <c r="AB50" s="40">
        <f t="shared" si="18"/>
        <v>-0.34564239630549248</v>
      </c>
      <c r="AC50" s="40">
        <f t="shared" si="18"/>
        <v>6.9755298794196383E-2</v>
      </c>
      <c r="AD50" s="40">
        <f t="shared" si="18"/>
        <v>-4.4756055391608436E-2</v>
      </c>
      <c r="AE50" s="40">
        <f t="shared" si="18"/>
        <v>-0.32492170799884568</v>
      </c>
      <c r="AF50" s="40">
        <f t="shared" si="18"/>
        <v>9.6763700912482681E-2</v>
      </c>
      <c r="AG50" s="40">
        <f t="shared" si="18"/>
        <v>0.21040811256669248</v>
      </c>
      <c r="AH50" s="40">
        <f t="shared" si="18"/>
        <v>-6.3764696938669471E-2</v>
      </c>
      <c r="AI50" s="40">
        <f t="shared" si="18"/>
        <v>-0.20843185168554759</v>
      </c>
      <c r="AJ50" s="40">
        <f t="shared" si="18"/>
        <v>-0.19669331936561379</v>
      </c>
      <c r="AK50" s="40">
        <f t="shared" si="18"/>
        <v>-0.23618672483460676</v>
      </c>
      <c r="AL50" s="40">
        <f t="shared" si="18"/>
        <v>-5.3441737214973015E-2</v>
      </c>
    </row>
    <row r="51" spans="1:38" x14ac:dyDescent="0.35">
      <c r="B51" s="1" t="s">
        <v>73</v>
      </c>
      <c r="C51" s="40">
        <f>CORREL($V$3:$V$26,C$3:C$26)</f>
        <v>0.17152365780742856</v>
      </c>
      <c r="D51" s="40">
        <f t="shared" ref="D51:AL51" si="19">CORREL($V$3:$V$26,D$3:D$26)</f>
        <v>0.28909501765369428</v>
      </c>
      <c r="E51" s="40">
        <f t="shared" si="19"/>
        <v>-0.20394710949177458</v>
      </c>
      <c r="F51" s="40">
        <f t="shared" si="19"/>
        <v>-1.7961105497103082E-2</v>
      </c>
      <c r="G51" s="40">
        <f t="shared" si="19"/>
        <v>-0.33865229647813055</v>
      </c>
      <c r="H51" s="40">
        <f t="shared" si="19"/>
        <v>-7.2257942638100744E-2</v>
      </c>
      <c r="I51" s="40">
        <f t="shared" si="19"/>
        <v>0.18358657722812527</v>
      </c>
      <c r="J51" s="40">
        <f t="shared" si="19"/>
        <v>0.17660421800492793</v>
      </c>
      <c r="K51" s="40">
        <f t="shared" si="19"/>
        <v>-0.17660421800492815</v>
      </c>
      <c r="L51" s="40">
        <f t="shared" si="19"/>
        <v>0.21167975036243639</v>
      </c>
      <c r="M51" s="40">
        <f t="shared" si="19"/>
        <v>0.34841930789310588</v>
      </c>
      <c r="N51" s="40">
        <f t="shared" si="19"/>
        <v>0.33471439117772311</v>
      </c>
      <c r="O51" s="40">
        <f t="shared" si="19"/>
        <v>0.15171490868815521</v>
      </c>
      <c r="P51" s="40">
        <f t="shared" si="19"/>
        <v>0.39784012538148117</v>
      </c>
      <c r="Q51" s="40">
        <f t="shared" si="19"/>
        <v>-0.24725392823616169</v>
      </c>
      <c r="R51" s="40">
        <f t="shared" si="19"/>
        <v>-2.4166144695359141E-3</v>
      </c>
      <c r="S51" s="40">
        <f t="shared" si="19"/>
        <v>-0.38810489450411095</v>
      </c>
      <c r="T51" s="40">
        <f t="shared" si="19"/>
        <v>0.3834014328100393</v>
      </c>
      <c r="U51" s="40">
        <f t="shared" si="19"/>
        <v>-0.19873739900114398</v>
      </c>
      <c r="V51" s="40">
        <f t="shared" si="19"/>
        <v>1</v>
      </c>
      <c r="W51" s="40">
        <f t="shared" si="19"/>
        <v>-0.25681426352942743</v>
      </c>
      <c r="X51" s="40">
        <f t="shared" si="19"/>
        <v>-0.4567263459166262</v>
      </c>
      <c r="Y51" s="40">
        <f t="shared" si="19"/>
        <v>-0.22893188887429655</v>
      </c>
      <c r="Z51" s="40">
        <f t="shared" si="19"/>
        <v>-0.10488239037691763</v>
      </c>
      <c r="AA51" s="40" t="e">
        <f t="shared" si="19"/>
        <v>#REF!</v>
      </c>
      <c r="AB51" s="40">
        <f t="shared" si="19"/>
        <v>-3.2533990726469529E-2</v>
      </c>
      <c r="AC51" s="40">
        <f t="shared" si="19"/>
        <v>-5.1740237282646949E-3</v>
      </c>
      <c r="AD51" s="40">
        <f t="shared" si="19"/>
        <v>4.7144777592575501E-2</v>
      </c>
      <c r="AE51" s="40">
        <f t="shared" si="19"/>
        <v>9.1813103489658612E-3</v>
      </c>
      <c r="AF51" s="40">
        <f t="shared" si="19"/>
        <v>-0.19401162637088798</v>
      </c>
      <c r="AG51" s="40">
        <f t="shared" si="19"/>
        <v>0.14332399453359684</v>
      </c>
      <c r="AH51" s="41">
        <f t="shared" si="19"/>
        <v>0.62230581607739033</v>
      </c>
      <c r="AI51" s="40">
        <f t="shared" si="19"/>
        <v>-3.3570450018275258E-2</v>
      </c>
      <c r="AJ51" s="40">
        <f t="shared" si="19"/>
        <v>0.30523342541378545</v>
      </c>
      <c r="AK51" s="40">
        <f t="shared" si="19"/>
        <v>0.34065458687334726</v>
      </c>
      <c r="AL51" s="40">
        <f t="shared" si="19"/>
        <v>0.44277120772921552</v>
      </c>
    </row>
    <row r="52" spans="1:38" x14ac:dyDescent="0.35">
      <c r="A52" s="1" t="s">
        <v>164</v>
      </c>
      <c r="B52" s="11" t="s">
        <v>157</v>
      </c>
      <c r="C52" s="40">
        <f>CORREL($W$3:$W$26,C$3:C$26)</f>
        <v>-6.3562302535878315E-2</v>
      </c>
      <c r="D52" s="40">
        <f t="shared" ref="D52:AL52" si="20">CORREL($W$3:$W$26,D$3:D$26)</f>
        <v>-0.49562012345787509</v>
      </c>
      <c r="E52" s="40">
        <f t="shared" si="20"/>
        <v>-0.13131200561117218</v>
      </c>
      <c r="F52" s="40">
        <f t="shared" si="20"/>
        <v>-0.43002176137277365</v>
      </c>
      <c r="G52" s="40">
        <f t="shared" si="20"/>
        <v>1.6352917175261304E-2</v>
      </c>
      <c r="H52" s="40">
        <f t="shared" si="20"/>
        <v>0.11657763286210553</v>
      </c>
      <c r="I52" s="40">
        <f t="shared" si="20"/>
        <v>5.6534819994467208E-3</v>
      </c>
      <c r="J52" s="40">
        <f t="shared" si="20"/>
        <v>-0.15780813398086632</v>
      </c>
      <c r="K52" s="40">
        <f t="shared" si="20"/>
        <v>0.1578081339808661</v>
      </c>
      <c r="L52" s="40">
        <f t="shared" si="20"/>
        <v>-4.9934521202083047E-2</v>
      </c>
      <c r="M52" s="40">
        <f t="shared" si="20"/>
        <v>-0.18866362961212454</v>
      </c>
      <c r="N52" s="40">
        <f t="shared" si="20"/>
        <v>-0.3504636191876051</v>
      </c>
      <c r="O52" s="40">
        <f t="shared" si="20"/>
        <v>-0.31518711868446464</v>
      </c>
      <c r="P52" s="40">
        <f t="shared" si="20"/>
        <v>-0.28700824511068918</v>
      </c>
      <c r="Q52" s="40">
        <f t="shared" si="20"/>
        <v>0.41341408248099298</v>
      </c>
      <c r="R52" s="40">
        <f t="shared" si="20"/>
        <v>0.42690979049407779</v>
      </c>
      <c r="S52" s="40">
        <f t="shared" si="20"/>
        <v>0.25212355835481171</v>
      </c>
      <c r="T52" s="40">
        <f t="shared" si="20"/>
        <v>0.1657641401071408</v>
      </c>
      <c r="U52" s="40">
        <f t="shared" si="20"/>
        <v>8.7120670651813795E-2</v>
      </c>
      <c r="V52" s="40">
        <f t="shared" si="20"/>
        <v>-0.25681426352942743</v>
      </c>
      <c r="W52" s="40">
        <f t="shared" si="20"/>
        <v>1</v>
      </c>
      <c r="X52" s="41">
        <f t="shared" si="20"/>
        <v>0.53980266953199785</v>
      </c>
      <c r="Y52" s="40">
        <f t="shared" si="20"/>
        <v>0.51391005138542423</v>
      </c>
      <c r="Z52" s="40">
        <f t="shared" si="20"/>
        <v>-3.5524255942637174E-2</v>
      </c>
      <c r="AA52" s="40" t="e">
        <f t="shared" si="20"/>
        <v>#REF!</v>
      </c>
      <c r="AB52" s="40">
        <f t="shared" si="20"/>
        <v>-0.16428941004204106</v>
      </c>
      <c r="AC52" s="40">
        <f t="shared" si="20"/>
        <v>2.8565543630124708E-2</v>
      </c>
      <c r="AD52" s="40">
        <f t="shared" si="20"/>
        <v>-4.6395480746239802E-2</v>
      </c>
      <c r="AE52" s="40">
        <f t="shared" si="20"/>
        <v>8.2386094663452258E-2</v>
      </c>
      <c r="AF52" s="40">
        <f t="shared" si="20"/>
        <v>5.2273382971738169E-2</v>
      </c>
      <c r="AG52" s="40">
        <f t="shared" si="20"/>
        <v>-7.2577906178776422E-2</v>
      </c>
      <c r="AH52" s="40">
        <f t="shared" si="20"/>
        <v>-2.6511105500049023E-2</v>
      </c>
      <c r="AI52" s="40">
        <f t="shared" si="20"/>
        <v>-0.2775015218968131</v>
      </c>
      <c r="AJ52" s="40">
        <f t="shared" si="20"/>
        <v>-0.25671946887189895</v>
      </c>
      <c r="AK52" s="40">
        <f t="shared" si="20"/>
        <v>-0.18899083009844844</v>
      </c>
      <c r="AL52" s="40">
        <f t="shared" si="20"/>
        <v>-0.15172732184675089</v>
      </c>
    </row>
    <row r="53" spans="1:38" x14ac:dyDescent="0.35">
      <c r="A53" s="1" t="s">
        <v>165</v>
      </c>
      <c r="B53" s="11" t="s">
        <v>157</v>
      </c>
      <c r="C53" s="40">
        <f>CORREL($X$3:$X$26,C$3:C$26)</f>
        <v>-0.1762881184941841</v>
      </c>
      <c r="D53" s="40">
        <f t="shared" ref="D53:AL53" si="21">CORREL($X$3:$X$26,D$3:D$26)</f>
        <v>-0.29463377667285456</v>
      </c>
      <c r="E53" s="40">
        <f t="shared" si="21"/>
        <v>0.16646868978876267</v>
      </c>
      <c r="F53" s="40">
        <f t="shared" si="21"/>
        <v>-8.5521007184377121E-3</v>
      </c>
      <c r="G53" s="40">
        <f t="shared" si="21"/>
        <v>4.7291629410177595E-2</v>
      </c>
      <c r="H53" s="40">
        <f t="shared" si="21"/>
        <v>0.29234031950765987</v>
      </c>
      <c r="I53" s="40">
        <f t="shared" si="21"/>
        <v>-0.38392048953837399</v>
      </c>
      <c r="J53" s="40">
        <f t="shared" si="21"/>
        <v>-0.19499968708510637</v>
      </c>
      <c r="K53" s="40">
        <f t="shared" si="21"/>
        <v>0.19499968708510634</v>
      </c>
      <c r="L53" s="40">
        <f t="shared" si="21"/>
        <v>6.6809359149845343E-2</v>
      </c>
      <c r="M53" s="40">
        <f t="shared" si="21"/>
        <v>-0.31157320690550155</v>
      </c>
      <c r="N53" s="40">
        <f t="shared" si="21"/>
        <v>-0.50568126582557782</v>
      </c>
      <c r="O53" s="40">
        <f t="shared" si="21"/>
        <v>-0.34376678781934911</v>
      </c>
      <c r="P53" s="40">
        <f t="shared" si="21"/>
        <v>-0.50611788914741906</v>
      </c>
      <c r="Q53" s="40">
        <f t="shared" si="21"/>
        <v>0.57231007150354163</v>
      </c>
      <c r="R53" s="40">
        <f t="shared" si="21"/>
        <v>0.5473487509242585</v>
      </c>
      <c r="S53" s="40">
        <f t="shared" si="21"/>
        <v>0.51820387486733543</v>
      </c>
      <c r="T53" s="40">
        <f t="shared" si="21"/>
        <v>1.8756199939046536E-2</v>
      </c>
      <c r="U53" s="40">
        <f t="shared" si="21"/>
        <v>0.27680817323983087</v>
      </c>
      <c r="V53" s="40">
        <f t="shared" si="21"/>
        <v>-0.4567263459166262</v>
      </c>
      <c r="W53" s="41">
        <f t="shared" si="21"/>
        <v>0.53980266953199785</v>
      </c>
      <c r="X53" s="40">
        <f t="shared" si="21"/>
        <v>0.99999999999999989</v>
      </c>
      <c r="Y53" s="40">
        <f t="shared" si="21"/>
        <v>0.52358026743162656</v>
      </c>
      <c r="Z53" s="40">
        <f t="shared" si="21"/>
        <v>9.0934370312091596E-3</v>
      </c>
      <c r="AA53" s="40" t="e">
        <f t="shared" si="21"/>
        <v>#REF!</v>
      </c>
      <c r="AB53" s="40">
        <f t="shared" si="21"/>
        <v>-0.14861663006247247</v>
      </c>
      <c r="AC53" s="40">
        <f t="shared" si="21"/>
        <v>0.21526055082448106</v>
      </c>
      <c r="AD53" s="40">
        <f t="shared" si="21"/>
        <v>-0.29391380239760118</v>
      </c>
      <c r="AE53" s="40">
        <f t="shared" si="21"/>
        <v>7.1539307916634451E-3</v>
      </c>
      <c r="AF53" s="40">
        <f t="shared" si="21"/>
        <v>-0.14808332156352766</v>
      </c>
      <c r="AG53" s="40">
        <f t="shared" si="21"/>
        <v>0.14526642191600442</v>
      </c>
      <c r="AH53" s="40">
        <f t="shared" si="21"/>
        <v>-0.10249503085446786</v>
      </c>
      <c r="AI53" s="40">
        <f t="shared" si="21"/>
        <v>-1.7864659298632277E-2</v>
      </c>
      <c r="AJ53" s="40">
        <f t="shared" si="21"/>
        <v>-0.28251007627323699</v>
      </c>
      <c r="AK53" s="40">
        <f t="shared" si="21"/>
        <v>-0.24376789795586068</v>
      </c>
      <c r="AL53" s="40">
        <f t="shared" si="21"/>
        <v>-0.4634744832134281</v>
      </c>
    </row>
    <row r="54" spans="1:38" x14ac:dyDescent="0.35">
      <c r="A54" s="1" t="s">
        <v>166</v>
      </c>
      <c r="B54" s="11" t="s">
        <v>157</v>
      </c>
      <c r="C54" s="40">
        <f>CORREL($Y$3:$Y$26,C$3:C$26)</f>
        <v>-0.38952708337544301</v>
      </c>
      <c r="D54" s="40">
        <f t="shared" ref="D54:AL54" si="22">CORREL($Y$3:$Y$26,D$3:D$26)</f>
        <v>-0.39530041529493037</v>
      </c>
      <c r="E54" s="40">
        <f t="shared" si="22"/>
        <v>-9.1171509048709895E-2</v>
      </c>
      <c r="F54" s="40">
        <f t="shared" si="22"/>
        <v>-0.36981659594956551</v>
      </c>
      <c r="G54" s="40">
        <f t="shared" si="22"/>
        <v>-0.24295276515660191</v>
      </c>
      <c r="H54" s="40">
        <f t="shared" si="22"/>
        <v>0.4676848839219912</v>
      </c>
      <c r="I54" s="40">
        <f t="shared" si="22"/>
        <v>-0.35348931077862589</v>
      </c>
      <c r="J54" s="40">
        <f t="shared" si="22"/>
        <v>-3.6318809005821802E-2</v>
      </c>
      <c r="K54" s="40">
        <f t="shared" si="22"/>
        <v>3.631880900582158E-2</v>
      </c>
      <c r="L54" s="40">
        <f t="shared" si="22"/>
        <v>3.2747467806197475E-3</v>
      </c>
      <c r="M54" s="40">
        <f t="shared" si="22"/>
        <v>-0.14878812136556713</v>
      </c>
      <c r="N54" s="40">
        <f t="shared" si="22"/>
        <v>-0.58332617950714571</v>
      </c>
      <c r="O54" s="40">
        <f t="shared" si="22"/>
        <v>-0.41714085393421912</v>
      </c>
      <c r="P54" s="40">
        <f t="shared" si="22"/>
        <v>-0.56676693615593987</v>
      </c>
      <c r="Q54" s="41">
        <f t="shared" si="22"/>
        <v>0.6533393178639475</v>
      </c>
      <c r="R54" s="40">
        <f t="shared" si="22"/>
        <v>0.49758717897539684</v>
      </c>
      <c r="S54" s="41">
        <f t="shared" si="22"/>
        <v>0.64655235758436425</v>
      </c>
      <c r="T54" s="40">
        <f t="shared" si="22"/>
        <v>-0.15734851724656157</v>
      </c>
      <c r="U54" s="40">
        <f t="shared" si="22"/>
        <v>0.54232453855892615</v>
      </c>
      <c r="V54" s="40">
        <f t="shared" si="22"/>
        <v>-0.22893188887429655</v>
      </c>
      <c r="W54" s="40">
        <f t="shared" si="22"/>
        <v>0.51391005138542423</v>
      </c>
      <c r="X54" s="40">
        <f t="shared" si="22"/>
        <v>0.52358026743162656</v>
      </c>
      <c r="Y54" s="40">
        <f t="shared" si="22"/>
        <v>1</v>
      </c>
      <c r="Z54" s="40">
        <f t="shared" si="22"/>
        <v>0.44273609733325381</v>
      </c>
      <c r="AA54" s="40" t="e">
        <f t="shared" si="22"/>
        <v>#REF!</v>
      </c>
      <c r="AB54" s="40">
        <f t="shared" si="22"/>
        <v>-0.38389759294146897</v>
      </c>
      <c r="AC54" s="40">
        <f t="shared" si="22"/>
        <v>0.31105426113024459</v>
      </c>
      <c r="AD54" s="40">
        <f t="shared" si="22"/>
        <v>-4.379150828175337E-2</v>
      </c>
      <c r="AE54" s="40">
        <f t="shared" si="22"/>
        <v>-7.4868184004632604E-2</v>
      </c>
      <c r="AF54" s="40">
        <f t="shared" si="22"/>
        <v>0.13320028496678185</v>
      </c>
      <c r="AG54" s="40">
        <f t="shared" si="22"/>
        <v>0.37704489293902949</v>
      </c>
      <c r="AH54" s="40">
        <f t="shared" si="22"/>
        <v>1.0967508012238713E-2</v>
      </c>
      <c r="AI54" s="40">
        <f t="shared" si="22"/>
        <v>-6.4199640825260099E-2</v>
      </c>
      <c r="AJ54" s="40">
        <f t="shared" si="22"/>
        <v>-0.32316463883231722</v>
      </c>
      <c r="AK54" s="40">
        <f t="shared" si="22"/>
        <v>-0.28098010694208259</v>
      </c>
      <c r="AL54" s="40">
        <f t="shared" si="22"/>
        <v>-0.19454978207126311</v>
      </c>
    </row>
    <row r="55" spans="1:38" x14ac:dyDescent="0.35">
      <c r="B55" s="1" t="s">
        <v>160</v>
      </c>
      <c r="C55" s="40">
        <f>CORREL($Z$3:$Z$26,C$3:C$26)</f>
        <v>-0.17088131482148144</v>
      </c>
      <c r="D55" s="40">
        <f t="shared" ref="D55:AL55" si="23">CORREL($Z$3:$Z$26,D$3:D$26)</f>
        <v>-0.15025844830262144</v>
      </c>
      <c r="E55" s="40">
        <f t="shared" si="23"/>
        <v>-0.19885725129831322</v>
      </c>
      <c r="F55" s="40">
        <f t="shared" si="23"/>
        <v>-0.28815948586475848</v>
      </c>
      <c r="G55" s="40">
        <f t="shared" si="23"/>
        <v>-0.22321315432789632</v>
      </c>
      <c r="H55" s="40">
        <f t="shared" si="23"/>
        <v>0.28660958506736756</v>
      </c>
      <c r="I55" s="40">
        <f t="shared" si="23"/>
        <v>-0.28464095582774984</v>
      </c>
      <c r="J55" s="40">
        <f t="shared" si="23"/>
        <v>0.37562310858239684</v>
      </c>
      <c r="K55" s="40">
        <f t="shared" si="23"/>
        <v>-0.37562310858239673</v>
      </c>
      <c r="L55" s="40">
        <f t="shared" si="23"/>
        <v>-0.22423768522324133</v>
      </c>
      <c r="M55" s="40">
        <f t="shared" si="23"/>
        <v>0.14200954714941197</v>
      </c>
      <c r="N55" s="40">
        <f t="shared" si="23"/>
        <v>-0.41471192718920841</v>
      </c>
      <c r="O55" s="40">
        <f t="shared" si="23"/>
        <v>-0.29146799942989743</v>
      </c>
      <c r="P55" s="40">
        <f t="shared" si="23"/>
        <v>-0.40716185577111963</v>
      </c>
      <c r="Q55" s="40">
        <f t="shared" si="23"/>
        <v>0.41358340307447644</v>
      </c>
      <c r="R55" s="40">
        <f t="shared" si="23"/>
        <v>0.22458632302784381</v>
      </c>
      <c r="S55" s="40">
        <f t="shared" si="23"/>
        <v>0.31761188299489479</v>
      </c>
      <c r="T55" s="40">
        <f t="shared" si="23"/>
        <v>-9.6653454922378743E-2</v>
      </c>
      <c r="U55" s="40">
        <f t="shared" si="23"/>
        <v>0.34762810709613617</v>
      </c>
      <c r="V55" s="40">
        <f t="shared" si="23"/>
        <v>-0.10488239037691763</v>
      </c>
      <c r="W55" s="40">
        <f t="shared" si="23"/>
        <v>-3.5524255942637174E-2</v>
      </c>
      <c r="X55" s="40">
        <f t="shared" si="23"/>
        <v>9.0934370312091596E-3</v>
      </c>
      <c r="Y55" s="40">
        <f t="shared" si="23"/>
        <v>0.44273609733325381</v>
      </c>
      <c r="Z55" s="40">
        <f t="shared" si="23"/>
        <v>0.99999999999999989</v>
      </c>
      <c r="AA55" s="40" t="e">
        <f t="shared" si="23"/>
        <v>#REF!</v>
      </c>
      <c r="AB55" s="40">
        <f t="shared" si="23"/>
        <v>-0.18015130345422606</v>
      </c>
      <c r="AC55" s="40">
        <f t="shared" si="23"/>
        <v>0.10979007354305143</v>
      </c>
      <c r="AD55" s="40">
        <f t="shared" si="23"/>
        <v>0.3690092998970419</v>
      </c>
      <c r="AE55" s="40">
        <f t="shared" si="23"/>
        <v>-0.22509718733479878</v>
      </c>
      <c r="AF55" s="40">
        <f t="shared" si="23"/>
        <v>-7.3522398812805853E-2</v>
      </c>
      <c r="AG55" s="40">
        <f t="shared" si="23"/>
        <v>0.21133786885716752</v>
      </c>
      <c r="AH55" s="40">
        <f t="shared" si="23"/>
        <v>-0.2763462470414666</v>
      </c>
      <c r="AI55" s="40">
        <f t="shared" si="23"/>
        <v>0.17271322758454161</v>
      </c>
      <c r="AJ55" s="40">
        <f t="shared" si="23"/>
        <v>-0.32534017607312926</v>
      </c>
      <c r="AK55" s="40">
        <f t="shared" si="23"/>
        <v>-0.30633004997866642</v>
      </c>
      <c r="AL55" s="40">
        <f t="shared" si="23"/>
        <v>0.25467472555848969</v>
      </c>
    </row>
    <row r="56" spans="1:38" x14ac:dyDescent="0.35">
      <c r="A56" s="1" t="s">
        <v>99</v>
      </c>
      <c r="B56" s="1" t="s">
        <v>100</v>
      </c>
      <c r="C56" s="40" t="e">
        <f>CORREL($AA$3:$AA$26,C$3:C$26)</f>
        <v>#REF!</v>
      </c>
      <c r="D56" s="40" t="e">
        <f t="shared" ref="D56:AL56" si="24">CORREL($AA$3:$AA$26,D$3:D$26)</f>
        <v>#REF!</v>
      </c>
      <c r="E56" s="40" t="e">
        <f t="shared" si="24"/>
        <v>#REF!</v>
      </c>
      <c r="F56" s="40" t="e">
        <f t="shared" si="24"/>
        <v>#REF!</v>
      </c>
      <c r="G56" s="40" t="e">
        <f t="shared" si="24"/>
        <v>#REF!</v>
      </c>
      <c r="H56" s="40" t="e">
        <f t="shared" si="24"/>
        <v>#REF!</v>
      </c>
      <c r="I56" s="40" t="e">
        <f t="shared" si="24"/>
        <v>#REF!</v>
      </c>
      <c r="J56" s="40" t="e">
        <f t="shared" si="24"/>
        <v>#REF!</v>
      </c>
      <c r="K56" s="40" t="e">
        <f t="shared" si="24"/>
        <v>#REF!</v>
      </c>
      <c r="L56" s="40" t="e">
        <f t="shared" si="24"/>
        <v>#REF!</v>
      </c>
      <c r="M56" s="40" t="e">
        <f t="shared" si="24"/>
        <v>#REF!</v>
      </c>
      <c r="N56" s="40" t="e">
        <f t="shared" si="24"/>
        <v>#REF!</v>
      </c>
      <c r="O56" s="40" t="e">
        <f t="shared" si="24"/>
        <v>#REF!</v>
      </c>
      <c r="P56" s="40" t="e">
        <f t="shared" si="24"/>
        <v>#REF!</v>
      </c>
      <c r="Q56" s="40" t="e">
        <f t="shared" si="24"/>
        <v>#REF!</v>
      </c>
      <c r="R56" s="40" t="e">
        <f t="shared" si="24"/>
        <v>#REF!</v>
      </c>
      <c r="S56" s="40" t="e">
        <f t="shared" si="24"/>
        <v>#REF!</v>
      </c>
      <c r="T56" s="40" t="e">
        <f t="shared" si="24"/>
        <v>#REF!</v>
      </c>
      <c r="U56" s="40" t="e">
        <f t="shared" si="24"/>
        <v>#REF!</v>
      </c>
      <c r="V56" s="40" t="e">
        <f t="shared" si="24"/>
        <v>#REF!</v>
      </c>
      <c r="W56" s="40" t="e">
        <f t="shared" si="24"/>
        <v>#REF!</v>
      </c>
      <c r="X56" s="40" t="e">
        <f t="shared" si="24"/>
        <v>#REF!</v>
      </c>
      <c r="Y56" s="40" t="e">
        <f t="shared" si="24"/>
        <v>#REF!</v>
      </c>
      <c r="Z56" s="40" t="e">
        <f t="shared" si="24"/>
        <v>#REF!</v>
      </c>
      <c r="AA56" s="40" t="e">
        <f t="shared" si="24"/>
        <v>#REF!</v>
      </c>
      <c r="AB56" s="40" t="e">
        <f t="shared" si="24"/>
        <v>#REF!</v>
      </c>
      <c r="AC56" s="40" t="e">
        <f t="shared" si="24"/>
        <v>#REF!</v>
      </c>
      <c r="AD56" s="40" t="e">
        <f t="shared" si="24"/>
        <v>#REF!</v>
      </c>
      <c r="AE56" s="40" t="e">
        <f t="shared" si="24"/>
        <v>#REF!</v>
      </c>
      <c r="AF56" s="40" t="e">
        <f t="shared" si="24"/>
        <v>#REF!</v>
      </c>
      <c r="AG56" s="40" t="e">
        <f t="shared" si="24"/>
        <v>#REF!</v>
      </c>
      <c r="AH56" s="40" t="e">
        <f t="shared" si="24"/>
        <v>#REF!</v>
      </c>
      <c r="AI56" s="40" t="e">
        <f t="shared" si="24"/>
        <v>#REF!</v>
      </c>
      <c r="AJ56" s="40" t="e">
        <f t="shared" si="24"/>
        <v>#REF!</v>
      </c>
      <c r="AK56" s="40" t="e">
        <f t="shared" si="24"/>
        <v>#REF!</v>
      </c>
      <c r="AL56" s="40" t="e">
        <f t="shared" si="24"/>
        <v>#REF!</v>
      </c>
    </row>
    <row r="57" spans="1:38" x14ac:dyDescent="0.35">
      <c r="A57" s="1" t="s">
        <v>103</v>
      </c>
      <c r="B57" s="1" t="s">
        <v>65</v>
      </c>
      <c r="C57" s="40">
        <f>CORREL($AB$3:$AB$26,C$3:C$26)</f>
        <v>0.33624981743121946</v>
      </c>
      <c r="D57" s="40">
        <f t="shared" ref="D57:AL57" si="25">CORREL($AB$3:$AB$26,D$3:D$26)</f>
        <v>0.30905076404947068</v>
      </c>
      <c r="E57" s="40">
        <f t="shared" si="25"/>
        <v>0.22421706337265362</v>
      </c>
      <c r="F57" s="40">
        <f t="shared" si="25"/>
        <v>0.31166941155728445</v>
      </c>
      <c r="G57" s="40">
        <f t="shared" si="25"/>
        <v>0.33374435511262024</v>
      </c>
      <c r="H57" s="40">
        <f t="shared" si="25"/>
        <v>-0.28278522523749361</v>
      </c>
      <c r="I57" s="40">
        <f t="shared" si="25"/>
        <v>0.29786070597121805</v>
      </c>
      <c r="J57" s="40">
        <f t="shared" si="25"/>
        <v>0.30957833097553294</v>
      </c>
      <c r="K57" s="40">
        <f t="shared" si="25"/>
        <v>-0.30957833097553294</v>
      </c>
      <c r="L57" s="40">
        <f t="shared" si="25"/>
        <v>0.10676887248145947</v>
      </c>
      <c r="M57" s="40">
        <f t="shared" si="25"/>
        <v>0.29568542594196379</v>
      </c>
      <c r="N57" s="40">
        <f t="shared" si="25"/>
        <v>0.15993275614249439</v>
      </c>
      <c r="O57" s="40">
        <f t="shared" si="25"/>
        <v>6.3583445912563138E-2</v>
      </c>
      <c r="P57" s="40">
        <f t="shared" si="25"/>
        <v>0.19747795988315578</v>
      </c>
      <c r="Q57" s="40">
        <f t="shared" si="25"/>
        <v>-0.17230610158569765</v>
      </c>
      <c r="R57" s="40">
        <f t="shared" si="25"/>
        <v>9.7250505077131253E-4</v>
      </c>
      <c r="S57" s="40">
        <f t="shared" si="25"/>
        <v>-0.3523501200926461</v>
      </c>
      <c r="T57" s="40">
        <f t="shared" si="25"/>
        <v>0.35116823177271728</v>
      </c>
      <c r="U57" s="40">
        <f t="shared" si="25"/>
        <v>-0.34564239630549248</v>
      </c>
      <c r="V57" s="40">
        <f t="shared" si="25"/>
        <v>-3.2533990726469529E-2</v>
      </c>
      <c r="W57" s="40">
        <f t="shared" si="25"/>
        <v>-0.16428941004204106</v>
      </c>
      <c r="X57" s="40">
        <f t="shared" si="25"/>
        <v>-0.14861663006247247</v>
      </c>
      <c r="Y57" s="40">
        <f t="shared" si="25"/>
        <v>-0.38389759294146897</v>
      </c>
      <c r="Z57" s="40">
        <f t="shared" si="25"/>
        <v>-0.18015130345422606</v>
      </c>
      <c r="AA57" s="40" t="e">
        <f t="shared" si="25"/>
        <v>#REF!</v>
      </c>
      <c r="AB57" s="40">
        <f t="shared" si="25"/>
        <v>1</v>
      </c>
      <c r="AC57" s="40">
        <f t="shared" si="25"/>
        <v>0.30372074009996997</v>
      </c>
      <c r="AD57" s="40">
        <f t="shared" si="25"/>
        <v>-5.7855097200544173E-2</v>
      </c>
      <c r="AE57" s="40">
        <f t="shared" si="25"/>
        <v>5.0741578729368943E-2</v>
      </c>
      <c r="AF57" s="40">
        <f t="shared" si="25"/>
        <v>7.815071442322892E-2</v>
      </c>
      <c r="AG57" s="40">
        <f t="shared" si="25"/>
        <v>-0.25269589259367803</v>
      </c>
      <c r="AH57" s="40">
        <f t="shared" si="25"/>
        <v>-0.34265252611515595</v>
      </c>
      <c r="AI57" s="40">
        <f t="shared" si="25"/>
        <v>-0.1407533270808381</v>
      </c>
      <c r="AJ57" s="40">
        <f t="shared" si="25"/>
        <v>-0.33209277236326434</v>
      </c>
      <c r="AK57" s="40">
        <f t="shared" si="25"/>
        <v>-0.23325893628902544</v>
      </c>
      <c r="AL57" s="40">
        <f t="shared" si="25"/>
        <v>0.47072920543358121</v>
      </c>
    </row>
    <row r="58" spans="1:38" x14ac:dyDescent="0.35">
      <c r="A58" s="1"/>
      <c r="B58" s="1" t="s">
        <v>0</v>
      </c>
      <c r="C58" s="40">
        <f>CORREL($AC$3:$AC$26,C$3:C$26)</f>
        <v>-0.13580682711665321</v>
      </c>
      <c r="D58" s="40">
        <f t="shared" ref="D58:AL58" si="26">CORREL($AC$3:$AC$26,D$3:D$26)</f>
        <v>0.18009566581824943</v>
      </c>
      <c r="E58" s="40">
        <f t="shared" si="26"/>
        <v>3.0950309371663567E-2</v>
      </c>
      <c r="F58" s="40">
        <f t="shared" si="26"/>
        <v>1.1302492681321861E-2</v>
      </c>
      <c r="G58" s="40">
        <f t="shared" si="26"/>
        <v>9.7982999085502426E-2</v>
      </c>
      <c r="H58" s="40">
        <f t="shared" si="26"/>
        <v>-3.0726606712435867E-2</v>
      </c>
      <c r="I58" s="40">
        <f t="shared" si="26"/>
        <v>9.8590841202409643E-2</v>
      </c>
      <c r="J58" s="40">
        <f t="shared" si="26"/>
        <v>0.23986679909864314</v>
      </c>
      <c r="K58" s="40">
        <f t="shared" si="26"/>
        <v>-0.23986679909864334</v>
      </c>
      <c r="L58" s="40">
        <f t="shared" si="26"/>
        <v>0.2022891336621678</v>
      </c>
      <c r="M58" s="40">
        <f t="shared" si="26"/>
        <v>8.3429951723272444E-2</v>
      </c>
      <c r="N58" s="40">
        <f t="shared" si="26"/>
        <v>-0.26855091155506805</v>
      </c>
      <c r="O58" s="40">
        <f t="shared" si="26"/>
        <v>-0.17561246963883551</v>
      </c>
      <c r="P58" s="40">
        <f t="shared" si="26"/>
        <v>-0.27454290968867506</v>
      </c>
      <c r="Q58" s="40">
        <f t="shared" si="26"/>
        <v>0.23417298157976671</v>
      </c>
      <c r="R58" s="40">
        <f t="shared" si="26"/>
        <v>0.23911311360922596</v>
      </c>
      <c r="S58" s="40">
        <f t="shared" si="26"/>
        <v>0.19856177874223327</v>
      </c>
      <c r="T58" s="40">
        <f t="shared" si="26"/>
        <v>3.584476981505879E-2</v>
      </c>
      <c r="U58" s="40">
        <f t="shared" si="26"/>
        <v>6.9755298794196383E-2</v>
      </c>
      <c r="V58" s="40">
        <f t="shared" si="26"/>
        <v>-5.1740237282646949E-3</v>
      </c>
      <c r="W58" s="40">
        <f t="shared" si="26"/>
        <v>2.8565543630124708E-2</v>
      </c>
      <c r="X58" s="40">
        <f t="shared" si="26"/>
        <v>0.21526055082448106</v>
      </c>
      <c r="Y58" s="40">
        <f t="shared" si="26"/>
        <v>0.31105426113024459</v>
      </c>
      <c r="Z58" s="40">
        <f t="shared" si="26"/>
        <v>0.10979007354305143</v>
      </c>
      <c r="AA58" s="40" t="e">
        <f t="shared" si="26"/>
        <v>#REF!</v>
      </c>
      <c r="AB58" s="40">
        <f t="shared" si="26"/>
        <v>0.30372074009996997</v>
      </c>
      <c r="AC58" s="40">
        <f t="shared" si="26"/>
        <v>1.0000000000000002</v>
      </c>
      <c r="AD58" s="40">
        <f t="shared" si="26"/>
        <v>1.7769775073503514E-2</v>
      </c>
      <c r="AE58" s="40">
        <f t="shared" si="26"/>
        <v>0.21557511150730096</v>
      </c>
      <c r="AF58" s="40">
        <f t="shared" si="26"/>
        <v>0.38636896615959682</v>
      </c>
      <c r="AG58" s="40">
        <f t="shared" si="26"/>
        <v>3.9897178622035671E-2</v>
      </c>
      <c r="AH58" s="40">
        <f t="shared" si="26"/>
        <v>0.16431212680111865</v>
      </c>
      <c r="AI58" s="40">
        <f t="shared" si="26"/>
        <v>0.24047104617919682</v>
      </c>
      <c r="AJ58" s="40">
        <f t="shared" si="26"/>
        <v>-0.28441229813739388</v>
      </c>
      <c r="AK58" s="40">
        <f t="shared" si="26"/>
        <v>-0.16150928289306946</v>
      </c>
      <c r="AL58" s="40">
        <f t="shared" si="26"/>
        <v>9.4362358188541107E-2</v>
      </c>
    </row>
    <row r="59" spans="1:38" x14ac:dyDescent="0.35">
      <c r="A59" s="1"/>
      <c r="B59" s="1" t="s">
        <v>28</v>
      </c>
      <c r="C59" s="40">
        <f>CORREL($AD$3:$AD$26,C$3:C$26)</f>
        <v>0.11433021672312621</v>
      </c>
      <c r="D59" s="40">
        <f t="shared" ref="D59:AL59" si="27">CORREL($AD$3:$AD$26,D$3:D$26)</f>
        <v>-0.13200587792294438</v>
      </c>
      <c r="E59" s="40">
        <f t="shared" si="27"/>
        <v>-0.42830877892220598</v>
      </c>
      <c r="F59" s="40">
        <f t="shared" si="27"/>
        <v>-0.42891039006016074</v>
      </c>
      <c r="G59" s="40">
        <f t="shared" si="27"/>
        <v>3.5167702545231751E-2</v>
      </c>
      <c r="H59" s="40">
        <f t="shared" si="27"/>
        <v>-0.20974896548062372</v>
      </c>
      <c r="I59" s="40">
        <f t="shared" si="27"/>
        <v>0.18991288293062189</v>
      </c>
      <c r="J59" s="40">
        <f t="shared" si="27"/>
        <v>0.28298876770885917</v>
      </c>
      <c r="K59" s="40">
        <f t="shared" si="27"/>
        <v>-0.28298876770885917</v>
      </c>
      <c r="L59" s="40">
        <f t="shared" si="27"/>
        <v>-0.1206481784860057</v>
      </c>
      <c r="M59" s="40">
        <f t="shared" si="27"/>
        <v>0.11668167299082238</v>
      </c>
      <c r="N59" s="40">
        <f t="shared" si="27"/>
        <v>0.13887975415463724</v>
      </c>
      <c r="O59" s="40">
        <f t="shared" si="27"/>
        <v>0.18460319617771132</v>
      </c>
      <c r="P59" s="40">
        <f t="shared" si="27"/>
        <v>6.4259341440654011E-2</v>
      </c>
      <c r="Q59" s="40">
        <f t="shared" si="27"/>
        <v>-0.15317604680152283</v>
      </c>
      <c r="R59" s="40">
        <f t="shared" si="27"/>
        <v>-0.22768118431169926</v>
      </c>
      <c r="S59" s="40">
        <f t="shared" si="27"/>
        <v>-0.10613819725637197</v>
      </c>
      <c r="T59" s="40">
        <f t="shared" si="27"/>
        <v>-0.11656003030992414</v>
      </c>
      <c r="U59" s="40">
        <f t="shared" si="27"/>
        <v>-4.4756055391608436E-2</v>
      </c>
      <c r="V59" s="40">
        <f t="shared" si="27"/>
        <v>4.7144777592575501E-2</v>
      </c>
      <c r="W59" s="40">
        <f t="shared" si="27"/>
        <v>-4.6395480746239802E-2</v>
      </c>
      <c r="X59" s="40">
        <f t="shared" si="27"/>
        <v>-0.29391380239760118</v>
      </c>
      <c r="Y59" s="40">
        <f t="shared" si="27"/>
        <v>-4.379150828175337E-2</v>
      </c>
      <c r="Z59" s="40">
        <f t="shared" si="27"/>
        <v>0.3690092998970419</v>
      </c>
      <c r="AA59" s="40" t="e">
        <f t="shared" si="27"/>
        <v>#REF!</v>
      </c>
      <c r="AB59" s="40">
        <f t="shared" si="27"/>
        <v>-5.7855097200544173E-2</v>
      </c>
      <c r="AC59" s="40">
        <f t="shared" si="27"/>
        <v>1.7769775073503514E-2</v>
      </c>
      <c r="AD59" s="40">
        <f t="shared" si="27"/>
        <v>0.99999999999999989</v>
      </c>
      <c r="AE59" s="40">
        <f t="shared" si="27"/>
        <v>0.39028989172078205</v>
      </c>
      <c r="AF59" s="40">
        <f t="shared" si="27"/>
        <v>0.19991326757458458</v>
      </c>
      <c r="AG59" s="40">
        <f t="shared" si="27"/>
        <v>-0.22903972383288107</v>
      </c>
      <c r="AH59" s="40">
        <f t="shared" si="27"/>
        <v>-0.24550738237491218</v>
      </c>
      <c r="AI59" s="40">
        <f t="shared" si="27"/>
        <v>0.34858773083720968</v>
      </c>
      <c r="AJ59" s="40">
        <f t="shared" si="27"/>
        <v>-7.5854960347777986E-2</v>
      </c>
      <c r="AK59" s="40">
        <f t="shared" si="27"/>
        <v>-0.10909859508072761</v>
      </c>
      <c r="AL59" s="40">
        <f t="shared" si="27"/>
        <v>0.36159353541008654</v>
      </c>
    </row>
    <row r="60" spans="1:38" x14ac:dyDescent="0.35">
      <c r="A60" s="1"/>
      <c r="B60" s="1" t="s">
        <v>32</v>
      </c>
      <c r="C60" s="40">
        <f>CORREL($AE$3:$AE$26,C$3:C$26)</f>
        <v>0.12093228041229923</v>
      </c>
      <c r="D60" s="40">
        <f t="shared" ref="D60:AL60" si="28">CORREL($AE$3:$AE$26,D$3:D$26)</f>
        <v>-9.4984961671591619E-3</v>
      </c>
      <c r="E60" s="40">
        <f t="shared" si="28"/>
        <v>-0.11936791381649567</v>
      </c>
      <c r="F60" s="40">
        <f t="shared" si="28"/>
        <v>-0.13498580296137772</v>
      </c>
      <c r="G60" s="40">
        <f t="shared" si="28"/>
        <v>-6.7940806680829496E-2</v>
      </c>
      <c r="H60" s="40">
        <f t="shared" si="28"/>
        <v>-5.6378224169845878E-2</v>
      </c>
      <c r="I60" s="40">
        <f t="shared" si="28"/>
        <v>6.0937037817478987E-2</v>
      </c>
      <c r="J60" s="40">
        <f t="shared" si="28"/>
        <v>-6.325123493613713E-2</v>
      </c>
      <c r="K60" s="40">
        <f t="shared" si="28"/>
        <v>6.3251234936136935E-2</v>
      </c>
      <c r="L60" s="40">
        <f t="shared" si="28"/>
        <v>0.19909746876368861</v>
      </c>
      <c r="M60" s="40">
        <f t="shared" si="28"/>
        <v>-6.5140474906191972E-2</v>
      </c>
      <c r="N60" s="40">
        <f t="shared" si="28"/>
        <v>0.32896324839942542</v>
      </c>
      <c r="O60" s="40">
        <f t="shared" si="28"/>
        <v>0.33793394917366482</v>
      </c>
      <c r="P60" s="40">
        <f t="shared" si="28"/>
        <v>0.23452716106919819</v>
      </c>
      <c r="Q60" s="40">
        <f t="shared" si="28"/>
        <v>-0.32480135273278782</v>
      </c>
      <c r="R60" s="40">
        <f t="shared" si="28"/>
        <v>-0.26932107949852624</v>
      </c>
      <c r="S60" s="40">
        <f t="shared" si="28"/>
        <v>-0.17928085456539186</v>
      </c>
      <c r="T60" s="40">
        <f t="shared" si="28"/>
        <v>-8.4470819897628002E-2</v>
      </c>
      <c r="U60" s="40">
        <f t="shared" si="28"/>
        <v>-0.32492170799884568</v>
      </c>
      <c r="V60" s="40">
        <f t="shared" si="28"/>
        <v>9.1813103489658612E-3</v>
      </c>
      <c r="W60" s="40">
        <f t="shared" si="28"/>
        <v>8.2386094663452258E-2</v>
      </c>
      <c r="X60" s="40">
        <f t="shared" si="28"/>
        <v>7.1539307916634451E-3</v>
      </c>
      <c r="Y60" s="40">
        <f t="shared" si="28"/>
        <v>-7.4868184004632604E-2</v>
      </c>
      <c r="Z60" s="40">
        <f t="shared" si="28"/>
        <v>-0.22509718733479878</v>
      </c>
      <c r="AA60" s="40" t="e">
        <f t="shared" si="28"/>
        <v>#REF!</v>
      </c>
      <c r="AB60" s="40">
        <f t="shared" si="28"/>
        <v>5.0741578729368943E-2</v>
      </c>
      <c r="AC60" s="40">
        <f t="shared" si="28"/>
        <v>0.21557511150730096</v>
      </c>
      <c r="AD60" s="40">
        <f t="shared" si="28"/>
        <v>0.39028989172078205</v>
      </c>
      <c r="AE60" s="40">
        <f t="shared" si="28"/>
        <v>0.99999999999999978</v>
      </c>
      <c r="AF60" s="40">
        <f t="shared" si="28"/>
        <v>0.35736213373457854</v>
      </c>
      <c r="AG60" s="40">
        <f t="shared" si="28"/>
        <v>0.12086563522570865</v>
      </c>
      <c r="AH60" s="40">
        <f t="shared" si="28"/>
        <v>-0.15022625988946631</v>
      </c>
      <c r="AI60" s="40">
        <f t="shared" si="28"/>
        <v>0.22822924193620167</v>
      </c>
      <c r="AJ60" s="40">
        <f t="shared" si="28"/>
        <v>0.18207107130293829</v>
      </c>
      <c r="AK60" s="40">
        <f t="shared" si="28"/>
        <v>0.19507406888259188</v>
      </c>
      <c r="AL60" s="40">
        <f t="shared" si="28"/>
        <v>-3.5800721532731707E-2</v>
      </c>
    </row>
    <row r="61" spans="1:38" x14ac:dyDescent="0.35">
      <c r="A61" s="1"/>
      <c r="B61" s="1" t="s">
        <v>31</v>
      </c>
      <c r="C61" s="40">
        <f>CORREL($AF$3:$AF$26,C$3:C$26)</f>
        <v>-0.32068989637716899</v>
      </c>
      <c r="D61" s="40">
        <f t="shared" ref="D61:AL61" si="29">CORREL($AF$3:$AF$26,D$3:D$26)</f>
        <v>-4.1115255216931301E-3</v>
      </c>
      <c r="E61" s="40">
        <f t="shared" si="29"/>
        <v>9.9954090171019208E-2</v>
      </c>
      <c r="F61" s="40">
        <f t="shared" si="29"/>
        <v>3.3683020388051176E-2</v>
      </c>
      <c r="G61" s="40">
        <f t="shared" si="29"/>
        <v>-1.2418914470170114E-2</v>
      </c>
      <c r="H61" s="40">
        <f t="shared" si="29"/>
        <v>4.3295567894377732E-2</v>
      </c>
      <c r="I61" s="40">
        <f t="shared" si="29"/>
        <v>0.11148233975386318</v>
      </c>
      <c r="J61" s="40">
        <f t="shared" si="29"/>
        <v>-0.10100162907365015</v>
      </c>
      <c r="K61" s="40">
        <f t="shared" si="29"/>
        <v>0.10100162907365008</v>
      </c>
      <c r="L61" s="40">
        <f t="shared" si="29"/>
        <v>0.14667921724889424</v>
      </c>
      <c r="M61" s="40">
        <f t="shared" si="29"/>
        <v>-0.24223996995889274</v>
      </c>
      <c r="N61" s="40">
        <f t="shared" si="29"/>
        <v>4.0264059850838432E-2</v>
      </c>
      <c r="O61" s="40">
        <f t="shared" si="29"/>
        <v>-0.13606144228235703</v>
      </c>
      <c r="P61" s="40">
        <f t="shared" si="29"/>
        <v>0.17573359921769638</v>
      </c>
      <c r="Q61" s="40">
        <f t="shared" si="29"/>
        <v>-7.2761467187386478E-2</v>
      </c>
      <c r="R61" s="40">
        <f t="shared" si="29"/>
        <v>2.8425558607115591E-2</v>
      </c>
      <c r="S61" s="40">
        <f t="shared" si="29"/>
        <v>-0.11176426033313867</v>
      </c>
      <c r="T61" s="40">
        <f t="shared" si="29"/>
        <v>0.13881184205475811</v>
      </c>
      <c r="U61" s="40">
        <f t="shared" si="29"/>
        <v>9.6763700912482681E-2</v>
      </c>
      <c r="V61" s="40">
        <f t="shared" si="29"/>
        <v>-0.19401162637088798</v>
      </c>
      <c r="W61" s="40">
        <f t="shared" si="29"/>
        <v>5.2273382971738169E-2</v>
      </c>
      <c r="X61" s="40">
        <f t="shared" si="29"/>
        <v>-0.14808332156352766</v>
      </c>
      <c r="Y61" s="40">
        <f t="shared" si="29"/>
        <v>0.13320028496678185</v>
      </c>
      <c r="Z61" s="40">
        <f t="shared" si="29"/>
        <v>-7.3522398812805853E-2</v>
      </c>
      <c r="AA61" s="40" t="e">
        <f t="shared" si="29"/>
        <v>#REF!</v>
      </c>
      <c r="AB61" s="40">
        <f t="shared" si="29"/>
        <v>7.815071442322892E-2</v>
      </c>
      <c r="AC61" s="40">
        <f t="shared" si="29"/>
        <v>0.38636896615959682</v>
      </c>
      <c r="AD61" s="40">
        <f t="shared" si="29"/>
        <v>0.19991326757458458</v>
      </c>
      <c r="AE61" s="40">
        <f t="shared" si="29"/>
        <v>0.35736213373457854</v>
      </c>
      <c r="AF61" s="40">
        <f t="shared" si="29"/>
        <v>0.99999999999999978</v>
      </c>
      <c r="AG61" s="40">
        <f t="shared" si="29"/>
        <v>-0.38023428547861465</v>
      </c>
      <c r="AH61" s="40">
        <f t="shared" si="29"/>
        <v>-0.12637021624124378</v>
      </c>
      <c r="AI61" s="40">
        <f t="shared" si="29"/>
        <v>-7.5010325717747198E-2</v>
      </c>
      <c r="AJ61" s="40">
        <f t="shared" si="29"/>
        <v>-0.18993051906786179</v>
      </c>
      <c r="AK61" s="40">
        <f t="shared" si="29"/>
        <v>-0.20773164741406036</v>
      </c>
      <c r="AL61" s="40">
        <f t="shared" si="29"/>
        <v>0.1975351308725459</v>
      </c>
    </row>
    <row r="62" spans="1:38" x14ac:dyDescent="0.35">
      <c r="A62" s="1" t="s">
        <v>104</v>
      </c>
      <c r="B62" s="1" t="s">
        <v>105</v>
      </c>
      <c r="C62" s="40">
        <f>CORREL($AG$3:$AG$26,C$3:C$26)</f>
        <v>-0.19687815211307574</v>
      </c>
      <c r="D62" s="40">
        <f t="shared" ref="D62:AL62" si="30">CORREL($AG$3:$AG$26,D$3:D$26)</f>
        <v>-0.10000984579581181</v>
      </c>
      <c r="E62" s="40">
        <f t="shared" si="30"/>
        <v>8.5370646799909133E-2</v>
      </c>
      <c r="F62" s="40">
        <f t="shared" si="30"/>
        <v>1.2848783297896387E-2</v>
      </c>
      <c r="G62" s="40">
        <f t="shared" si="30"/>
        <v>-0.35075117744430778</v>
      </c>
      <c r="H62" s="40">
        <f t="shared" si="30"/>
        <v>0.43325931557355885</v>
      </c>
      <c r="I62" s="40">
        <f t="shared" si="30"/>
        <v>-0.43981596413519075</v>
      </c>
      <c r="J62" s="40">
        <f t="shared" si="30"/>
        <v>8.5419203379988665E-2</v>
      </c>
      <c r="K62" s="40">
        <f t="shared" si="30"/>
        <v>-8.5419203379988817E-2</v>
      </c>
      <c r="L62" s="40">
        <f t="shared" si="30"/>
        <v>0.10623457013503911</v>
      </c>
      <c r="M62" s="40">
        <f t="shared" si="30"/>
        <v>0.17215621017705018</v>
      </c>
      <c r="N62" s="40">
        <f t="shared" si="30"/>
        <v>-0.28894091740943034</v>
      </c>
      <c r="O62" s="40">
        <f t="shared" si="30"/>
        <v>-7.2994393587646381E-2</v>
      </c>
      <c r="P62" s="40">
        <f t="shared" si="30"/>
        <v>-0.39147526711407038</v>
      </c>
      <c r="Q62" s="40">
        <f t="shared" si="30"/>
        <v>0.31461586772006445</v>
      </c>
      <c r="R62" s="40">
        <f t="shared" si="30"/>
        <v>0.14732014406700261</v>
      </c>
      <c r="S62" s="40">
        <f t="shared" si="30"/>
        <v>0.48094902559318559</v>
      </c>
      <c r="T62" s="40">
        <f t="shared" si="30"/>
        <v>-0.33436041176653991</v>
      </c>
      <c r="U62" s="40">
        <f t="shared" si="30"/>
        <v>0.21040811256669248</v>
      </c>
      <c r="V62" s="40">
        <f t="shared" si="30"/>
        <v>0.14332399453359684</v>
      </c>
      <c r="W62" s="40">
        <f t="shared" si="30"/>
        <v>-7.2577906178776422E-2</v>
      </c>
      <c r="X62" s="40">
        <f t="shared" si="30"/>
        <v>0.14526642191600442</v>
      </c>
      <c r="Y62" s="40">
        <f t="shared" si="30"/>
        <v>0.37704489293902949</v>
      </c>
      <c r="Z62" s="40">
        <f t="shared" si="30"/>
        <v>0.21133786885716752</v>
      </c>
      <c r="AA62" s="40" t="e">
        <f t="shared" si="30"/>
        <v>#REF!</v>
      </c>
      <c r="AB62" s="40">
        <f t="shared" si="30"/>
        <v>-0.25269589259367803</v>
      </c>
      <c r="AC62" s="40">
        <f t="shared" si="30"/>
        <v>3.9897178622035671E-2</v>
      </c>
      <c r="AD62" s="40">
        <f t="shared" si="30"/>
        <v>-0.22903972383288107</v>
      </c>
      <c r="AE62" s="40">
        <f t="shared" si="30"/>
        <v>0.12086563522570865</v>
      </c>
      <c r="AF62" s="40">
        <f t="shared" si="30"/>
        <v>-0.38023428547861465</v>
      </c>
      <c r="AG62" s="40">
        <f t="shared" si="30"/>
        <v>1</v>
      </c>
      <c r="AH62" s="40">
        <f t="shared" si="30"/>
        <v>0.16739302255498373</v>
      </c>
      <c r="AI62" s="40">
        <f t="shared" si="30"/>
        <v>0.21492429067906649</v>
      </c>
      <c r="AJ62" s="40">
        <f t="shared" si="30"/>
        <v>0.31800905254633272</v>
      </c>
      <c r="AK62" s="40">
        <f t="shared" si="30"/>
        <v>0.46476639252027502</v>
      </c>
      <c r="AL62" s="40">
        <f t="shared" si="30"/>
        <v>-0.23971931161571536</v>
      </c>
    </row>
    <row r="63" spans="1:38" x14ac:dyDescent="0.35">
      <c r="A63" s="1" t="s">
        <v>134</v>
      </c>
      <c r="B63" s="1" t="s">
        <v>0</v>
      </c>
      <c r="C63" s="40">
        <f>CORREL($AH$3:$AH$26,C$3:C$26)</f>
        <v>-1.5383923146546319E-2</v>
      </c>
      <c r="D63" s="40">
        <f t="shared" ref="D63:AL63" si="31">CORREL($AH$3:$AH$26,D$3:D$26)</f>
        <v>0.11596157164094434</v>
      </c>
      <c r="E63" s="40">
        <f t="shared" si="31"/>
        <v>6.8101222669482556E-2</v>
      </c>
      <c r="F63" s="40">
        <f t="shared" si="31"/>
        <v>3.544208173794882E-2</v>
      </c>
      <c r="G63" s="40">
        <f t="shared" si="31"/>
        <v>-0.15590984037936512</v>
      </c>
      <c r="H63" s="40">
        <f t="shared" si="31"/>
        <v>9.5606138492515064E-2</v>
      </c>
      <c r="I63" s="40">
        <f t="shared" si="31"/>
        <v>-8.9861738566564839E-4</v>
      </c>
      <c r="J63" s="40">
        <f t="shared" si="31"/>
        <v>-8.8423260451766187E-3</v>
      </c>
      <c r="K63" s="40">
        <f t="shared" si="31"/>
        <v>8.8423260451765094E-3</v>
      </c>
      <c r="L63" s="40">
        <f t="shared" si="31"/>
        <v>8.0171393918907416E-2</v>
      </c>
      <c r="M63" s="40">
        <f t="shared" si="31"/>
        <v>0.15270183175981458</v>
      </c>
      <c r="N63" s="40">
        <f t="shared" si="31"/>
        <v>5.4470290994708362E-2</v>
      </c>
      <c r="O63" s="40">
        <f t="shared" si="31"/>
        <v>-2.1827754193668174E-3</v>
      </c>
      <c r="P63" s="40">
        <f t="shared" si="31"/>
        <v>8.7011876926387385E-2</v>
      </c>
      <c r="Q63" s="40">
        <f t="shared" si="31"/>
        <v>-1.0256001220552289E-2</v>
      </c>
      <c r="R63" s="40">
        <f t="shared" si="31"/>
        <v>0.10566179736365608</v>
      </c>
      <c r="S63" s="40">
        <f t="shared" si="31"/>
        <v>-2.5936220841318233E-2</v>
      </c>
      <c r="T63" s="40">
        <f t="shared" si="31"/>
        <v>0.12883091106650757</v>
      </c>
      <c r="U63" s="40">
        <f t="shared" si="31"/>
        <v>-6.3764696938669471E-2</v>
      </c>
      <c r="V63" s="41">
        <f t="shared" si="31"/>
        <v>0.62230581607739033</v>
      </c>
      <c r="W63" s="40">
        <f t="shared" si="31"/>
        <v>-2.6511105500049023E-2</v>
      </c>
      <c r="X63" s="40">
        <f t="shared" si="31"/>
        <v>-0.10249503085446786</v>
      </c>
      <c r="Y63" s="40">
        <f t="shared" si="31"/>
        <v>1.0967508012238713E-2</v>
      </c>
      <c r="Z63" s="40">
        <f t="shared" si="31"/>
        <v>-0.2763462470414666</v>
      </c>
      <c r="AA63" s="40" t="e">
        <f t="shared" si="31"/>
        <v>#REF!</v>
      </c>
      <c r="AB63" s="40">
        <f t="shared" si="31"/>
        <v>-0.34265252611515595</v>
      </c>
      <c r="AC63" s="40">
        <f t="shared" si="31"/>
        <v>0.16431212680111865</v>
      </c>
      <c r="AD63" s="40">
        <f t="shared" si="31"/>
        <v>-0.24550738237491218</v>
      </c>
      <c r="AE63" s="40">
        <f t="shared" si="31"/>
        <v>-0.15022625988946631</v>
      </c>
      <c r="AF63" s="40">
        <f t="shared" si="31"/>
        <v>-0.12637021624124378</v>
      </c>
      <c r="AG63" s="40">
        <f t="shared" si="31"/>
        <v>0.16739302255498373</v>
      </c>
      <c r="AH63" s="40">
        <f t="shared" si="31"/>
        <v>1.0000000000000002</v>
      </c>
      <c r="AI63" s="40">
        <f t="shared" si="31"/>
        <v>0.14252155391567151</v>
      </c>
      <c r="AJ63" s="40">
        <f t="shared" si="31"/>
        <v>0.41656170573461587</v>
      </c>
      <c r="AK63" s="40">
        <f t="shared" si="31"/>
        <v>0.4528361868860914</v>
      </c>
      <c r="AL63" s="40">
        <f t="shared" si="31"/>
        <v>-6.5443771551463623E-2</v>
      </c>
    </row>
    <row r="64" spans="1:38" x14ac:dyDescent="0.35">
      <c r="B64" s="1" t="s">
        <v>28</v>
      </c>
      <c r="C64" s="40">
        <f>CORREL($AI$3:$AI$26,C$3:C$26)</f>
        <v>7.8520626318309458E-2</v>
      </c>
      <c r="D64" s="40">
        <f t="shared" ref="D64:AL64" si="32">CORREL($AI$3:$AI$26,D$3:D$26)</f>
        <v>6.0864756440499115E-2</v>
      </c>
      <c r="E64" s="40">
        <f t="shared" si="32"/>
        <v>-0.11927088915086434</v>
      </c>
      <c r="F64" s="40">
        <f t="shared" si="32"/>
        <v>-0.17797737364296071</v>
      </c>
      <c r="G64" s="40">
        <f t="shared" si="32"/>
        <v>7.0673635765310897E-2</v>
      </c>
      <c r="H64" s="40">
        <f t="shared" si="32"/>
        <v>-0.25743759050337039</v>
      </c>
      <c r="I64" s="40">
        <f t="shared" si="32"/>
        <v>3.8983055396980396E-2</v>
      </c>
      <c r="J64" s="40">
        <f t="shared" si="32"/>
        <v>0.35297488826312279</v>
      </c>
      <c r="K64" s="40">
        <f t="shared" si="32"/>
        <v>-0.35297488826312295</v>
      </c>
      <c r="L64" s="40">
        <f t="shared" si="32"/>
        <v>-0.38710034154945067</v>
      </c>
      <c r="M64" s="40">
        <f t="shared" si="32"/>
        <v>0.24508270992382228</v>
      </c>
      <c r="N64" s="40">
        <f t="shared" si="32"/>
        <v>5.4379382682565112E-2</v>
      </c>
      <c r="O64" s="40">
        <f t="shared" si="32"/>
        <v>0.16744428156290636</v>
      </c>
      <c r="P64" s="40">
        <f t="shared" si="32"/>
        <v>-5.3697753731984418E-2</v>
      </c>
      <c r="Q64" s="40">
        <f t="shared" si="32"/>
        <v>-0.12161536379631613</v>
      </c>
      <c r="R64" s="40">
        <f t="shared" si="32"/>
        <v>-0.27829679967021009</v>
      </c>
      <c r="S64" s="40">
        <f t="shared" si="32"/>
        <v>-1.2892331051959279E-2</v>
      </c>
      <c r="T64" s="40">
        <f t="shared" si="32"/>
        <v>-0.25860731226925121</v>
      </c>
      <c r="U64" s="40">
        <f t="shared" si="32"/>
        <v>-0.20843185168554759</v>
      </c>
      <c r="V64" s="40">
        <f t="shared" si="32"/>
        <v>-3.3570450018275258E-2</v>
      </c>
      <c r="W64" s="40">
        <f t="shared" si="32"/>
        <v>-0.2775015218968131</v>
      </c>
      <c r="X64" s="40">
        <f t="shared" si="32"/>
        <v>-1.7864659298632277E-2</v>
      </c>
      <c r="Y64" s="40">
        <f t="shared" si="32"/>
        <v>-6.4199640825260099E-2</v>
      </c>
      <c r="Z64" s="40">
        <f t="shared" si="32"/>
        <v>0.17271322758454161</v>
      </c>
      <c r="AA64" s="40" t="e">
        <f t="shared" si="32"/>
        <v>#REF!</v>
      </c>
      <c r="AB64" s="40">
        <f t="shared" si="32"/>
        <v>-0.1407533270808381</v>
      </c>
      <c r="AC64" s="40">
        <f t="shared" si="32"/>
        <v>0.24047104617919682</v>
      </c>
      <c r="AD64" s="40">
        <f t="shared" si="32"/>
        <v>0.34858773083720968</v>
      </c>
      <c r="AE64" s="40">
        <f t="shared" si="32"/>
        <v>0.22822924193620167</v>
      </c>
      <c r="AF64" s="40">
        <f t="shared" si="32"/>
        <v>-7.5010325717747198E-2</v>
      </c>
      <c r="AG64" s="40">
        <f t="shared" si="32"/>
        <v>0.21492429067906649</v>
      </c>
      <c r="AH64" s="40">
        <f t="shared" si="32"/>
        <v>0.14252155391567151</v>
      </c>
      <c r="AI64" s="40">
        <f t="shared" si="32"/>
        <v>1.0000000000000002</v>
      </c>
      <c r="AJ64" s="40">
        <f t="shared" si="32"/>
        <v>0.24510779805233915</v>
      </c>
      <c r="AK64" s="40">
        <f t="shared" si="32"/>
        <v>0.34489156337844645</v>
      </c>
      <c r="AL64" s="40">
        <f t="shared" si="32"/>
        <v>-5.4943229525163347E-2</v>
      </c>
    </row>
    <row r="65" spans="1:38" x14ac:dyDescent="0.35">
      <c r="B65" s="1" t="s">
        <v>32</v>
      </c>
      <c r="C65" s="40">
        <f>CORREL($AJ$3:$AJ$26,C$3:C$26)</f>
        <v>6.8455507374060531E-2</v>
      </c>
      <c r="D65" s="40">
        <f t="shared" ref="D65:AL65" si="33">CORREL($AJ$3:$AJ$26,D$3:D$26)</f>
        <v>0.27981408070256736</v>
      </c>
      <c r="E65" s="40">
        <f t="shared" si="33"/>
        <v>7.2012413872881362E-2</v>
      </c>
      <c r="F65" s="40">
        <f t="shared" si="33"/>
        <v>0.17644391972495269</v>
      </c>
      <c r="G65" s="40">
        <f t="shared" si="33"/>
        <v>-0.15830634547966252</v>
      </c>
      <c r="H65" s="40">
        <f t="shared" si="33"/>
        <v>0.15887215801774526</v>
      </c>
      <c r="I65" s="40">
        <f t="shared" si="33"/>
        <v>-9.5797200065692423E-2</v>
      </c>
      <c r="J65" s="40">
        <f t="shared" si="33"/>
        <v>-0.10673693967908875</v>
      </c>
      <c r="K65" s="40">
        <f t="shared" si="33"/>
        <v>0.10673693967908884</v>
      </c>
      <c r="L65" s="40">
        <f t="shared" si="33"/>
        <v>-0.12094383857843663</v>
      </c>
      <c r="M65" s="40">
        <f t="shared" si="33"/>
        <v>1.9387649961401736E-2</v>
      </c>
      <c r="N65" s="40">
        <f t="shared" si="33"/>
        <v>0.28663747593280681</v>
      </c>
      <c r="O65" s="40">
        <f t="shared" si="33"/>
        <v>0.24571368735868446</v>
      </c>
      <c r="P65" s="40">
        <f t="shared" si="33"/>
        <v>0.24474227628918824</v>
      </c>
      <c r="Q65" s="40">
        <f t="shared" si="33"/>
        <v>-0.29587274854989232</v>
      </c>
      <c r="R65" s="40">
        <f t="shared" si="33"/>
        <v>-0.30869345448910962</v>
      </c>
      <c r="S65" s="40">
        <f t="shared" si="33"/>
        <v>-0.20748680065530661</v>
      </c>
      <c r="T65" s="40">
        <f t="shared" si="33"/>
        <v>-9.4835122874951341E-2</v>
      </c>
      <c r="U65" s="40">
        <f t="shared" si="33"/>
        <v>-0.19669331936561379</v>
      </c>
      <c r="V65" s="40">
        <f t="shared" si="33"/>
        <v>0.30523342541378545</v>
      </c>
      <c r="W65" s="40">
        <f t="shared" si="33"/>
        <v>-0.25671946887189895</v>
      </c>
      <c r="X65" s="40">
        <f t="shared" si="33"/>
        <v>-0.28251007627323699</v>
      </c>
      <c r="Y65" s="40">
        <f t="shared" si="33"/>
        <v>-0.32316463883231722</v>
      </c>
      <c r="Z65" s="40">
        <f t="shared" si="33"/>
        <v>-0.32534017607312926</v>
      </c>
      <c r="AA65" s="40" t="e">
        <f t="shared" si="33"/>
        <v>#REF!</v>
      </c>
      <c r="AB65" s="40">
        <f t="shared" si="33"/>
        <v>-0.33209277236326434</v>
      </c>
      <c r="AC65" s="40">
        <f t="shared" si="33"/>
        <v>-0.28441229813739388</v>
      </c>
      <c r="AD65" s="40">
        <f t="shared" si="33"/>
        <v>-7.5854960347777986E-2</v>
      </c>
      <c r="AE65" s="40">
        <f t="shared" si="33"/>
        <v>0.18207107130293829</v>
      </c>
      <c r="AF65" s="40">
        <f t="shared" si="33"/>
        <v>-0.18993051906786179</v>
      </c>
      <c r="AG65" s="40">
        <f t="shared" si="33"/>
        <v>0.31800905254633272</v>
      </c>
      <c r="AH65" s="40">
        <f t="shared" si="33"/>
        <v>0.41656170573461587</v>
      </c>
      <c r="AI65" s="40">
        <f t="shared" si="33"/>
        <v>0.24510779805233915</v>
      </c>
      <c r="AJ65" s="40">
        <f t="shared" si="33"/>
        <v>1</v>
      </c>
      <c r="AK65" s="42">
        <f t="shared" si="33"/>
        <v>0.86782967487583929</v>
      </c>
      <c r="AL65" s="40">
        <f t="shared" si="33"/>
        <v>-0.14629366232550123</v>
      </c>
    </row>
    <row r="66" spans="1:38" x14ac:dyDescent="0.35">
      <c r="B66" s="1" t="s">
        <v>31</v>
      </c>
      <c r="C66" s="40">
        <f>CORREL($AK$3:$AK$26,C$3:C$26)</f>
        <v>-1.0209518965591834E-3</v>
      </c>
      <c r="D66" s="40">
        <f t="shared" ref="D66:AL66" si="34">CORREL($AK$3:$AK$26,D$3:D$26)</f>
        <v>0.16754714788762654</v>
      </c>
      <c r="E66" s="40">
        <f t="shared" si="34"/>
        <v>0.14556987414398928</v>
      </c>
      <c r="F66" s="40">
        <f t="shared" si="34"/>
        <v>0.2516138947340989</v>
      </c>
      <c r="G66" s="40">
        <f t="shared" si="34"/>
        <v>-0.23632983433323873</v>
      </c>
      <c r="H66" s="40">
        <f t="shared" si="34"/>
        <v>0.12265905108068781</v>
      </c>
      <c r="I66" s="40">
        <f t="shared" si="34"/>
        <v>-0.11585164756495774</v>
      </c>
      <c r="J66" s="40">
        <f t="shared" si="34"/>
        <v>-1.6001233059382846E-2</v>
      </c>
      <c r="K66" s="40">
        <f t="shared" si="34"/>
        <v>1.6001233059382659E-2</v>
      </c>
      <c r="L66" s="40">
        <f t="shared" si="34"/>
        <v>-0.19623382775370829</v>
      </c>
      <c r="M66" s="40">
        <f t="shared" si="34"/>
        <v>9.9558869687402657E-2</v>
      </c>
      <c r="N66" s="40">
        <f t="shared" si="34"/>
        <v>0.12377023529468283</v>
      </c>
      <c r="O66" s="40">
        <f t="shared" si="34"/>
        <v>7.9553681680800931E-2</v>
      </c>
      <c r="P66" s="40">
        <f t="shared" si="34"/>
        <v>0.12767783914293432</v>
      </c>
      <c r="Q66" s="40">
        <f t="shared" si="34"/>
        <v>-0.17856664107033368</v>
      </c>
      <c r="R66" s="40">
        <f t="shared" si="34"/>
        <v>-0.22034975760404193</v>
      </c>
      <c r="S66" s="40">
        <f t="shared" si="34"/>
        <v>-0.14495528383116879</v>
      </c>
      <c r="T66" s="40">
        <f t="shared" si="34"/>
        <v>-7.0827328878482351E-2</v>
      </c>
      <c r="U66" s="40">
        <f t="shared" si="34"/>
        <v>-0.23618672483460676</v>
      </c>
      <c r="V66" s="40">
        <f t="shared" si="34"/>
        <v>0.34065458687334726</v>
      </c>
      <c r="W66" s="40">
        <f t="shared" si="34"/>
        <v>-0.18899083009844844</v>
      </c>
      <c r="X66" s="40">
        <f t="shared" si="34"/>
        <v>-0.24376789795586068</v>
      </c>
      <c r="Y66" s="40">
        <f t="shared" si="34"/>
        <v>-0.28098010694208259</v>
      </c>
      <c r="Z66" s="40">
        <f t="shared" si="34"/>
        <v>-0.30633004997866642</v>
      </c>
      <c r="AA66" s="40" t="e">
        <f t="shared" si="34"/>
        <v>#REF!</v>
      </c>
      <c r="AB66" s="40">
        <f t="shared" si="34"/>
        <v>-0.23325893628902544</v>
      </c>
      <c r="AC66" s="40">
        <f t="shared" si="34"/>
        <v>-0.16150928289306946</v>
      </c>
      <c r="AD66" s="40">
        <f t="shared" si="34"/>
        <v>-0.10909859508072761</v>
      </c>
      <c r="AE66" s="40">
        <f t="shared" si="34"/>
        <v>0.19507406888259188</v>
      </c>
      <c r="AF66" s="40">
        <f t="shared" si="34"/>
        <v>-0.20773164741406036</v>
      </c>
      <c r="AG66" s="40">
        <f t="shared" si="34"/>
        <v>0.46476639252027502</v>
      </c>
      <c r="AH66" s="40">
        <f t="shared" si="34"/>
        <v>0.4528361868860914</v>
      </c>
      <c r="AI66" s="40">
        <f t="shared" si="34"/>
        <v>0.34489156337844645</v>
      </c>
      <c r="AJ66" s="42">
        <f t="shared" si="34"/>
        <v>0.86782967487583929</v>
      </c>
      <c r="AK66" s="40">
        <f t="shared" si="34"/>
        <v>0.99999999999999978</v>
      </c>
      <c r="AL66" s="40">
        <f t="shared" si="34"/>
        <v>-0.11088204627923502</v>
      </c>
    </row>
    <row r="67" spans="1:38" x14ac:dyDescent="0.35">
      <c r="A67" s="1" t="s">
        <v>138</v>
      </c>
      <c r="C67" s="40">
        <f>CORREL($AL$3:$AL$26,C$3:C$26)</f>
        <v>9.3333627973178346E-2</v>
      </c>
      <c r="D67" s="40">
        <f t="shared" ref="D67:AL67" si="35">CORREL($AL$3:$AL$26,D$3:D$26)</f>
        <v>0.27555858960759072</v>
      </c>
      <c r="E67" s="40">
        <f t="shared" si="35"/>
        <v>-4.0266262183562121E-2</v>
      </c>
      <c r="F67" s="40">
        <f t="shared" si="35"/>
        <v>4.3936867223374816E-2</v>
      </c>
      <c r="G67" s="40">
        <f t="shared" si="35"/>
        <v>-0.12161766812697118</v>
      </c>
      <c r="H67" s="40">
        <f t="shared" si="35"/>
        <v>-1.9797321852394207E-2</v>
      </c>
      <c r="I67" s="40">
        <f t="shared" si="35"/>
        <v>0.237635320433807</v>
      </c>
      <c r="J67" s="40">
        <f t="shared" si="35"/>
        <v>0.53469993907222602</v>
      </c>
      <c r="K67" s="40">
        <f t="shared" si="35"/>
        <v>-0.53469993907222613</v>
      </c>
      <c r="L67" s="40">
        <f t="shared" si="35"/>
        <v>-7.1038080574748821E-2</v>
      </c>
      <c r="M67" s="40">
        <f t="shared" si="35"/>
        <v>0.46031211662400123</v>
      </c>
      <c r="N67" s="40">
        <f t="shared" si="35"/>
        <v>1.5165252748621247E-2</v>
      </c>
      <c r="O67" s="40">
        <f t="shared" si="35"/>
        <v>-0.19614483637930422</v>
      </c>
      <c r="P67" s="40">
        <f t="shared" si="35"/>
        <v>0.18626398136824984</v>
      </c>
      <c r="Q67" s="40">
        <f t="shared" si="35"/>
        <v>2.362361320626245E-2</v>
      </c>
      <c r="R67" s="40">
        <f t="shared" si="35"/>
        <v>0.20549670509914816</v>
      </c>
      <c r="S67" s="40">
        <f t="shared" si="35"/>
        <v>-0.34736022964420304</v>
      </c>
      <c r="T67" s="40">
        <f t="shared" si="35"/>
        <v>0.54568010011527068</v>
      </c>
      <c r="U67" s="40">
        <f t="shared" si="35"/>
        <v>-5.3441737214973015E-2</v>
      </c>
      <c r="V67" s="40">
        <f t="shared" si="35"/>
        <v>0.44277120772921552</v>
      </c>
      <c r="W67" s="40">
        <f t="shared" si="35"/>
        <v>-0.15172732184675089</v>
      </c>
      <c r="X67" s="40">
        <f t="shared" si="35"/>
        <v>-0.4634744832134281</v>
      </c>
      <c r="Y67" s="40">
        <f t="shared" si="35"/>
        <v>-0.19454978207126311</v>
      </c>
      <c r="Z67" s="40">
        <f t="shared" si="35"/>
        <v>0.25467472555848969</v>
      </c>
      <c r="AA67" s="40" t="e">
        <f t="shared" si="35"/>
        <v>#REF!</v>
      </c>
      <c r="AB67" s="40">
        <f t="shared" si="35"/>
        <v>0.47072920543358121</v>
      </c>
      <c r="AC67" s="40">
        <f t="shared" si="35"/>
        <v>9.4362358188541107E-2</v>
      </c>
      <c r="AD67" s="40">
        <f t="shared" si="35"/>
        <v>0.36159353541008654</v>
      </c>
      <c r="AE67" s="40">
        <f t="shared" si="35"/>
        <v>-3.5800721532731707E-2</v>
      </c>
      <c r="AF67" s="40">
        <f t="shared" si="35"/>
        <v>0.1975351308725459</v>
      </c>
      <c r="AG67" s="40">
        <f t="shared" si="35"/>
        <v>-0.23971931161571536</v>
      </c>
      <c r="AH67" s="40">
        <f t="shared" si="35"/>
        <v>-6.5443771551463623E-2</v>
      </c>
      <c r="AI67" s="40">
        <f t="shared" si="35"/>
        <v>-5.4943229525163347E-2</v>
      </c>
      <c r="AJ67" s="40">
        <f t="shared" si="35"/>
        <v>-0.14629366232550123</v>
      </c>
      <c r="AK67" s="40">
        <f t="shared" si="35"/>
        <v>-0.11088204627923502</v>
      </c>
      <c r="AL67" s="40">
        <f t="shared" si="35"/>
        <v>1.0000000000000002</v>
      </c>
    </row>
    <row r="68" spans="1:38" x14ac:dyDescent="0.35">
      <c r="A68" s="1"/>
    </row>
    <row r="69" spans="1:38" x14ac:dyDescent="0.35">
      <c r="B69" t="s">
        <v>83</v>
      </c>
    </row>
    <row r="70" spans="1:38" x14ac:dyDescent="0.35">
      <c r="B70" t="s">
        <v>84</v>
      </c>
    </row>
    <row r="71" spans="1:38" x14ac:dyDescent="0.35">
      <c r="B71" t="s">
        <v>85</v>
      </c>
    </row>
    <row r="72" spans="1:38" x14ac:dyDescent="0.35">
      <c r="B72" t="s">
        <v>86</v>
      </c>
    </row>
    <row r="73" spans="1:38" x14ac:dyDescent="0.35">
      <c r="B73" t="s">
        <v>87</v>
      </c>
    </row>
    <row r="74" spans="1:38" x14ac:dyDescent="0.35">
      <c r="B74" t="s">
        <v>94</v>
      </c>
    </row>
    <row r="75" spans="1:38" x14ac:dyDescent="0.35">
      <c r="B75" t="s">
        <v>88</v>
      </c>
    </row>
    <row r="78" spans="1:38" x14ac:dyDescent="0.35">
      <c r="B78" s="1" t="s">
        <v>80</v>
      </c>
      <c r="J78" t="s">
        <v>121</v>
      </c>
    </row>
    <row r="79" spans="1:38" x14ac:dyDescent="0.35">
      <c r="B79" t="s">
        <v>95</v>
      </c>
      <c r="J79" t="s">
        <v>122</v>
      </c>
    </row>
    <row r="80" spans="1:38" x14ac:dyDescent="0.35">
      <c r="B80" t="s">
        <v>89</v>
      </c>
      <c r="J80" t="s">
        <v>119</v>
      </c>
    </row>
    <row r="81" spans="2:10" x14ac:dyDescent="0.35">
      <c r="B81" t="s">
        <v>90</v>
      </c>
      <c r="J81" t="s">
        <v>123</v>
      </c>
    </row>
    <row r="82" spans="2:10" x14ac:dyDescent="0.35">
      <c r="B82" t="s">
        <v>91</v>
      </c>
      <c r="J82" s="12" t="s">
        <v>124</v>
      </c>
    </row>
    <row r="83" spans="2:10" x14ac:dyDescent="0.35">
      <c r="B83" t="s">
        <v>93</v>
      </c>
      <c r="J83" t="s">
        <v>120</v>
      </c>
    </row>
  </sheetData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1536-EC04-428E-9845-24C3DD5A1C55}">
  <dimension ref="A1:AO62"/>
  <sheetViews>
    <sheetView topLeftCell="A10" zoomScale="49" workbookViewId="0">
      <selection activeCell="J4" sqref="J4:N51"/>
    </sheetView>
  </sheetViews>
  <sheetFormatPr defaultColWidth="8.6328125" defaultRowHeight="14.5" x14ac:dyDescent="0.35"/>
  <cols>
    <col min="1" max="1" width="11.81640625" style="7" bestFit="1" customWidth="1"/>
    <col min="2" max="3" width="11.81640625" style="7" customWidth="1"/>
    <col min="4" max="14" width="8.6328125" style="7"/>
    <col min="15" max="15" width="14" style="6" customWidth="1"/>
    <col min="16" max="16" width="12.81640625" style="7" bestFit="1" customWidth="1"/>
    <col min="17" max="17" width="27.6328125" style="7" bestFit="1" customWidth="1"/>
    <col min="18" max="18" width="31.1796875" style="7" bestFit="1" customWidth="1"/>
    <col min="19" max="19" width="20.453125" style="7" customWidth="1"/>
    <col min="20" max="20" width="8" style="7" bestFit="1" customWidth="1"/>
    <col min="21" max="21" width="8.36328125" style="7" bestFit="1" customWidth="1"/>
    <col min="22" max="22" width="8.81640625" style="7" customWidth="1"/>
    <col min="23" max="23" width="10.36328125" style="7" customWidth="1"/>
    <col min="24" max="24" width="8.6328125" style="7"/>
    <col min="25" max="25" width="12.81640625" style="7" customWidth="1"/>
    <col min="26" max="28" width="8.6328125" style="7"/>
    <col min="29" max="29" width="12.81640625" style="7" customWidth="1"/>
    <col min="30" max="39" width="8.6328125" style="7"/>
    <col min="40" max="40" width="8.6328125" style="12"/>
    <col min="41" max="16384" width="8.6328125" style="7"/>
  </cols>
  <sheetData>
    <row r="1" spans="1:41" x14ac:dyDescent="0.35">
      <c r="A1" s="6" t="s">
        <v>19</v>
      </c>
      <c r="B1" s="6"/>
      <c r="C1" s="6"/>
      <c r="O1" s="6" t="s">
        <v>51</v>
      </c>
    </row>
    <row r="2" spans="1:41" s="6" customFormat="1" x14ac:dyDescent="0.35">
      <c r="C2" s="6" t="s">
        <v>193</v>
      </c>
      <c r="E2" s="6" t="s">
        <v>27</v>
      </c>
      <c r="J2" s="6" t="s">
        <v>279</v>
      </c>
      <c r="O2" s="6" t="s">
        <v>52</v>
      </c>
      <c r="P2" s="6" t="s">
        <v>6</v>
      </c>
      <c r="T2" s="6" t="s">
        <v>4</v>
      </c>
      <c r="U2" s="7"/>
      <c r="V2" s="6" t="s">
        <v>23</v>
      </c>
      <c r="W2" s="7"/>
      <c r="Y2" s="6" t="s">
        <v>24</v>
      </c>
      <c r="AC2" s="6" t="s">
        <v>241</v>
      </c>
      <c r="AG2" s="6" t="s">
        <v>26</v>
      </c>
    </row>
    <row r="3" spans="1:41" x14ac:dyDescent="0.35">
      <c r="A3" s="7" t="s">
        <v>45</v>
      </c>
      <c r="E3" s="6" t="s">
        <v>54</v>
      </c>
      <c r="F3" s="6" t="s">
        <v>55</v>
      </c>
      <c r="G3" s="6" t="s">
        <v>56</v>
      </c>
      <c r="H3" s="6" t="s">
        <v>57</v>
      </c>
      <c r="I3" s="6" t="s">
        <v>58</v>
      </c>
      <c r="J3" s="6" t="s">
        <v>54</v>
      </c>
      <c r="K3" s="6" t="s">
        <v>55</v>
      </c>
      <c r="L3" s="6" t="s">
        <v>56</v>
      </c>
      <c r="M3" s="6" t="s">
        <v>57</v>
      </c>
      <c r="N3" s="6" t="s">
        <v>58</v>
      </c>
      <c r="P3" s="7" t="s">
        <v>139</v>
      </c>
      <c r="Q3" s="7" t="s">
        <v>142</v>
      </c>
      <c r="R3" s="7" t="s">
        <v>141</v>
      </c>
      <c r="S3" s="7" t="s">
        <v>140</v>
      </c>
      <c r="T3" s="7" t="s">
        <v>21</v>
      </c>
      <c r="U3" s="7" t="s">
        <v>22</v>
      </c>
      <c r="V3" s="7" t="s">
        <v>21</v>
      </c>
      <c r="W3" s="7" t="s">
        <v>22</v>
      </c>
      <c r="Y3" s="7" t="s">
        <v>18</v>
      </c>
      <c r="Z3" s="7" t="s">
        <v>25</v>
      </c>
      <c r="AA3" s="7" t="s">
        <v>14</v>
      </c>
      <c r="AC3" s="7" t="s">
        <v>18</v>
      </c>
      <c r="AD3" s="7" t="s">
        <v>25</v>
      </c>
      <c r="AE3" s="7" t="s">
        <v>14</v>
      </c>
      <c r="AG3" s="6" t="s">
        <v>54</v>
      </c>
      <c r="AH3" s="6" t="s">
        <v>55</v>
      </c>
      <c r="AI3" s="6" t="s">
        <v>56</v>
      </c>
      <c r="AJ3" s="6" t="s">
        <v>57</v>
      </c>
      <c r="AK3" s="6" t="s">
        <v>58</v>
      </c>
      <c r="AL3" s="6" t="s">
        <v>20</v>
      </c>
      <c r="AO3" s="6"/>
    </row>
    <row r="4" spans="1:41" x14ac:dyDescent="0.35">
      <c r="A4" s="37" t="s">
        <v>167</v>
      </c>
      <c r="B4" s="7" t="s">
        <v>191</v>
      </c>
      <c r="C4" s="7">
        <v>100</v>
      </c>
      <c r="E4" s="7">
        <v>0</v>
      </c>
      <c r="F4" s="7">
        <v>7</v>
      </c>
      <c r="G4" s="7">
        <v>4</v>
      </c>
      <c r="H4" s="7">
        <v>0</v>
      </c>
      <c r="I4" s="7">
        <v>0</v>
      </c>
      <c r="J4" s="7">
        <v>16</v>
      </c>
      <c r="K4" s="7">
        <v>27</v>
      </c>
      <c r="L4" s="7">
        <v>24</v>
      </c>
      <c r="M4" s="7">
        <v>16</v>
      </c>
      <c r="N4" s="7">
        <v>17</v>
      </c>
      <c r="O4" s="6">
        <f t="shared" ref="O4:O24" si="0">SUM(F4:I4)</f>
        <v>11</v>
      </c>
      <c r="P4" s="7">
        <v>2</v>
      </c>
      <c r="Q4" s="7">
        <v>3</v>
      </c>
      <c r="R4" s="7">
        <v>4</v>
      </c>
      <c r="S4" s="7">
        <v>2</v>
      </c>
      <c r="T4" s="7">
        <v>5</v>
      </c>
      <c r="U4" s="7">
        <f t="shared" ref="U4:U24" si="1">O4-T4</f>
        <v>6</v>
      </c>
      <c r="V4" s="7">
        <v>6</v>
      </c>
      <c r="W4" s="7">
        <f t="shared" ref="W4:W24" si="2">O4-V4</f>
        <v>5</v>
      </c>
      <c r="Y4" s="7">
        <v>1</v>
      </c>
      <c r="Z4" s="8">
        <f t="shared" ref="Z4:Z24" si="3">Y4/O4</f>
        <v>9.0909090909090912E-2</v>
      </c>
      <c r="AA4" s="8">
        <v>6.6699999999999995E-2</v>
      </c>
      <c r="AC4" s="7">
        <v>0</v>
      </c>
      <c r="AD4" s="8">
        <f t="shared" ref="AD4:AD24" si="4">AC4/S4</f>
        <v>0</v>
      </c>
      <c r="AE4" s="8">
        <v>6.6699999999999995E-2</v>
      </c>
      <c r="AG4" s="9">
        <v>7.1579499999999996</v>
      </c>
      <c r="AH4" s="9">
        <v>9.1879500000000007</v>
      </c>
      <c r="AI4" s="9">
        <v>6.0868166666666799</v>
      </c>
      <c r="AJ4" s="9">
        <v>3.0350666666666699</v>
      </c>
      <c r="AK4" s="9">
        <v>3.6187000000000098</v>
      </c>
      <c r="AL4" s="9">
        <f>SUM(AG4:AK4)</f>
        <v>29.086483333333359</v>
      </c>
      <c r="AM4" s="9"/>
    </row>
    <row r="5" spans="1:41" x14ac:dyDescent="0.35">
      <c r="B5" s="7" t="s">
        <v>192</v>
      </c>
      <c r="C5" s="7">
        <v>43</v>
      </c>
      <c r="E5" s="7">
        <v>1</v>
      </c>
      <c r="F5" s="7">
        <v>0</v>
      </c>
      <c r="G5" s="7">
        <v>0</v>
      </c>
      <c r="H5" s="7" t="s">
        <v>195</v>
      </c>
      <c r="I5" s="7" t="s">
        <v>195</v>
      </c>
      <c r="J5" s="7">
        <v>18</v>
      </c>
      <c r="K5" s="7">
        <v>16</v>
      </c>
      <c r="L5" s="7">
        <v>9</v>
      </c>
      <c r="O5" s="6">
        <f t="shared" si="0"/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f t="shared" si="1"/>
        <v>0</v>
      </c>
      <c r="V5" s="7">
        <v>0</v>
      </c>
      <c r="W5" s="7">
        <f t="shared" si="2"/>
        <v>0</v>
      </c>
      <c r="Y5" s="7">
        <v>0</v>
      </c>
      <c r="Z5" s="8" t="e">
        <f t="shared" si="3"/>
        <v>#DIV/0!</v>
      </c>
      <c r="AA5" s="8"/>
      <c r="AC5" s="7">
        <v>0</v>
      </c>
      <c r="AD5" s="8">
        <f t="shared" si="4"/>
        <v>0</v>
      </c>
      <c r="AE5" s="8"/>
      <c r="AG5" s="9">
        <v>4.2455449999999999</v>
      </c>
      <c r="AH5" s="9">
        <v>3.8268499999999999</v>
      </c>
      <c r="AI5" s="9">
        <v>1.6264833333333399</v>
      </c>
      <c r="AJ5" s="9"/>
      <c r="AK5" s="9"/>
      <c r="AL5" s="9">
        <f t="shared" ref="AL5:AL51" si="5">SUM(AG5:AK5)</f>
        <v>9.6988783333333402</v>
      </c>
      <c r="AM5" s="9"/>
      <c r="AN5" s="7"/>
    </row>
    <row r="6" spans="1:41" x14ac:dyDescent="0.35">
      <c r="A6" s="37" t="s">
        <v>168</v>
      </c>
      <c r="B6" s="7" t="s">
        <v>191</v>
      </c>
      <c r="C6" s="7">
        <v>99</v>
      </c>
      <c r="E6" s="7">
        <v>0</v>
      </c>
      <c r="F6" s="7">
        <v>5</v>
      </c>
      <c r="G6" s="7">
        <v>3</v>
      </c>
      <c r="H6" s="7">
        <v>1</v>
      </c>
      <c r="I6" s="7">
        <v>0</v>
      </c>
      <c r="J6" s="7">
        <v>16</v>
      </c>
      <c r="K6" s="7">
        <v>26</v>
      </c>
      <c r="L6" s="7">
        <v>22</v>
      </c>
      <c r="M6" s="7">
        <v>18</v>
      </c>
      <c r="N6" s="7">
        <v>17</v>
      </c>
      <c r="O6" s="6">
        <f t="shared" si="0"/>
        <v>9</v>
      </c>
      <c r="P6" s="7">
        <v>1</v>
      </c>
      <c r="Q6" s="7">
        <v>4</v>
      </c>
      <c r="R6" s="7">
        <v>1</v>
      </c>
      <c r="S6" s="7">
        <v>3</v>
      </c>
      <c r="T6" s="7">
        <v>5</v>
      </c>
      <c r="U6" s="7">
        <f t="shared" si="1"/>
        <v>4</v>
      </c>
      <c r="V6" s="7">
        <v>2</v>
      </c>
      <c r="W6" s="7">
        <f t="shared" si="2"/>
        <v>7</v>
      </c>
      <c r="Y6" s="7">
        <v>2</v>
      </c>
      <c r="Z6" s="8">
        <f t="shared" si="3"/>
        <v>0.22222222222222221</v>
      </c>
      <c r="AA6" s="8"/>
      <c r="AC6" s="7">
        <v>0</v>
      </c>
      <c r="AD6" s="8">
        <f t="shared" si="4"/>
        <v>0</v>
      </c>
      <c r="AE6" s="8"/>
      <c r="AG6" s="9">
        <v>9.4854666666666603</v>
      </c>
      <c r="AH6" s="9">
        <v>14.2108666666667</v>
      </c>
      <c r="AI6" s="9">
        <v>9.7127166666666707</v>
      </c>
      <c r="AJ6" s="9">
        <v>3.4431166666666599</v>
      </c>
      <c r="AK6" s="9">
        <v>3.1406666666666601</v>
      </c>
      <c r="AL6" s="9">
        <f t="shared" si="5"/>
        <v>39.992833333333351</v>
      </c>
      <c r="AM6" s="9"/>
    </row>
    <row r="7" spans="1:41" x14ac:dyDescent="0.35">
      <c r="B7" s="7" t="s">
        <v>192</v>
      </c>
      <c r="C7" s="7">
        <v>36</v>
      </c>
      <c r="E7" s="7">
        <v>0</v>
      </c>
      <c r="F7" s="7">
        <v>0</v>
      </c>
      <c r="G7" s="7">
        <v>0</v>
      </c>
      <c r="H7" s="7" t="s">
        <v>195</v>
      </c>
      <c r="I7" s="7" t="s">
        <v>195</v>
      </c>
      <c r="J7" s="7">
        <v>16</v>
      </c>
      <c r="K7" s="7">
        <v>16</v>
      </c>
      <c r="L7" s="7">
        <v>4</v>
      </c>
      <c r="O7" s="6">
        <f t="shared" si="0"/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f t="shared" si="1"/>
        <v>0</v>
      </c>
      <c r="V7" s="7">
        <v>0</v>
      </c>
      <c r="W7" s="7">
        <f t="shared" si="2"/>
        <v>0</v>
      </c>
      <c r="Y7" s="7">
        <v>0</v>
      </c>
      <c r="Z7" s="8" t="e">
        <f t="shared" si="3"/>
        <v>#DIV/0!</v>
      </c>
      <c r="AA7" s="8"/>
      <c r="AC7" s="7">
        <v>0</v>
      </c>
      <c r="AD7" s="8" t="e">
        <f t="shared" si="4"/>
        <v>#DIV/0!</v>
      </c>
      <c r="AE7" s="8"/>
      <c r="AG7" s="9">
        <v>3.8901833333333302</v>
      </c>
      <c r="AH7" s="9">
        <v>3.84079999999999</v>
      </c>
      <c r="AI7" s="9">
        <v>1.8411166666666601</v>
      </c>
      <c r="AJ7" s="9"/>
      <c r="AK7" s="9"/>
      <c r="AL7" s="9">
        <f t="shared" si="5"/>
        <v>9.5720999999999812</v>
      </c>
      <c r="AM7" s="9"/>
    </row>
    <row r="8" spans="1:41" x14ac:dyDescent="0.35">
      <c r="A8" s="37" t="s">
        <v>169</v>
      </c>
      <c r="B8" s="7" t="s">
        <v>191</v>
      </c>
      <c r="C8" s="7">
        <v>95</v>
      </c>
      <c r="E8" s="7">
        <v>0</v>
      </c>
      <c r="F8" s="7">
        <v>8</v>
      </c>
      <c r="G8" s="7">
        <v>1</v>
      </c>
      <c r="H8" s="7">
        <v>0</v>
      </c>
      <c r="I8" s="7">
        <v>0</v>
      </c>
      <c r="J8" s="7">
        <v>16</v>
      </c>
      <c r="K8" s="7">
        <v>28</v>
      </c>
      <c r="L8" s="7">
        <v>18</v>
      </c>
      <c r="M8" s="7">
        <v>16</v>
      </c>
      <c r="N8" s="7">
        <v>17</v>
      </c>
      <c r="O8" s="6">
        <f t="shared" si="0"/>
        <v>9</v>
      </c>
      <c r="P8" s="7">
        <v>3</v>
      </c>
      <c r="Q8" s="7">
        <v>1</v>
      </c>
      <c r="R8" s="7">
        <v>2</v>
      </c>
      <c r="S8" s="7">
        <v>3</v>
      </c>
      <c r="T8" s="7">
        <v>4</v>
      </c>
      <c r="U8" s="7">
        <f t="shared" si="1"/>
        <v>5</v>
      </c>
      <c r="V8" s="7">
        <v>5</v>
      </c>
      <c r="W8" s="7">
        <f t="shared" si="2"/>
        <v>4</v>
      </c>
      <c r="Y8" s="7">
        <v>0</v>
      </c>
      <c r="Z8" s="8">
        <f t="shared" si="3"/>
        <v>0</v>
      </c>
      <c r="AA8" s="8"/>
      <c r="AC8" s="7">
        <v>0</v>
      </c>
      <c r="AD8" s="8">
        <f t="shared" si="4"/>
        <v>0</v>
      </c>
      <c r="AE8" s="8"/>
      <c r="AG8" s="9">
        <v>4.9915666666666798</v>
      </c>
      <c r="AH8" s="9">
        <v>9.9453666666666596</v>
      </c>
      <c r="AI8" s="9">
        <v>4.4761666666666597</v>
      </c>
      <c r="AJ8" s="9">
        <v>4.8066666666666604</v>
      </c>
      <c r="AK8" s="9">
        <v>3.46383333333333</v>
      </c>
      <c r="AL8" s="9">
        <f t="shared" si="5"/>
        <v>27.683599999999991</v>
      </c>
      <c r="AM8" s="9"/>
    </row>
    <row r="9" spans="1:41" x14ac:dyDescent="0.35">
      <c r="B9" s="7" t="s">
        <v>192</v>
      </c>
      <c r="C9" s="7">
        <v>46</v>
      </c>
      <c r="E9" s="7">
        <v>0</v>
      </c>
      <c r="F9" s="7">
        <v>2</v>
      </c>
      <c r="G9" s="7">
        <v>0</v>
      </c>
      <c r="H9" s="7" t="s">
        <v>195</v>
      </c>
      <c r="I9" s="7" t="s">
        <v>195</v>
      </c>
      <c r="J9" s="7">
        <v>16</v>
      </c>
      <c r="K9" s="7">
        <v>20</v>
      </c>
      <c r="L9" s="7">
        <v>10</v>
      </c>
      <c r="O9" s="6">
        <f t="shared" si="0"/>
        <v>2</v>
      </c>
      <c r="P9" s="7">
        <v>2</v>
      </c>
      <c r="Q9" s="7">
        <v>0</v>
      </c>
      <c r="R9" s="7">
        <v>0</v>
      </c>
      <c r="S9" s="7">
        <v>0</v>
      </c>
      <c r="T9" s="7">
        <v>2</v>
      </c>
      <c r="U9" s="7">
        <f t="shared" si="1"/>
        <v>0</v>
      </c>
      <c r="V9" s="7">
        <v>2</v>
      </c>
      <c r="W9" s="7">
        <f t="shared" si="2"/>
        <v>0</v>
      </c>
      <c r="Y9" s="7">
        <v>0</v>
      </c>
      <c r="Z9" s="8">
        <f t="shared" si="3"/>
        <v>0</v>
      </c>
      <c r="AA9" s="8"/>
      <c r="AC9" s="7">
        <v>0</v>
      </c>
      <c r="AD9" s="8" t="e">
        <f t="shared" si="4"/>
        <v>#DIV/0!</v>
      </c>
      <c r="AE9" s="8"/>
      <c r="AG9" s="9">
        <v>3.8066666666665698</v>
      </c>
      <c r="AH9" s="9">
        <v>3.8899999999999002</v>
      </c>
      <c r="AI9" s="9">
        <v>2.1666666666666701</v>
      </c>
      <c r="AJ9" s="9"/>
      <c r="AK9" s="9"/>
      <c r="AL9" s="9">
        <f t="shared" si="5"/>
        <v>9.8633333333331397</v>
      </c>
      <c r="AM9" s="9"/>
      <c r="AN9" s="7"/>
    </row>
    <row r="10" spans="1:41" x14ac:dyDescent="0.35">
      <c r="A10" s="37" t="s">
        <v>170</v>
      </c>
      <c r="B10" s="7" t="s">
        <v>191</v>
      </c>
      <c r="C10" s="7">
        <v>99</v>
      </c>
      <c r="E10" s="7">
        <v>0</v>
      </c>
      <c r="F10" s="7">
        <v>4</v>
      </c>
      <c r="G10" s="7">
        <v>0</v>
      </c>
      <c r="H10" s="7">
        <v>0</v>
      </c>
      <c r="I10" s="7">
        <v>3</v>
      </c>
      <c r="J10" s="7">
        <v>16</v>
      </c>
      <c r="K10" s="7">
        <v>23</v>
      </c>
      <c r="L10" s="7">
        <v>16</v>
      </c>
      <c r="M10" s="7">
        <v>16</v>
      </c>
      <c r="N10" s="7">
        <v>28</v>
      </c>
      <c r="O10" s="6">
        <f t="shared" si="0"/>
        <v>7</v>
      </c>
      <c r="P10" s="7">
        <v>3</v>
      </c>
      <c r="Q10" s="7">
        <v>2</v>
      </c>
      <c r="R10" s="7">
        <v>0</v>
      </c>
      <c r="S10" s="7">
        <v>2</v>
      </c>
      <c r="T10" s="7">
        <v>5</v>
      </c>
      <c r="U10" s="7">
        <f t="shared" si="1"/>
        <v>2</v>
      </c>
      <c r="V10" s="7">
        <v>3</v>
      </c>
      <c r="W10" s="7">
        <f t="shared" si="2"/>
        <v>4</v>
      </c>
      <c r="Y10" s="7">
        <v>1</v>
      </c>
      <c r="Z10" s="8">
        <f t="shared" si="3"/>
        <v>0.14285714285714285</v>
      </c>
      <c r="AA10" s="8"/>
      <c r="AC10" s="7">
        <v>0</v>
      </c>
      <c r="AD10" s="8">
        <f t="shared" si="4"/>
        <v>0</v>
      </c>
      <c r="AE10" s="8"/>
      <c r="AG10" s="9">
        <v>4.6266666666672496</v>
      </c>
      <c r="AH10" s="9">
        <v>4.2666666666666702</v>
      </c>
      <c r="AI10" s="9">
        <v>2.7849999999996098</v>
      </c>
      <c r="AJ10" s="9">
        <v>3.84333333333295</v>
      </c>
      <c r="AK10" s="9">
        <v>5.48166666666609</v>
      </c>
      <c r="AL10" s="9">
        <f t="shared" si="5"/>
        <v>21.00333333333257</v>
      </c>
      <c r="AM10" s="9"/>
    </row>
    <row r="11" spans="1:41" x14ac:dyDescent="0.35">
      <c r="B11" s="7" t="s">
        <v>192</v>
      </c>
      <c r="C11" s="7">
        <v>48</v>
      </c>
      <c r="E11" s="7">
        <v>0</v>
      </c>
      <c r="F11" s="7">
        <v>0</v>
      </c>
      <c r="G11" s="7">
        <v>0</v>
      </c>
      <c r="H11" s="7">
        <v>0</v>
      </c>
      <c r="I11" s="7" t="s">
        <v>195</v>
      </c>
      <c r="J11" s="7">
        <v>16</v>
      </c>
      <c r="K11" s="7">
        <v>16</v>
      </c>
      <c r="L11" s="7">
        <v>16</v>
      </c>
      <c r="M11" s="7">
        <v>0</v>
      </c>
      <c r="O11" s="6">
        <f t="shared" si="0"/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f t="shared" si="1"/>
        <v>0</v>
      </c>
      <c r="V11" s="7">
        <v>0</v>
      </c>
      <c r="W11" s="7">
        <f t="shared" si="2"/>
        <v>0</v>
      </c>
      <c r="Y11" s="7">
        <v>0</v>
      </c>
      <c r="Z11" s="8" t="e">
        <f t="shared" si="3"/>
        <v>#DIV/0!</v>
      </c>
      <c r="AA11" s="8"/>
      <c r="AC11" s="7">
        <v>0</v>
      </c>
      <c r="AD11" s="8" t="e">
        <f t="shared" si="4"/>
        <v>#DIV/0!</v>
      </c>
      <c r="AE11" s="8"/>
      <c r="AG11" s="9">
        <v>3.39614833333333</v>
      </c>
      <c r="AH11" s="9">
        <v>2.62458833333333</v>
      </c>
      <c r="AI11" s="9">
        <v>3.2346349999999999</v>
      </c>
      <c r="AJ11" s="9">
        <v>1.16666666667697E-4</v>
      </c>
      <c r="AK11" s="9"/>
      <c r="AL11" s="9">
        <f t="shared" si="5"/>
        <v>9.2554883333333269</v>
      </c>
      <c r="AM11" s="9"/>
      <c r="AN11" s="7"/>
    </row>
    <row r="12" spans="1:41" x14ac:dyDescent="0.35">
      <c r="A12" s="37" t="s">
        <v>171</v>
      </c>
      <c r="B12" s="7" t="s">
        <v>191</v>
      </c>
      <c r="C12" s="7">
        <v>83</v>
      </c>
      <c r="E12" s="7">
        <v>0</v>
      </c>
      <c r="F12" s="7">
        <v>1</v>
      </c>
      <c r="G12" s="7">
        <v>0</v>
      </c>
      <c r="H12" s="7">
        <v>0</v>
      </c>
      <c r="I12" s="7">
        <v>0</v>
      </c>
      <c r="J12" s="7">
        <v>16</v>
      </c>
      <c r="K12" s="7">
        <v>18</v>
      </c>
      <c r="L12" s="7">
        <v>16</v>
      </c>
      <c r="M12" s="7">
        <v>16</v>
      </c>
      <c r="N12" s="7">
        <v>17</v>
      </c>
      <c r="O12" s="6">
        <f t="shared" si="0"/>
        <v>1</v>
      </c>
      <c r="P12" s="7">
        <v>1</v>
      </c>
      <c r="Q12" s="7">
        <v>0</v>
      </c>
      <c r="R12" s="7">
        <v>0</v>
      </c>
      <c r="S12" s="7">
        <v>0</v>
      </c>
      <c r="T12" s="7">
        <v>1</v>
      </c>
      <c r="U12" s="7">
        <f t="shared" si="1"/>
        <v>0</v>
      </c>
      <c r="V12" s="7">
        <v>1</v>
      </c>
      <c r="W12" s="7">
        <f t="shared" si="2"/>
        <v>0</v>
      </c>
      <c r="Y12" s="7">
        <v>0</v>
      </c>
      <c r="Z12" s="8">
        <f t="shared" si="3"/>
        <v>0</v>
      </c>
      <c r="AA12" s="8"/>
      <c r="AC12" s="7">
        <v>0</v>
      </c>
      <c r="AD12" s="8" t="e">
        <f t="shared" si="4"/>
        <v>#DIV/0!</v>
      </c>
      <c r="AE12" s="8"/>
      <c r="AG12" s="9">
        <v>6.40625</v>
      </c>
      <c r="AH12" s="9">
        <v>4.8220166666666699</v>
      </c>
      <c r="AI12" s="9">
        <v>3.8950166666666699</v>
      </c>
      <c r="AJ12" s="9">
        <v>4.0175000000000001</v>
      </c>
      <c r="AK12" s="9">
        <v>3.9874166666666699</v>
      </c>
      <c r="AL12" s="9">
        <f t="shared" si="5"/>
        <v>23.128200000000007</v>
      </c>
      <c r="AM12" s="9"/>
    </row>
    <row r="13" spans="1:41" x14ac:dyDescent="0.35">
      <c r="B13" s="7" t="s">
        <v>192</v>
      </c>
      <c r="C13" s="7">
        <v>43</v>
      </c>
      <c r="E13" s="7">
        <v>0</v>
      </c>
      <c r="F13" s="7">
        <v>0</v>
      </c>
      <c r="G13" s="7">
        <v>0</v>
      </c>
      <c r="H13" s="7" t="s">
        <v>195</v>
      </c>
      <c r="I13" s="7" t="s">
        <v>195</v>
      </c>
      <c r="J13" s="7">
        <v>16</v>
      </c>
      <c r="K13" s="7">
        <v>16</v>
      </c>
      <c r="L13" s="7">
        <v>11</v>
      </c>
      <c r="O13" s="6">
        <f t="shared" si="0"/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f t="shared" si="1"/>
        <v>0</v>
      </c>
      <c r="V13" s="7">
        <v>0</v>
      </c>
      <c r="W13" s="7">
        <f t="shared" si="2"/>
        <v>0</v>
      </c>
      <c r="Y13" s="7">
        <v>0</v>
      </c>
      <c r="Z13" s="8" t="e">
        <f t="shared" si="3"/>
        <v>#DIV/0!</v>
      </c>
      <c r="AA13" s="8"/>
      <c r="AC13" s="7">
        <v>0</v>
      </c>
      <c r="AD13" s="8" t="e">
        <f t="shared" si="4"/>
        <v>#DIV/0!</v>
      </c>
      <c r="AE13" s="8"/>
      <c r="AG13" s="9">
        <v>4.0408133333333298</v>
      </c>
      <c r="AH13" s="9">
        <v>3.6908099999999999</v>
      </c>
      <c r="AI13" s="9">
        <v>2.2826166666666698</v>
      </c>
      <c r="AJ13" s="9"/>
      <c r="AK13" s="9"/>
      <c r="AL13" s="9">
        <f t="shared" si="5"/>
        <v>10.014239999999999</v>
      </c>
    </row>
    <row r="14" spans="1:41" x14ac:dyDescent="0.35">
      <c r="A14" s="37" t="s">
        <v>172</v>
      </c>
      <c r="B14" s="7" t="s">
        <v>191</v>
      </c>
      <c r="C14" s="7">
        <v>87</v>
      </c>
      <c r="E14" s="7">
        <v>0</v>
      </c>
      <c r="F14" s="7">
        <v>2</v>
      </c>
      <c r="G14" s="7">
        <v>1</v>
      </c>
      <c r="H14" s="7">
        <v>0</v>
      </c>
      <c r="I14" s="7">
        <v>0</v>
      </c>
      <c r="J14" s="7">
        <v>16</v>
      </c>
      <c r="K14" s="7">
        <v>20</v>
      </c>
      <c r="L14" s="7">
        <v>18</v>
      </c>
      <c r="M14" s="7">
        <v>16</v>
      </c>
      <c r="N14" s="7">
        <v>17</v>
      </c>
      <c r="O14" s="6">
        <f t="shared" si="0"/>
        <v>3</v>
      </c>
      <c r="P14" s="7">
        <v>1</v>
      </c>
      <c r="Q14" s="7">
        <v>2</v>
      </c>
      <c r="R14" s="7">
        <v>0</v>
      </c>
      <c r="S14" s="7">
        <v>0</v>
      </c>
      <c r="T14" s="7">
        <v>3</v>
      </c>
      <c r="U14" s="7">
        <f t="shared" si="1"/>
        <v>0</v>
      </c>
      <c r="V14" s="7">
        <v>1</v>
      </c>
      <c r="W14" s="7">
        <f t="shared" si="2"/>
        <v>2</v>
      </c>
      <c r="Y14" s="7">
        <v>0</v>
      </c>
      <c r="Z14" s="8">
        <f t="shared" si="3"/>
        <v>0</v>
      </c>
      <c r="AA14" s="8"/>
      <c r="AC14" s="7">
        <v>0</v>
      </c>
      <c r="AD14" s="8" t="e">
        <f t="shared" si="4"/>
        <v>#DIV/0!</v>
      </c>
      <c r="AE14" s="8"/>
      <c r="AG14" s="9">
        <v>4.7373500000000002</v>
      </c>
      <c r="AH14" s="9">
        <v>4.9435500000000001</v>
      </c>
      <c r="AI14" s="9">
        <v>3.4680166666666699</v>
      </c>
      <c r="AJ14" s="9">
        <v>3.21179999999999</v>
      </c>
      <c r="AK14" s="9">
        <v>3.4664333333333301</v>
      </c>
      <c r="AL14" s="9">
        <f t="shared" si="5"/>
        <v>19.827149999999993</v>
      </c>
    </row>
    <row r="15" spans="1:41" x14ac:dyDescent="0.35">
      <c r="B15" s="7" t="s">
        <v>192</v>
      </c>
      <c r="C15" s="7">
        <v>54</v>
      </c>
      <c r="E15" s="7">
        <v>0</v>
      </c>
      <c r="F15" s="7">
        <v>0</v>
      </c>
      <c r="G15" s="7">
        <v>0</v>
      </c>
      <c r="H15" s="7">
        <v>0</v>
      </c>
      <c r="I15" s="7" t="s">
        <v>195</v>
      </c>
      <c r="J15" s="7">
        <v>16</v>
      </c>
      <c r="K15" s="7">
        <v>16</v>
      </c>
      <c r="L15" s="7">
        <v>16</v>
      </c>
      <c r="M15" s="7">
        <v>6</v>
      </c>
      <c r="O15" s="6">
        <f t="shared" si="0"/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f t="shared" si="1"/>
        <v>0</v>
      </c>
      <c r="V15" s="7">
        <v>0</v>
      </c>
      <c r="W15" s="7">
        <f t="shared" si="2"/>
        <v>0</v>
      </c>
      <c r="Y15" s="7">
        <v>0</v>
      </c>
      <c r="Z15" s="8" t="e">
        <f t="shared" si="3"/>
        <v>#DIV/0!</v>
      </c>
      <c r="AA15" s="8"/>
      <c r="AC15" s="7">
        <v>0</v>
      </c>
      <c r="AD15" s="8" t="e">
        <f t="shared" si="4"/>
        <v>#DIV/0!</v>
      </c>
      <c r="AE15" s="8"/>
      <c r="AG15" s="9">
        <v>3.4826683333333301</v>
      </c>
      <c r="AH15" s="9">
        <v>2.799255</v>
      </c>
      <c r="AI15" s="9">
        <v>2.7071200000000002</v>
      </c>
      <c r="AJ15" s="9">
        <v>0.78666166666666704</v>
      </c>
      <c r="AK15" s="9"/>
      <c r="AL15" s="9">
        <f t="shared" si="5"/>
        <v>9.7757049999999968</v>
      </c>
    </row>
    <row r="16" spans="1:41" x14ac:dyDescent="0.35">
      <c r="A16" s="37" t="s">
        <v>173</v>
      </c>
      <c r="B16" s="7" t="s">
        <v>191</v>
      </c>
      <c r="C16" s="7">
        <v>97</v>
      </c>
      <c r="E16" s="7">
        <v>1</v>
      </c>
      <c r="F16" s="7">
        <v>3</v>
      </c>
      <c r="G16" s="7">
        <v>1</v>
      </c>
      <c r="H16" s="7">
        <v>4</v>
      </c>
      <c r="I16" s="7">
        <v>0</v>
      </c>
      <c r="J16" s="7">
        <v>18</v>
      </c>
      <c r="K16" s="7">
        <v>22</v>
      </c>
      <c r="L16" s="7">
        <v>18</v>
      </c>
      <c r="M16" s="7">
        <v>23</v>
      </c>
      <c r="N16" s="7">
        <v>16</v>
      </c>
      <c r="O16" s="6">
        <f t="shared" si="0"/>
        <v>8</v>
      </c>
      <c r="P16" s="7">
        <v>2</v>
      </c>
      <c r="Q16" s="7">
        <v>3</v>
      </c>
      <c r="R16" s="7">
        <v>0</v>
      </c>
      <c r="S16" s="7">
        <v>4</v>
      </c>
      <c r="T16" s="7">
        <v>5</v>
      </c>
      <c r="U16" s="7">
        <f t="shared" si="1"/>
        <v>3</v>
      </c>
      <c r="V16" s="7">
        <v>2</v>
      </c>
      <c r="W16" s="7">
        <f t="shared" si="2"/>
        <v>6</v>
      </c>
      <c r="Y16" s="7">
        <v>2</v>
      </c>
      <c r="Z16" s="8">
        <f t="shared" si="3"/>
        <v>0.25</v>
      </c>
      <c r="AA16" s="8"/>
      <c r="AC16" s="7">
        <v>0</v>
      </c>
      <c r="AD16" s="8">
        <f t="shared" si="4"/>
        <v>0</v>
      </c>
      <c r="AE16" s="8"/>
      <c r="AG16" s="9">
        <v>7.8140166666666699</v>
      </c>
      <c r="AH16" s="9">
        <v>4.99888333333333</v>
      </c>
      <c r="AI16" s="9">
        <v>4.3172666666666704</v>
      </c>
      <c r="AJ16" s="9">
        <v>5.5401499999999899</v>
      </c>
      <c r="AK16" s="9">
        <v>3.1123500000000002</v>
      </c>
      <c r="AL16" s="9">
        <f t="shared" si="5"/>
        <v>25.782666666666657</v>
      </c>
      <c r="AN16" s="7"/>
    </row>
    <row r="17" spans="1:38" x14ac:dyDescent="0.35">
      <c r="B17" s="7" t="s">
        <v>192</v>
      </c>
      <c r="C17" s="7">
        <v>45</v>
      </c>
      <c r="E17" s="7">
        <v>0</v>
      </c>
      <c r="F17" s="7">
        <v>0</v>
      </c>
      <c r="G17" s="7">
        <v>0</v>
      </c>
      <c r="H17" s="7" t="s">
        <v>195</v>
      </c>
      <c r="I17" s="7" t="s">
        <v>195</v>
      </c>
      <c r="J17" s="7">
        <v>16</v>
      </c>
      <c r="K17" s="7">
        <v>16</v>
      </c>
      <c r="L17" s="7">
        <v>13</v>
      </c>
      <c r="O17" s="6">
        <f t="shared" si="0"/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f t="shared" si="1"/>
        <v>0</v>
      </c>
      <c r="V17" s="7">
        <v>0</v>
      </c>
      <c r="W17" s="7">
        <f t="shared" si="2"/>
        <v>0</v>
      </c>
      <c r="Y17" s="7">
        <v>0</v>
      </c>
      <c r="Z17" s="8" t="e">
        <f t="shared" si="3"/>
        <v>#DIV/0!</v>
      </c>
      <c r="AA17" s="8"/>
      <c r="AC17" s="7">
        <v>0</v>
      </c>
      <c r="AD17" s="8" t="e">
        <f t="shared" si="4"/>
        <v>#DIV/0!</v>
      </c>
      <c r="AE17" s="8"/>
      <c r="AG17" s="9">
        <v>3.6394433333333298</v>
      </c>
      <c r="AH17" s="9">
        <v>3.6119433333333402</v>
      </c>
      <c r="AI17" s="9">
        <v>2.4702433333333298</v>
      </c>
      <c r="AJ17" s="9"/>
      <c r="AK17" s="9"/>
      <c r="AL17" s="9">
        <f t="shared" si="5"/>
        <v>9.7216300000000011</v>
      </c>
    </row>
    <row r="18" spans="1:38" x14ac:dyDescent="0.35">
      <c r="A18" s="37" t="s">
        <v>174</v>
      </c>
      <c r="B18" s="7" t="s">
        <v>191</v>
      </c>
      <c r="C18" s="7">
        <v>115</v>
      </c>
      <c r="E18" s="7">
        <v>1</v>
      </c>
      <c r="F18" s="7">
        <v>4</v>
      </c>
      <c r="G18" s="7">
        <v>10</v>
      </c>
      <c r="H18" s="7">
        <v>6</v>
      </c>
      <c r="I18" s="7">
        <v>0</v>
      </c>
      <c r="J18" s="7">
        <v>18</v>
      </c>
      <c r="K18" s="7">
        <v>24</v>
      </c>
      <c r="L18" s="7">
        <v>33</v>
      </c>
      <c r="M18" s="7">
        <v>24</v>
      </c>
      <c r="N18" s="7">
        <v>16</v>
      </c>
      <c r="O18" s="6">
        <f t="shared" si="0"/>
        <v>20</v>
      </c>
      <c r="P18" s="7">
        <v>7</v>
      </c>
      <c r="Q18" s="7">
        <v>3</v>
      </c>
      <c r="R18" s="7">
        <v>5</v>
      </c>
      <c r="S18" s="7">
        <v>6</v>
      </c>
      <c r="T18" s="7">
        <v>10</v>
      </c>
      <c r="U18" s="7">
        <f t="shared" si="1"/>
        <v>10</v>
      </c>
      <c r="V18" s="7">
        <v>12</v>
      </c>
      <c r="W18" s="7">
        <f t="shared" si="2"/>
        <v>8</v>
      </c>
      <c r="Y18" s="7">
        <v>2</v>
      </c>
      <c r="Z18" s="8">
        <f t="shared" si="3"/>
        <v>0.1</v>
      </c>
      <c r="AA18" s="8"/>
      <c r="AC18" s="7">
        <v>0</v>
      </c>
      <c r="AD18" s="8">
        <f t="shared" si="4"/>
        <v>0</v>
      </c>
      <c r="AE18" s="8"/>
      <c r="AG18" s="9">
        <v>4.5778666666666599</v>
      </c>
      <c r="AH18" s="9">
        <v>5.1068499999999997</v>
      </c>
      <c r="AI18" s="9">
        <v>6.79463333333333</v>
      </c>
      <c r="AJ18" s="9">
        <v>4.28098333333332</v>
      </c>
      <c r="AK18" s="9">
        <v>2.8529499999999901</v>
      </c>
      <c r="AL18" s="9">
        <f t="shared" si="5"/>
        <v>23.6132833333333</v>
      </c>
    </row>
    <row r="19" spans="1:38" x14ac:dyDescent="0.35">
      <c r="B19" s="7" t="s">
        <v>192</v>
      </c>
      <c r="C19" s="7">
        <v>59</v>
      </c>
      <c r="E19" s="7">
        <v>0</v>
      </c>
      <c r="F19" s="7">
        <v>1</v>
      </c>
      <c r="G19" s="7">
        <v>2</v>
      </c>
      <c r="H19" s="7">
        <v>0</v>
      </c>
      <c r="I19" s="7" t="s">
        <v>195</v>
      </c>
      <c r="J19" s="7">
        <v>16</v>
      </c>
      <c r="K19" s="7">
        <v>18</v>
      </c>
      <c r="L19" s="7">
        <v>20</v>
      </c>
      <c r="M19" s="7">
        <v>5</v>
      </c>
      <c r="O19" s="6">
        <f t="shared" si="0"/>
        <v>3</v>
      </c>
      <c r="P19" s="7">
        <v>3</v>
      </c>
      <c r="Q19" s="7">
        <v>0</v>
      </c>
      <c r="R19" s="7">
        <v>0</v>
      </c>
      <c r="S19" s="7">
        <v>0</v>
      </c>
      <c r="T19" s="7">
        <v>3</v>
      </c>
      <c r="U19" s="7">
        <f t="shared" si="1"/>
        <v>0</v>
      </c>
      <c r="V19" s="7">
        <v>3</v>
      </c>
      <c r="W19" s="7">
        <f t="shared" si="2"/>
        <v>0</v>
      </c>
      <c r="Y19" s="7">
        <v>0</v>
      </c>
      <c r="Z19" s="8">
        <f t="shared" si="3"/>
        <v>0</v>
      </c>
      <c r="AA19" s="8"/>
      <c r="AC19" s="7">
        <v>0</v>
      </c>
      <c r="AD19" s="8" t="e">
        <f t="shared" si="4"/>
        <v>#DIV/0!</v>
      </c>
      <c r="AE19" s="8"/>
      <c r="AG19" s="9">
        <v>3.0269383333333302</v>
      </c>
      <c r="AH19" s="9">
        <v>2.9620016666666702</v>
      </c>
      <c r="AI19" s="9">
        <v>3.20271333333333</v>
      </c>
      <c r="AJ19" s="9">
        <v>0.59005333333333299</v>
      </c>
      <c r="AK19" s="9"/>
      <c r="AL19" s="9">
        <f t="shared" si="5"/>
        <v>9.7817066666666648</v>
      </c>
    </row>
    <row r="20" spans="1:38" x14ac:dyDescent="0.35">
      <c r="A20" s="38" t="s">
        <v>175</v>
      </c>
      <c r="B20" s="7" t="s">
        <v>191</v>
      </c>
      <c r="C20" s="7">
        <v>81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16</v>
      </c>
      <c r="K20" s="7">
        <v>16</v>
      </c>
      <c r="L20" s="7">
        <v>16</v>
      </c>
      <c r="M20" s="7">
        <v>16</v>
      </c>
      <c r="N20" s="7">
        <v>17</v>
      </c>
      <c r="O20" s="6">
        <f t="shared" si="0"/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f t="shared" si="1"/>
        <v>0</v>
      </c>
      <c r="V20" s="7">
        <v>0</v>
      </c>
      <c r="W20" s="7">
        <f t="shared" si="2"/>
        <v>0</v>
      </c>
      <c r="Y20" s="7">
        <v>0</v>
      </c>
      <c r="Z20" s="8" t="e">
        <f t="shared" si="3"/>
        <v>#DIV/0!</v>
      </c>
      <c r="AC20" s="7">
        <v>0</v>
      </c>
      <c r="AD20" s="8" t="e">
        <f t="shared" si="4"/>
        <v>#DIV/0!</v>
      </c>
      <c r="AG20" s="9">
        <v>5.0653333333333297</v>
      </c>
      <c r="AH20" s="9">
        <v>4.2228333333333303</v>
      </c>
      <c r="AI20" s="9">
        <v>3.5144666666666602</v>
      </c>
      <c r="AJ20" s="9">
        <v>3.5531500000000098</v>
      </c>
      <c r="AK20" s="9">
        <v>3.3304499999999999</v>
      </c>
      <c r="AL20" s="9">
        <f t="shared" si="5"/>
        <v>19.68623333333333</v>
      </c>
    </row>
    <row r="21" spans="1:38" x14ac:dyDescent="0.35">
      <c r="B21" s="7" t="s">
        <v>192</v>
      </c>
      <c r="C21" s="7">
        <v>49</v>
      </c>
      <c r="E21" s="7">
        <v>0</v>
      </c>
      <c r="F21" s="7">
        <v>0</v>
      </c>
      <c r="G21" s="7">
        <v>0</v>
      </c>
      <c r="H21" s="7">
        <v>0</v>
      </c>
      <c r="I21" s="7" t="s">
        <v>195</v>
      </c>
      <c r="J21" s="7">
        <v>16</v>
      </c>
      <c r="K21" s="7">
        <v>16</v>
      </c>
      <c r="L21" s="7">
        <v>16</v>
      </c>
      <c r="M21" s="7">
        <v>1</v>
      </c>
      <c r="O21" s="6">
        <f t="shared" si="0"/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f t="shared" si="1"/>
        <v>0</v>
      </c>
      <c r="V21" s="7">
        <v>0</v>
      </c>
      <c r="W21" s="7">
        <f t="shared" si="2"/>
        <v>0</v>
      </c>
      <c r="Y21" s="7">
        <v>0</v>
      </c>
      <c r="Z21" s="8" t="e">
        <f t="shared" si="3"/>
        <v>#DIV/0!</v>
      </c>
      <c r="AC21" s="7">
        <v>0</v>
      </c>
      <c r="AD21" s="8" t="e">
        <f t="shared" si="4"/>
        <v>#DIV/0!</v>
      </c>
      <c r="AG21" s="9">
        <v>3.6962966666666701</v>
      </c>
      <c r="AH21" s="9">
        <v>2.7546249999999999</v>
      </c>
      <c r="AI21" s="9">
        <v>3.09731333333333</v>
      </c>
      <c r="AJ21" s="9">
        <v>0.25409166666666699</v>
      </c>
      <c r="AK21" s="9"/>
      <c r="AL21" s="9">
        <f t="shared" si="5"/>
        <v>9.8023266666666675</v>
      </c>
    </row>
    <row r="22" spans="1:38" x14ac:dyDescent="0.35">
      <c r="A22" s="37" t="s">
        <v>176</v>
      </c>
      <c r="B22" s="7" t="s">
        <v>191</v>
      </c>
      <c r="C22" s="7">
        <v>93</v>
      </c>
      <c r="E22" s="7">
        <v>1</v>
      </c>
      <c r="F22" s="7">
        <v>3</v>
      </c>
      <c r="G22" s="7">
        <v>2</v>
      </c>
      <c r="H22" s="7">
        <v>1</v>
      </c>
      <c r="I22" s="7">
        <v>0</v>
      </c>
      <c r="J22" s="7">
        <v>18</v>
      </c>
      <c r="K22" s="7">
        <v>21</v>
      </c>
      <c r="L22" s="7">
        <v>20</v>
      </c>
      <c r="M22" s="7">
        <v>18</v>
      </c>
      <c r="N22" s="7">
        <v>16</v>
      </c>
      <c r="O22" s="6">
        <f t="shared" si="0"/>
        <v>6</v>
      </c>
      <c r="P22" s="7">
        <v>2</v>
      </c>
      <c r="Q22" s="7">
        <v>3</v>
      </c>
      <c r="R22" s="7">
        <v>0</v>
      </c>
      <c r="S22" s="7">
        <v>2</v>
      </c>
      <c r="T22" s="7">
        <v>5</v>
      </c>
      <c r="U22" s="7">
        <f t="shared" si="1"/>
        <v>1</v>
      </c>
      <c r="V22" s="7">
        <v>2</v>
      </c>
      <c r="W22" s="7">
        <f t="shared" si="2"/>
        <v>4</v>
      </c>
      <c r="Y22" s="7">
        <v>0</v>
      </c>
      <c r="Z22" s="8">
        <f t="shared" si="3"/>
        <v>0</v>
      </c>
      <c r="AC22" s="7">
        <v>0</v>
      </c>
      <c r="AD22" s="8">
        <f t="shared" si="4"/>
        <v>0</v>
      </c>
      <c r="AG22" s="9">
        <v>3.4959166666666701</v>
      </c>
      <c r="AH22" s="9">
        <v>3.6848333333333398</v>
      </c>
      <c r="AI22" s="9">
        <v>3.5087999999999999</v>
      </c>
      <c r="AJ22" s="9">
        <v>3.3770666666666602</v>
      </c>
      <c r="AK22" s="9">
        <v>2.3765333333333301</v>
      </c>
      <c r="AL22" s="9">
        <f t="shared" si="5"/>
        <v>16.443150000000003</v>
      </c>
    </row>
    <row r="23" spans="1:38" x14ac:dyDescent="0.35">
      <c r="B23" s="7" t="s">
        <v>192</v>
      </c>
      <c r="C23" s="7">
        <v>66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16</v>
      </c>
      <c r="K23" s="7">
        <v>16</v>
      </c>
      <c r="L23" s="7">
        <v>16</v>
      </c>
      <c r="M23" s="7">
        <v>16</v>
      </c>
      <c r="N23" s="7">
        <v>2</v>
      </c>
      <c r="O23" s="6">
        <f t="shared" si="0"/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f t="shared" si="1"/>
        <v>0</v>
      </c>
      <c r="V23" s="7">
        <v>0</v>
      </c>
      <c r="W23" s="7">
        <f t="shared" si="2"/>
        <v>0</v>
      </c>
      <c r="Y23" s="7">
        <v>0</v>
      </c>
      <c r="Z23" s="8" t="e">
        <f t="shared" si="3"/>
        <v>#DIV/0!</v>
      </c>
      <c r="AC23" s="7">
        <v>0</v>
      </c>
      <c r="AD23" s="8" t="e">
        <f t="shared" si="4"/>
        <v>#DIV/0!</v>
      </c>
      <c r="AG23" s="9">
        <v>2.43634</v>
      </c>
      <c r="AH23" s="9">
        <v>2.2882016666666698</v>
      </c>
      <c r="AI23" s="9">
        <v>2.45820666666667</v>
      </c>
      <c r="AJ23" s="9">
        <v>2.3742916666666698</v>
      </c>
      <c r="AK23" s="9">
        <v>0.249750000000002</v>
      </c>
      <c r="AL23" s="9">
        <f t="shared" si="5"/>
        <v>9.8067900000000119</v>
      </c>
    </row>
    <row r="24" spans="1:38" x14ac:dyDescent="0.35">
      <c r="A24" s="38" t="s">
        <v>177</v>
      </c>
      <c r="B24" s="7" t="s">
        <v>191</v>
      </c>
      <c r="C24" s="7">
        <v>113</v>
      </c>
      <c r="E24" s="7">
        <v>0</v>
      </c>
      <c r="F24" s="7">
        <v>15</v>
      </c>
      <c r="G24" s="7">
        <v>1</v>
      </c>
      <c r="H24" s="7">
        <v>3</v>
      </c>
      <c r="I24" s="7">
        <v>0</v>
      </c>
      <c r="J24" s="7">
        <v>16</v>
      </c>
      <c r="K24" s="7">
        <v>41</v>
      </c>
      <c r="L24" s="7">
        <v>18</v>
      </c>
      <c r="M24" s="7">
        <v>21</v>
      </c>
      <c r="N24" s="7">
        <v>17</v>
      </c>
      <c r="O24" s="6">
        <f t="shared" si="0"/>
        <v>19</v>
      </c>
      <c r="P24" s="7">
        <v>4</v>
      </c>
      <c r="Q24" s="7">
        <v>8</v>
      </c>
      <c r="R24" s="7">
        <v>3</v>
      </c>
      <c r="S24" s="7">
        <v>4</v>
      </c>
      <c r="T24" s="7">
        <v>12</v>
      </c>
      <c r="U24" s="7">
        <f t="shared" si="1"/>
        <v>7</v>
      </c>
      <c r="V24" s="7">
        <v>7</v>
      </c>
      <c r="W24" s="7">
        <f t="shared" si="2"/>
        <v>12</v>
      </c>
      <c r="Y24" s="7">
        <v>1</v>
      </c>
      <c r="Z24" s="8">
        <f t="shared" si="3"/>
        <v>5.2631578947368418E-2</v>
      </c>
      <c r="AC24" s="7">
        <v>0</v>
      </c>
      <c r="AD24" s="8">
        <f t="shared" si="4"/>
        <v>0</v>
      </c>
      <c r="AG24" s="9">
        <v>7.4272166666666601</v>
      </c>
      <c r="AH24" s="9">
        <v>14.0683666666667</v>
      </c>
      <c r="AI24" s="9">
        <v>6.7649499999999998</v>
      </c>
      <c r="AJ24" s="9">
        <v>5.8466333333333296</v>
      </c>
      <c r="AK24" s="9">
        <v>2.83433333333334</v>
      </c>
      <c r="AL24" s="9">
        <f t="shared" si="5"/>
        <v>36.941500000000026</v>
      </c>
    </row>
    <row r="25" spans="1:38" x14ac:dyDescent="0.35">
      <c r="B25" s="7" t="s">
        <v>194</v>
      </c>
      <c r="Z25" s="8"/>
      <c r="AC25" s="7">
        <v>0</v>
      </c>
      <c r="AD25" s="8"/>
      <c r="AG25" s="9"/>
      <c r="AH25" s="9"/>
      <c r="AI25" s="9"/>
      <c r="AJ25" s="9"/>
      <c r="AK25" s="9"/>
      <c r="AL25" s="9"/>
    </row>
    <row r="26" spans="1:38" x14ac:dyDescent="0.35">
      <c r="A26" s="37" t="s">
        <v>178</v>
      </c>
      <c r="B26" s="7" t="s">
        <v>191</v>
      </c>
      <c r="C26" s="7">
        <v>81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16</v>
      </c>
      <c r="K26" s="7">
        <v>16</v>
      </c>
      <c r="L26" s="7">
        <v>16</v>
      </c>
      <c r="M26" s="7">
        <v>16</v>
      </c>
      <c r="N26" s="7">
        <v>17</v>
      </c>
      <c r="O26" s="6">
        <f t="shared" ref="O26:O51" si="6">SUM(F26:I26)</f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f t="shared" ref="U26:U51" si="7">O26-T26</f>
        <v>0</v>
      </c>
      <c r="V26" s="7">
        <v>0</v>
      </c>
      <c r="W26" s="7">
        <f t="shared" ref="W26:W51" si="8">O26-V26</f>
        <v>0</v>
      </c>
      <c r="Y26" s="7">
        <v>0</v>
      </c>
      <c r="Z26" s="8" t="e">
        <f t="shared" ref="Z26:Z51" si="9">Y26/O26</f>
        <v>#DIV/0!</v>
      </c>
      <c r="AC26" s="7">
        <v>2</v>
      </c>
      <c r="AD26" s="8" t="e">
        <f t="shared" ref="AD26:AD51" si="10">AC26/S26</f>
        <v>#DIV/0!</v>
      </c>
      <c r="AG26" s="9">
        <v>5.3558865000000004</v>
      </c>
      <c r="AH26" s="9">
        <v>6.9464933333333301</v>
      </c>
      <c r="AI26" s="9">
        <v>3.6178033333333302</v>
      </c>
      <c r="AJ26" s="9">
        <v>4.0957833333333298</v>
      </c>
      <c r="AK26" s="9">
        <v>3.2775166666666702</v>
      </c>
      <c r="AL26" s="9">
        <f t="shared" si="5"/>
        <v>23.293483166666661</v>
      </c>
    </row>
    <row r="27" spans="1:38" x14ac:dyDescent="0.35">
      <c r="B27" s="7" t="s">
        <v>192</v>
      </c>
      <c r="C27" s="7">
        <v>40</v>
      </c>
      <c r="E27" s="7">
        <v>0</v>
      </c>
      <c r="F27" s="7">
        <v>0</v>
      </c>
      <c r="G27" s="7">
        <v>0</v>
      </c>
      <c r="H27" s="7" t="s">
        <v>195</v>
      </c>
      <c r="I27" s="7" t="s">
        <v>195</v>
      </c>
      <c r="J27" s="7">
        <v>16</v>
      </c>
      <c r="K27" s="7">
        <v>16</v>
      </c>
      <c r="L27" s="7">
        <v>8</v>
      </c>
      <c r="O27" s="6">
        <f t="shared" si="6"/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f t="shared" si="7"/>
        <v>0</v>
      </c>
      <c r="V27" s="7">
        <v>0</v>
      </c>
      <c r="W27" s="7">
        <f t="shared" si="8"/>
        <v>0</v>
      </c>
      <c r="Y27" s="7">
        <v>0</v>
      </c>
      <c r="Z27" s="8" t="e">
        <f t="shared" si="9"/>
        <v>#DIV/0!</v>
      </c>
      <c r="AC27" s="7">
        <v>0</v>
      </c>
      <c r="AD27" s="8" t="e">
        <f t="shared" si="10"/>
        <v>#DIV/0!</v>
      </c>
      <c r="AG27" s="9">
        <v>3.8102161666666698</v>
      </c>
      <c r="AH27" s="9">
        <v>4.1140233333333303</v>
      </c>
      <c r="AI27" s="9">
        <v>1.9616466666666701</v>
      </c>
      <c r="AJ27" s="9"/>
      <c r="AK27" s="9"/>
      <c r="AL27" s="9">
        <f t="shared" si="5"/>
        <v>9.8858861666666709</v>
      </c>
    </row>
    <row r="28" spans="1:38" x14ac:dyDescent="0.35">
      <c r="A28" s="37" t="s">
        <v>179</v>
      </c>
      <c r="B28" s="7" t="s">
        <v>191</v>
      </c>
      <c r="C28" s="7">
        <v>131</v>
      </c>
      <c r="E28" s="7">
        <v>0</v>
      </c>
      <c r="F28" s="7">
        <v>15</v>
      </c>
      <c r="G28" s="7">
        <v>16</v>
      </c>
      <c r="H28" s="7">
        <v>3</v>
      </c>
      <c r="I28" s="7">
        <v>0</v>
      </c>
      <c r="J28" s="7">
        <v>16</v>
      </c>
      <c r="K28" s="7">
        <v>37</v>
      </c>
      <c r="L28" s="7">
        <v>39</v>
      </c>
      <c r="M28" s="7">
        <v>22</v>
      </c>
      <c r="N28" s="7">
        <v>17</v>
      </c>
      <c r="O28" s="6">
        <f t="shared" si="6"/>
        <v>34</v>
      </c>
      <c r="P28" s="7">
        <v>9</v>
      </c>
      <c r="Q28" s="7">
        <v>6</v>
      </c>
      <c r="R28" s="7">
        <v>6</v>
      </c>
      <c r="S28" s="7">
        <v>13</v>
      </c>
      <c r="T28" s="7">
        <v>15</v>
      </c>
      <c r="U28" s="7">
        <f t="shared" si="7"/>
        <v>19</v>
      </c>
      <c r="V28" s="7">
        <v>15</v>
      </c>
      <c r="W28" s="7">
        <f t="shared" si="8"/>
        <v>19</v>
      </c>
      <c r="Y28" s="7">
        <v>5</v>
      </c>
      <c r="Z28" s="8">
        <f t="shared" si="9"/>
        <v>0.14705882352941177</v>
      </c>
      <c r="AC28" s="7">
        <v>1</v>
      </c>
      <c r="AD28" s="8">
        <f t="shared" si="10"/>
        <v>7.6923076923076927E-2</v>
      </c>
      <c r="AG28" s="9">
        <v>4.3132999999999999</v>
      </c>
      <c r="AH28" s="9">
        <v>7.3142499999999897</v>
      </c>
      <c r="AI28" s="9">
        <v>7.20953333333334</v>
      </c>
      <c r="AJ28" s="9">
        <v>3.63381666666666</v>
      </c>
      <c r="AK28" s="9">
        <v>3.0234000000000099</v>
      </c>
      <c r="AL28" s="9">
        <f t="shared" si="5"/>
        <v>25.494299999999999</v>
      </c>
    </row>
    <row r="29" spans="1:38" x14ac:dyDescent="0.35">
      <c r="B29" s="7" t="s">
        <v>192</v>
      </c>
      <c r="C29" s="7">
        <v>40</v>
      </c>
      <c r="E29" s="7">
        <v>0</v>
      </c>
      <c r="F29" s="7">
        <v>1</v>
      </c>
      <c r="G29" s="7">
        <v>0</v>
      </c>
      <c r="H29" s="7" t="s">
        <v>195</v>
      </c>
      <c r="I29" s="7" t="s">
        <v>195</v>
      </c>
      <c r="J29" s="7">
        <v>16</v>
      </c>
      <c r="K29" s="7">
        <v>18</v>
      </c>
      <c r="L29" s="7">
        <v>6</v>
      </c>
      <c r="O29" s="6">
        <f t="shared" si="6"/>
        <v>1</v>
      </c>
      <c r="P29" s="7">
        <v>1</v>
      </c>
      <c r="Q29" s="7">
        <v>0</v>
      </c>
      <c r="R29" s="7">
        <v>0</v>
      </c>
      <c r="S29" s="7">
        <v>0</v>
      </c>
      <c r="T29" s="7">
        <v>1</v>
      </c>
      <c r="U29" s="7">
        <f t="shared" si="7"/>
        <v>0</v>
      </c>
      <c r="V29" s="7">
        <v>1</v>
      </c>
      <c r="W29" s="7">
        <f t="shared" si="8"/>
        <v>0</v>
      </c>
      <c r="Y29" s="7">
        <v>0</v>
      </c>
      <c r="Z29" s="8">
        <f t="shared" si="9"/>
        <v>0</v>
      </c>
      <c r="AC29" s="7">
        <v>0</v>
      </c>
      <c r="AD29" s="8" t="e">
        <f t="shared" si="10"/>
        <v>#DIV/0!</v>
      </c>
      <c r="AG29" s="9">
        <v>4.1176966666666699</v>
      </c>
      <c r="AH29" s="9">
        <v>4.4545416666666702</v>
      </c>
      <c r="AI29" s="9">
        <v>1.12029333333333</v>
      </c>
      <c r="AJ29" s="9"/>
      <c r="AK29" s="9"/>
      <c r="AL29" s="9">
        <f t="shared" si="5"/>
        <v>9.692531666666671</v>
      </c>
    </row>
    <row r="30" spans="1:38" x14ac:dyDescent="0.35">
      <c r="A30" s="38" t="s">
        <v>180</v>
      </c>
      <c r="B30" s="7" t="s">
        <v>191</v>
      </c>
      <c r="C30" s="7">
        <v>83</v>
      </c>
      <c r="E30" s="7">
        <v>0</v>
      </c>
      <c r="F30" s="7">
        <v>1</v>
      </c>
      <c r="G30" s="7">
        <v>0</v>
      </c>
      <c r="H30" s="7">
        <v>0</v>
      </c>
      <c r="I30" s="7">
        <v>0</v>
      </c>
      <c r="J30" s="7">
        <v>16</v>
      </c>
      <c r="K30" s="7">
        <v>18</v>
      </c>
      <c r="L30" s="7">
        <v>16</v>
      </c>
      <c r="M30" s="7">
        <v>16</v>
      </c>
      <c r="N30" s="7">
        <v>17</v>
      </c>
      <c r="O30" s="6">
        <f t="shared" si="6"/>
        <v>1</v>
      </c>
      <c r="P30" s="7">
        <v>0</v>
      </c>
      <c r="Q30" s="7">
        <v>0</v>
      </c>
      <c r="R30" s="7">
        <v>1</v>
      </c>
      <c r="S30" s="7">
        <v>0</v>
      </c>
      <c r="T30" s="7">
        <v>0</v>
      </c>
      <c r="U30" s="7">
        <f t="shared" si="7"/>
        <v>1</v>
      </c>
      <c r="V30" s="7">
        <v>1</v>
      </c>
      <c r="W30" s="7">
        <f t="shared" si="8"/>
        <v>0</v>
      </c>
      <c r="Y30" s="7">
        <v>0</v>
      </c>
      <c r="Z30" s="8">
        <f t="shared" si="9"/>
        <v>0</v>
      </c>
      <c r="AC30" s="7">
        <v>0</v>
      </c>
      <c r="AD30" s="8" t="e">
        <f t="shared" si="10"/>
        <v>#DIV/0!</v>
      </c>
      <c r="AG30" s="9">
        <v>6.2341499999999996</v>
      </c>
      <c r="AH30" s="9">
        <v>5.3272666666666701</v>
      </c>
      <c r="AI30" s="9">
        <v>3.8465500000000099</v>
      </c>
      <c r="AJ30" s="9">
        <v>3.59365000000001</v>
      </c>
      <c r="AK30" s="9">
        <v>3.3222499999999999</v>
      </c>
      <c r="AL30" s="9">
        <f t="shared" si="5"/>
        <v>22.323866666666689</v>
      </c>
    </row>
    <row r="31" spans="1:38" x14ac:dyDescent="0.35">
      <c r="B31" s="7" t="s">
        <v>192</v>
      </c>
      <c r="C31" s="7">
        <v>34</v>
      </c>
      <c r="E31" s="7">
        <v>0</v>
      </c>
      <c r="F31" s="7">
        <v>0</v>
      </c>
      <c r="G31" s="7">
        <v>0</v>
      </c>
      <c r="H31" s="7" t="s">
        <v>195</v>
      </c>
      <c r="I31" s="7" t="s">
        <v>195</v>
      </c>
      <c r="J31" s="7">
        <v>16</v>
      </c>
      <c r="K31" s="7">
        <v>16</v>
      </c>
      <c r="L31" s="7">
        <v>2</v>
      </c>
      <c r="O31" s="6">
        <f t="shared" si="6"/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f t="shared" si="7"/>
        <v>0</v>
      </c>
      <c r="V31" s="7">
        <v>0</v>
      </c>
      <c r="W31" s="7">
        <f t="shared" si="8"/>
        <v>0</v>
      </c>
      <c r="Y31" s="7">
        <v>0</v>
      </c>
      <c r="Z31" s="8" t="e">
        <f t="shared" si="9"/>
        <v>#DIV/0!</v>
      </c>
      <c r="AC31" s="7">
        <v>0</v>
      </c>
      <c r="AD31" s="8" t="e">
        <f t="shared" si="10"/>
        <v>#DIV/0!</v>
      </c>
      <c r="AG31" s="9">
        <v>4.9679483333333296</v>
      </c>
      <c r="AH31" s="9">
        <v>4.1398516666666696</v>
      </c>
      <c r="AI31" s="9">
        <v>0.57796666666666696</v>
      </c>
      <c r="AJ31" s="9"/>
      <c r="AK31" s="9"/>
      <c r="AL31" s="9">
        <f t="shared" si="5"/>
        <v>9.685766666666666</v>
      </c>
    </row>
    <row r="32" spans="1:38" x14ac:dyDescent="0.35">
      <c r="A32" s="37" t="s">
        <v>181</v>
      </c>
      <c r="B32" s="7" t="s">
        <v>191</v>
      </c>
      <c r="C32" s="7">
        <v>151</v>
      </c>
      <c r="E32" s="7">
        <v>0</v>
      </c>
      <c r="F32" s="7">
        <v>4</v>
      </c>
      <c r="G32" s="7">
        <v>3</v>
      </c>
      <c r="H32" s="7">
        <v>4</v>
      </c>
      <c r="I32" s="7">
        <v>8</v>
      </c>
      <c r="J32" s="7">
        <v>16</v>
      </c>
      <c r="K32" s="7">
        <v>23</v>
      </c>
      <c r="L32" s="7">
        <v>22</v>
      </c>
      <c r="M32" s="7">
        <v>24</v>
      </c>
      <c r="N32" s="7">
        <v>66</v>
      </c>
      <c r="O32" s="6">
        <f t="shared" si="6"/>
        <v>19</v>
      </c>
      <c r="P32" s="7">
        <v>2</v>
      </c>
      <c r="Q32" s="7">
        <v>4</v>
      </c>
      <c r="R32" s="7">
        <v>3</v>
      </c>
      <c r="S32" s="7">
        <v>10</v>
      </c>
      <c r="T32" s="7">
        <v>6</v>
      </c>
      <c r="U32" s="7">
        <f t="shared" si="7"/>
        <v>13</v>
      </c>
      <c r="V32" s="7">
        <v>5</v>
      </c>
      <c r="W32" s="7">
        <f t="shared" si="8"/>
        <v>14</v>
      </c>
      <c r="Y32" s="7">
        <v>10</v>
      </c>
      <c r="Z32" s="8">
        <f t="shared" si="9"/>
        <v>0.52631578947368418</v>
      </c>
      <c r="AC32" s="7">
        <v>0</v>
      </c>
      <c r="AD32" s="8">
        <f t="shared" si="10"/>
        <v>0</v>
      </c>
      <c r="AG32" s="9">
        <v>3.1719833333333298</v>
      </c>
      <c r="AH32" s="9">
        <v>4.49925</v>
      </c>
      <c r="AI32" s="9">
        <v>4.2691666666666599</v>
      </c>
      <c r="AJ32" s="9">
        <v>4.2063666666666597</v>
      </c>
      <c r="AK32" s="9">
        <v>12.860799999999999</v>
      </c>
      <c r="AL32" s="9">
        <f t="shared" si="5"/>
        <v>29.007566666666648</v>
      </c>
    </row>
    <row r="33" spans="1:38" x14ac:dyDescent="0.35">
      <c r="B33" s="7" t="s">
        <v>192</v>
      </c>
      <c r="C33" s="7">
        <v>47</v>
      </c>
      <c r="E33" s="7">
        <v>0</v>
      </c>
      <c r="F33" s="7">
        <v>0</v>
      </c>
      <c r="G33" s="7">
        <v>0</v>
      </c>
      <c r="H33" s="7" t="s">
        <v>195</v>
      </c>
      <c r="I33" s="7" t="s">
        <v>195</v>
      </c>
      <c r="J33" s="7">
        <v>16</v>
      </c>
      <c r="K33" s="7">
        <v>16</v>
      </c>
      <c r="L33" s="7">
        <v>15</v>
      </c>
      <c r="O33" s="6">
        <f t="shared" si="6"/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f t="shared" si="7"/>
        <v>0</v>
      </c>
      <c r="V33" s="7">
        <v>0</v>
      </c>
      <c r="W33" s="7">
        <f t="shared" si="8"/>
        <v>0</v>
      </c>
      <c r="Y33" s="7">
        <v>0</v>
      </c>
      <c r="Z33" s="8" t="e">
        <f t="shared" si="9"/>
        <v>#DIV/0!</v>
      </c>
      <c r="AC33" s="7">
        <v>0</v>
      </c>
      <c r="AD33" s="8" t="e">
        <f t="shared" si="10"/>
        <v>#DIV/0!</v>
      </c>
      <c r="AG33" s="9">
        <v>3.7591383333333299</v>
      </c>
      <c r="AH33" s="9">
        <v>3.50437333333333</v>
      </c>
      <c r="AI33" s="9">
        <v>2.5952966666666701</v>
      </c>
      <c r="AJ33" s="9"/>
      <c r="AK33" s="9"/>
      <c r="AL33" s="9">
        <f t="shared" si="5"/>
        <v>9.8588083333333305</v>
      </c>
    </row>
    <row r="34" spans="1:38" x14ac:dyDescent="0.35">
      <c r="A34" s="38" t="s">
        <v>182</v>
      </c>
      <c r="B34" s="7" t="s">
        <v>191</v>
      </c>
      <c r="C34" s="7">
        <v>133</v>
      </c>
      <c r="E34" s="7">
        <v>0</v>
      </c>
      <c r="F34" s="7">
        <v>19</v>
      </c>
      <c r="G34" s="7">
        <v>3</v>
      </c>
      <c r="H34" s="7">
        <v>4</v>
      </c>
      <c r="I34" s="7">
        <v>1</v>
      </c>
      <c r="J34" s="7">
        <v>16</v>
      </c>
      <c r="K34" s="7">
        <v>47</v>
      </c>
      <c r="L34" s="7">
        <v>22</v>
      </c>
      <c r="M34" s="7">
        <v>23</v>
      </c>
      <c r="N34" s="7">
        <v>25</v>
      </c>
      <c r="O34" s="6">
        <f t="shared" si="6"/>
        <v>27</v>
      </c>
      <c r="P34" s="7">
        <v>7</v>
      </c>
      <c r="Q34" s="7">
        <v>3</v>
      </c>
      <c r="R34" s="7">
        <v>8</v>
      </c>
      <c r="S34" s="7">
        <v>9</v>
      </c>
      <c r="T34" s="7">
        <v>10</v>
      </c>
      <c r="U34" s="7">
        <f t="shared" si="7"/>
        <v>17</v>
      </c>
      <c r="V34" s="7">
        <v>15</v>
      </c>
      <c r="W34" s="7">
        <f t="shared" si="8"/>
        <v>12</v>
      </c>
      <c r="Y34" s="7">
        <v>2</v>
      </c>
      <c r="Z34" s="8">
        <f t="shared" si="9"/>
        <v>7.407407407407407E-2</v>
      </c>
      <c r="AC34" s="7">
        <v>0</v>
      </c>
      <c r="AD34" s="8">
        <f t="shared" si="10"/>
        <v>0</v>
      </c>
      <c r="AG34" s="9">
        <v>5.0674333333333399</v>
      </c>
      <c r="AH34" s="9">
        <v>11.8344666666667</v>
      </c>
      <c r="AI34" s="9">
        <v>5.5828166666666696</v>
      </c>
      <c r="AJ34" s="9">
        <v>5.8000833333333404</v>
      </c>
      <c r="AK34" s="9">
        <v>4.8819500000000096</v>
      </c>
      <c r="AL34" s="9">
        <f t="shared" si="5"/>
        <v>33.166750000000057</v>
      </c>
    </row>
    <row r="35" spans="1:38" x14ac:dyDescent="0.35">
      <c r="B35" s="7" t="s">
        <v>192</v>
      </c>
      <c r="C35" s="7">
        <v>21</v>
      </c>
      <c r="E35" s="7">
        <v>0</v>
      </c>
      <c r="F35" s="7">
        <v>0</v>
      </c>
      <c r="G35" s="7" t="s">
        <v>195</v>
      </c>
      <c r="H35" s="7" t="s">
        <v>195</v>
      </c>
      <c r="I35" s="7" t="s">
        <v>195</v>
      </c>
      <c r="J35" s="7">
        <v>16</v>
      </c>
      <c r="K35" s="7">
        <v>5</v>
      </c>
      <c r="O35" s="6">
        <f t="shared" si="6"/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f t="shared" si="7"/>
        <v>0</v>
      </c>
      <c r="V35" s="7">
        <v>0</v>
      </c>
      <c r="W35" s="7">
        <f t="shared" si="8"/>
        <v>0</v>
      </c>
      <c r="Y35" s="7">
        <v>0</v>
      </c>
      <c r="Z35" s="8" t="e">
        <f t="shared" si="9"/>
        <v>#DIV/0!</v>
      </c>
      <c r="AC35" s="7">
        <v>0</v>
      </c>
      <c r="AD35" s="8" t="e">
        <f t="shared" si="10"/>
        <v>#DIV/0!</v>
      </c>
      <c r="AG35" s="9">
        <v>5.5636900000000002</v>
      </c>
      <c r="AH35" s="9">
        <v>4.0830349999999997</v>
      </c>
      <c r="AI35" s="9"/>
      <c r="AJ35" s="9"/>
      <c r="AK35" s="9"/>
      <c r="AL35" s="9">
        <f t="shared" si="5"/>
        <v>9.646725</v>
      </c>
    </row>
    <row r="36" spans="1:38" x14ac:dyDescent="0.35">
      <c r="A36" s="37" t="s">
        <v>183</v>
      </c>
      <c r="B36" s="7" t="s">
        <v>191</v>
      </c>
      <c r="C36" s="7">
        <v>84</v>
      </c>
      <c r="E36" s="7">
        <v>0</v>
      </c>
      <c r="F36" s="7">
        <v>1</v>
      </c>
      <c r="G36" s="7">
        <v>1</v>
      </c>
      <c r="H36" s="7">
        <v>0</v>
      </c>
      <c r="I36" s="7">
        <v>0</v>
      </c>
      <c r="J36" s="7">
        <v>16</v>
      </c>
      <c r="K36" s="7">
        <v>18</v>
      </c>
      <c r="L36" s="7">
        <v>18</v>
      </c>
      <c r="M36" s="7">
        <v>16</v>
      </c>
      <c r="N36" s="7">
        <v>16</v>
      </c>
      <c r="O36" s="6">
        <f t="shared" si="6"/>
        <v>2</v>
      </c>
      <c r="P36" s="7">
        <v>1</v>
      </c>
      <c r="Q36" s="7">
        <v>1</v>
      </c>
      <c r="R36" s="7">
        <v>0</v>
      </c>
      <c r="S36" s="7">
        <v>0</v>
      </c>
      <c r="T36" s="7">
        <v>2</v>
      </c>
      <c r="U36" s="7">
        <f t="shared" si="7"/>
        <v>0</v>
      </c>
      <c r="V36" s="7">
        <v>1</v>
      </c>
      <c r="W36" s="7">
        <f t="shared" si="8"/>
        <v>1</v>
      </c>
      <c r="Y36" s="7">
        <v>0</v>
      </c>
      <c r="Z36" s="8">
        <f t="shared" si="9"/>
        <v>0</v>
      </c>
      <c r="AC36" s="7">
        <v>1</v>
      </c>
      <c r="AD36" s="8" t="e">
        <f t="shared" si="10"/>
        <v>#DIV/0!</v>
      </c>
      <c r="AG36" s="9">
        <v>3.7117166666666601</v>
      </c>
      <c r="AH36" s="9">
        <v>4.3500666666666703</v>
      </c>
      <c r="AI36" s="9">
        <v>3.1166166666666602</v>
      </c>
      <c r="AJ36" s="9">
        <v>2.3146500000000101</v>
      </c>
      <c r="AK36" s="9">
        <v>2.0969333333333502</v>
      </c>
      <c r="AL36" s="9">
        <f t="shared" si="5"/>
        <v>15.58998333333335</v>
      </c>
    </row>
    <row r="37" spans="1:38" x14ac:dyDescent="0.35">
      <c r="B37" s="7" t="s">
        <v>192</v>
      </c>
      <c r="C37" s="7">
        <v>60</v>
      </c>
      <c r="E37" s="7">
        <v>0</v>
      </c>
      <c r="F37" s="7">
        <v>0</v>
      </c>
      <c r="G37" s="7">
        <v>0</v>
      </c>
      <c r="H37" s="7">
        <v>0</v>
      </c>
      <c r="I37" s="7" t="s">
        <v>195</v>
      </c>
      <c r="J37" s="7">
        <v>16</v>
      </c>
      <c r="K37" s="7">
        <v>16</v>
      </c>
      <c r="L37" s="7">
        <v>16</v>
      </c>
      <c r="M37" s="7">
        <v>12</v>
      </c>
      <c r="O37" s="6">
        <f t="shared" si="6"/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f t="shared" si="7"/>
        <v>0</v>
      </c>
      <c r="V37" s="7">
        <v>0</v>
      </c>
      <c r="W37" s="7">
        <f t="shared" si="8"/>
        <v>0</v>
      </c>
      <c r="Y37" s="7">
        <v>0</v>
      </c>
      <c r="Z37" s="8" t="e">
        <f t="shared" si="9"/>
        <v>#DIV/0!</v>
      </c>
      <c r="AC37" s="7">
        <v>0</v>
      </c>
      <c r="AD37" s="8" t="e">
        <f t="shared" si="10"/>
        <v>#DIV/0!</v>
      </c>
      <c r="AG37" s="9">
        <v>2.3115066666666699</v>
      </c>
      <c r="AH37" s="9">
        <v>2.8684366666666699</v>
      </c>
      <c r="AI37" s="9">
        <v>2.2426583333333299</v>
      </c>
      <c r="AJ37" s="9">
        <v>2.2317833333333299</v>
      </c>
      <c r="AK37" s="9"/>
      <c r="AL37" s="9">
        <f t="shared" si="5"/>
        <v>9.6543849999999978</v>
      </c>
    </row>
    <row r="38" spans="1:38" x14ac:dyDescent="0.35">
      <c r="A38" s="38" t="s">
        <v>184</v>
      </c>
      <c r="B38" s="7" t="s">
        <v>191</v>
      </c>
      <c r="C38" s="7">
        <v>121</v>
      </c>
      <c r="E38" s="7">
        <v>0</v>
      </c>
      <c r="F38" s="7">
        <v>13</v>
      </c>
      <c r="G38" s="7">
        <v>3</v>
      </c>
      <c r="H38" s="7">
        <v>0</v>
      </c>
      <c r="I38" s="7">
        <v>2</v>
      </c>
      <c r="J38" s="7">
        <v>16</v>
      </c>
      <c r="K38" s="7">
        <v>39</v>
      </c>
      <c r="L38" s="7">
        <v>21</v>
      </c>
      <c r="M38" s="7">
        <v>16</v>
      </c>
      <c r="N38" s="7">
        <v>29</v>
      </c>
      <c r="O38" s="6">
        <f t="shared" si="6"/>
        <v>18</v>
      </c>
      <c r="P38" s="7">
        <v>6</v>
      </c>
      <c r="Q38" s="7">
        <v>7</v>
      </c>
      <c r="R38" s="7">
        <v>2</v>
      </c>
      <c r="S38" s="7">
        <v>3</v>
      </c>
      <c r="T38" s="7">
        <v>13</v>
      </c>
      <c r="U38" s="7">
        <f t="shared" si="7"/>
        <v>5</v>
      </c>
      <c r="V38" s="7">
        <v>8</v>
      </c>
      <c r="W38" s="7">
        <f t="shared" si="8"/>
        <v>10</v>
      </c>
      <c r="Y38" s="7">
        <v>3</v>
      </c>
      <c r="Z38" s="8">
        <f t="shared" si="9"/>
        <v>0.16666666666666666</v>
      </c>
      <c r="AC38" s="7">
        <v>1</v>
      </c>
      <c r="AD38" s="8">
        <f t="shared" si="10"/>
        <v>0.33333333333333331</v>
      </c>
      <c r="AG38" s="9">
        <v>3.6206499999999999</v>
      </c>
      <c r="AH38" s="9">
        <v>6.7368833333333296</v>
      </c>
      <c r="AI38" s="9">
        <v>3.2419500000000001</v>
      </c>
      <c r="AJ38" s="9">
        <v>2.72041666666667</v>
      </c>
      <c r="AK38" s="9">
        <v>5.3312499999999998</v>
      </c>
      <c r="AL38" s="9">
        <f t="shared" si="5"/>
        <v>21.651149999999998</v>
      </c>
    </row>
    <row r="39" spans="1:38" x14ac:dyDescent="0.35">
      <c r="B39" s="7" t="s">
        <v>192</v>
      </c>
      <c r="C39" s="7">
        <v>57</v>
      </c>
      <c r="E39" s="7">
        <v>0</v>
      </c>
      <c r="F39" s="7">
        <v>0</v>
      </c>
      <c r="G39" s="7">
        <v>1</v>
      </c>
      <c r="H39" s="7">
        <v>0</v>
      </c>
      <c r="I39" s="7" t="s">
        <v>195</v>
      </c>
      <c r="J39" s="7">
        <v>16</v>
      </c>
      <c r="K39" s="7">
        <v>16</v>
      </c>
      <c r="L39" s="7">
        <v>18</v>
      </c>
      <c r="M39" s="7">
        <v>7</v>
      </c>
      <c r="O39" s="6">
        <f t="shared" si="6"/>
        <v>1</v>
      </c>
      <c r="P39" s="7">
        <v>0</v>
      </c>
      <c r="Q39" s="7">
        <v>0</v>
      </c>
      <c r="R39" s="7">
        <v>0</v>
      </c>
      <c r="S39" s="7">
        <v>1</v>
      </c>
      <c r="T39" s="7">
        <v>0</v>
      </c>
      <c r="U39" s="7">
        <f t="shared" si="7"/>
        <v>1</v>
      </c>
      <c r="V39" s="7">
        <v>0</v>
      </c>
      <c r="W39" s="7">
        <f t="shared" si="8"/>
        <v>1</v>
      </c>
      <c r="Y39" s="7">
        <v>1</v>
      </c>
      <c r="Z39" s="8">
        <f t="shared" si="9"/>
        <v>1</v>
      </c>
      <c r="AC39" s="7">
        <v>0</v>
      </c>
      <c r="AD39" s="8">
        <f t="shared" si="10"/>
        <v>0</v>
      </c>
      <c r="AG39" s="9">
        <v>2.710035</v>
      </c>
      <c r="AH39" s="9">
        <v>2.7920799999999999</v>
      </c>
      <c r="AI39" s="9">
        <v>3.1972383333333299</v>
      </c>
      <c r="AJ39" s="9">
        <v>1.1794833333333301</v>
      </c>
      <c r="AK39" s="9"/>
      <c r="AL39" s="9">
        <f t="shared" si="5"/>
        <v>9.8788366666666594</v>
      </c>
    </row>
    <row r="40" spans="1:38" x14ac:dyDescent="0.35">
      <c r="A40" s="37" t="s">
        <v>185</v>
      </c>
      <c r="B40" s="7" t="s">
        <v>191</v>
      </c>
      <c r="C40" s="7">
        <v>147</v>
      </c>
      <c r="E40" s="7">
        <v>0</v>
      </c>
      <c r="F40" s="7">
        <v>8</v>
      </c>
      <c r="G40" s="7">
        <v>4</v>
      </c>
      <c r="H40" s="7">
        <v>3</v>
      </c>
      <c r="I40" s="7">
        <v>7</v>
      </c>
      <c r="J40" s="7">
        <v>16</v>
      </c>
      <c r="K40" s="7">
        <v>29</v>
      </c>
      <c r="L40" s="7">
        <v>23</v>
      </c>
      <c r="M40" s="7">
        <v>22</v>
      </c>
      <c r="N40" s="7">
        <v>57</v>
      </c>
      <c r="O40" s="6">
        <f t="shared" si="6"/>
        <v>22</v>
      </c>
      <c r="P40" s="7">
        <v>5</v>
      </c>
      <c r="Q40" s="7">
        <v>12</v>
      </c>
      <c r="R40" s="7">
        <v>2</v>
      </c>
      <c r="S40" s="7">
        <v>3</v>
      </c>
      <c r="T40" s="7">
        <v>17</v>
      </c>
      <c r="U40" s="7">
        <f t="shared" si="7"/>
        <v>5</v>
      </c>
      <c r="V40" s="7">
        <v>7</v>
      </c>
      <c r="W40" s="7">
        <f t="shared" si="8"/>
        <v>15</v>
      </c>
      <c r="Y40" s="7">
        <v>0</v>
      </c>
      <c r="Z40" s="8">
        <f t="shared" si="9"/>
        <v>0</v>
      </c>
      <c r="AC40" s="7">
        <v>3</v>
      </c>
      <c r="AD40" s="8">
        <f t="shared" si="10"/>
        <v>1</v>
      </c>
      <c r="AG40" s="9">
        <v>4.6250666666666698</v>
      </c>
      <c r="AH40" s="9">
        <v>5.4048499999999997</v>
      </c>
      <c r="AI40" s="9">
        <v>3.4937666666666498</v>
      </c>
      <c r="AJ40" s="9">
        <v>2.9881000000000002</v>
      </c>
      <c r="AK40" s="9">
        <v>8.3031166666666607</v>
      </c>
      <c r="AL40" s="9">
        <f t="shared" si="5"/>
        <v>24.81489999999998</v>
      </c>
    </row>
    <row r="41" spans="1:38" x14ac:dyDescent="0.35">
      <c r="B41" s="7" t="s">
        <v>192</v>
      </c>
      <c r="C41" s="7">
        <v>50</v>
      </c>
      <c r="E41" s="7">
        <v>0</v>
      </c>
      <c r="F41" s="7">
        <v>0</v>
      </c>
      <c r="G41" s="7">
        <v>0</v>
      </c>
      <c r="H41" s="7">
        <v>0</v>
      </c>
      <c r="I41" s="7" t="s">
        <v>195</v>
      </c>
      <c r="J41" s="7">
        <v>16</v>
      </c>
      <c r="K41" s="7">
        <v>16</v>
      </c>
      <c r="L41" s="7">
        <v>16</v>
      </c>
      <c r="M41" s="7">
        <v>2</v>
      </c>
      <c r="O41" s="6">
        <f t="shared" si="6"/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f t="shared" si="7"/>
        <v>0</v>
      </c>
      <c r="V41" s="7">
        <v>0</v>
      </c>
      <c r="W41" s="7">
        <f t="shared" si="8"/>
        <v>0</v>
      </c>
      <c r="Y41" s="7">
        <v>0</v>
      </c>
      <c r="Z41" s="8" t="e">
        <f t="shared" si="9"/>
        <v>#DIV/0!</v>
      </c>
      <c r="AC41" s="7">
        <v>0</v>
      </c>
      <c r="AD41" s="8" t="e">
        <f t="shared" si="10"/>
        <v>#DIV/0!</v>
      </c>
      <c r="AG41" s="9">
        <v>3.1062799999999999</v>
      </c>
      <c r="AH41" s="9">
        <v>3.1209083333333298</v>
      </c>
      <c r="AI41" s="9">
        <v>3.1311416666666698</v>
      </c>
      <c r="AJ41" s="9">
        <v>0.428933333333331</v>
      </c>
      <c r="AK41" s="9"/>
      <c r="AL41" s="9">
        <f t="shared" si="5"/>
        <v>9.7872633333333301</v>
      </c>
    </row>
    <row r="42" spans="1:38" x14ac:dyDescent="0.35">
      <c r="A42" s="37" t="s">
        <v>186</v>
      </c>
      <c r="B42" s="7" t="s">
        <v>191</v>
      </c>
      <c r="C42" s="7">
        <v>102</v>
      </c>
      <c r="E42" s="7">
        <v>0</v>
      </c>
      <c r="F42" s="7">
        <v>9</v>
      </c>
      <c r="G42" s="7">
        <v>2</v>
      </c>
      <c r="H42" s="7">
        <v>2</v>
      </c>
      <c r="I42" s="7">
        <v>0</v>
      </c>
      <c r="J42" s="7">
        <v>16</v>
      </c>
      <c r="K42" s="7">
        <v>31</v>
      </c>
      <c r="L42" s="7">
        <v>19</v>
      </c>
      <c r="M42" s="7">
        <v>19</v>
      </c>
      <c r="N42" s="7">
        <v>17</v>
      </c>
      <c r="O42" s="6">
        <f t="shared" si="6"/>
        <v>13</v>
      </c>
      <c r="P42" s="7">
        <v>2</v>
      </c>
      <c r="Q42" s="7">
        <v>4</v>
      </c>
      <c r="R42" s="7">
        <v>4</v>
      </c>
      <c r="S42" s="7">
        <v>3</v>
      </c>
      <c r="T42" s="7">
        <v>6</v>
      </c>
      <c r="U42" s="7">
        <f t="shared" si="7"/>
        <v>7</v>
      </c>
      <c r="V42" s="7">
        <v>6</v>
      </c>
      <c r="W42" s="7">
        <f t="shared" si="8"/>
        <v>7</v>
      </c>
      <c r="Y42" s="7">
        <v>0</v>
      </c>
      <c r="Z42" s="8">
        <f t="shared" si="9"/>
        <v>0</v>
      </c>
      <c r="AC42" s="7">
        <v>8</v>
      </c>
      <c r="AD42" s="8">
        <f t="shared" si="10"/>
        <v>2.6666666666666665</v>
      </c>
      <c r="AG42" s="9">
        <v>8.0926166666666592</v>
      </c>
      <c r="AH42" s="9">
        <v>18.385366666666702</v>
      </c>
      <c r="AI42" s="9">
        <v>9.1530666666666693</v>
      </c>
      <c r="AJ42" s="9">
        <v>6.42075</v>
      </c>
      <c r="AK42" s="9">
        <v>5.3094333333333301</v>
      </c>
      <c r="AL42" s="9">
        <f t="shared" si="5"/>
        <v>47.361233333333359</v>
      </c>
    </row>
    <row r="43" spans="1:38" x14ac:dyDescent="0.35">
      <c r="B43" s="7" t="s">
        <v>192</v>
      </c>
      <c r="C43" s="7">
        <v>28</v>
      </c>
      <c r="E43" s="7">
        <v>0</v>
      </c>
      <c r="F43" s="7">
        <v>0</v>
      </c>
      <c r="G43" s="7" t="s">
        <v>195</v>
      </c>
      <c r="H43" s="7" t="s">
        <v>195</v>
      </c>
      <c r="I43" s="7" t="s">
        <v>195</v>
      </c>
      <c r="J43" s="7">
        <v>16</v>
      </c>
      <c r="K43" s="7">
        <v>12</v>
      </c>
      <c r="O43" s="6">
        <f t="shared" si="6"/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f t="shared" si="7"/>
        <v>0</v>
      </c>
      <c r="V43" s="7">
        <v>0</v>
      </c>
      <c r="W43" s="7">
        <f t="shared" si="8"/>
        <v>0</v>
      </c>
      <c r="Y43" s="7">
        <v>0</v>
      </c>
      <c r="Z43" s="8" t="e">
        <f t="shared" si="9"/>
        <v>#DIV/0!</v>
      </c>
      <c r="AC43" s="7">
        <v>0</v>
      </c>
      <c r="AD43" s="8" t="e">
        <f t="shared" si="10"/>
        <v>#DIV/0!</v>
      </c>
      <c r="AG43" s="9">
        <v>5.5035883333333304</v>
      </c>
      <c r="AH43" s="9">
        <v>4.3253500000000003</v>
      </c>
      <c r="AI43" s="9"/>
      <c r="AJ43" s="9"/>
      <c r="AK43" s="9"/>
      <c r="AL43" s="9">
        <f t="shared" si="5"/>
        <v>9.8289383333333298</v>
      </c>
    </row>
    <row r="44" spans="1:38" x14ac:dyDescent="0.35">
      <c r="A44" s="38" t="s">
        <v>187</v>
      </c>
      <c r="B44" s="7" t="s">
        <v>191</v>
      </c>
      <c r="C44" s="7">
        <v>282</v>
      </c>
      <c r="E44" s="7">
        <v>0</v>
      </c>
      <c r="F44" s="7">
        <v>15</v>
      </c>
      <c r="G44" s="7">
        <v>43</v>
      </c>
      <c r="H44" s="7">
        <v>32</v>
      </c>
      <c r="I44" s="7">
        <v>38</v>
      </c>
      <c r="J44" s="7">
        <v>16</v>
      </c>
      <c r="K44" s="7">
        <v>41</v>
      </c>
      <c r="L44" s="7">
        <v>76</v>
      </c>
      <c r="M44" s="7">
        <v>53</v>
      </c>
      <c r="N44" s="7">
        <v>96</v>
      </c>
      <c r="O44" s="6">
        <f t="shared" si="6"/>
        <v>128</v>
      </c>
      <c r="P44" s="7">
        <v>13</v>
      </c>
      <c r="Q44" s="7">
        <v>28</v>
      </c>
      <c r="R44" s="7">
        <v>41</v>
      </c>
      <c r="S44" s="7">
        <v>46</v>
      </c>
      <c r="T44" s="7">
        <v>41</v>
      </c>
      <c r="U44" s="7">
        <f t="shared" si="7"/>
        <v>87</v>
      </c>
      <c r="V44" s="7">
        <v>54</v>
      </c>
      <c r="W44" s="7">
        <f t="shared" si="8"/>
        <v>74</v>
      </c>
      <c r="Y44" s="7">
        <v>26</v>
      </c>
      <c r="Z44" s="8">
        <f t="shared" si="9"/>
        <v>0.203125</v>
      </c>
      <c r="AC44" s="7">
        <v>4</v>
      </c>
      <c r="AD44" s="8">
        <f t="shared" si="10"/>
        <v>8.6956521739130432E-2</v>
      </c>
      <c r="AG44" s="9">
        <v>3.89841333333333</v>
      </c>
      <c r="AH44" s="9">
        <v>9.3220566666666702</v>
      </c>
      <c r="AI44" s="9">
        <v>10.675416666666701</v>
      </c>
      <c r="AJ44" s="9">
        <v>7.6393166666666596</v>
      </c>
      <c r="AK44" s="9">
        <v>19.74915</v>
      </c>
      <c r="AL44" s="9">
        <f t="shared" si="5"/>
        <v>51.284353333333357</v>
      </c>
    </row>
    <row r="45" spans="1:38" x14ac:dyDescent="0.35">
      <c r="B45" s="7" t="s">
        <v>192</v>
      </c>
      <c r="C45" s="7">
        <v>60</v>
      </c>
      <c r="E45" s="7">
        <v>0</v>
      </c>
      <c r="F45" s="7">
        <v>0</v>
      </c>
      <c r="G45" s="7">
        <v>0</v>
      </c>
      <c r="H45" s="7">
        <v>0</v>
      </c>
      <c r="I45" s="7" t="s">
        <v>195</v>
      </c>
      <c r="J45" s="7">
        <v>16</v>
      </c>
      <c r="K45" s="7">
        <v>16</v>
      </c>
      <c r="L45" s="7">
        <v>16</v>
      </c>
      <c r="M45" s="7">
        <v>12</v>
      </c>
      <c r="O45" s="6">
        <f t="shared" si="6"/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f t="shared" si="7"/>
        <v>0</v>
      </c>
      <c r="V45" s="7">
        <v>0</v>
      </c>
      <c r="W45" s="7">
        <f t="shared" si="8"/>
        <v>0</v>
      </c>
      <c r="Y45" s="7">
        <v>0</v>
      </c>
      <c r="Z45" s="8" t="e">
        <f t="shared" si="9"/>
        <v>#DIV/0!</v>
      </c>
      <c r="AC45" s="7">
        <v>0</v>
      </c>
      <c r="AD45" s="8" t="e">
        <f t="shared" si="10"/>
        <v>#DIV/0!</v>
      </c>
      <c r="AG45" s="9">
        <v>2.5191666666666599</v>
      </c>
      <c r="AH45" s="9">
        <v>2.2941666666666598</v>
      </c>
      <c r="AI45" s="9">
        <v>2.7792833333333302</v>
      </c>
      <c r="AJ45" s="9">
        <v>2.17336666666667</v>
      </c>
      <c r="AK45" s="9"/>
      <c r="AL45" s="9">
        <f t="shared" si="5"/>
        <v>9.7659833333333204</v>
      </c>
    </row>
    <row r="46" spans="1:38" x14ac:dyDescent="0.35">
      <c r="A46" s="37" t="s">
        <v>188</v>
      </c>
      <c r="B46" s="7" t="s">
        <v>191</v>
      </c>
      <c r="C46" s="7">
        <v>131</v>
      </c>
      <c r="E46" s="7">
        <v>0</v>
      </c>
      <c r="F46" s="7">
        <v>9</v>
      </c>
      <c r="G46" s="7">
        <v>8</v>
      </c>
      <c r="H46" s="7">
        <v>9</v>
      </c>
      <c r="I46" s="7">
        <v>1</v>
      </c>
      <c r="J46" s="7">
        <v>16</v>
      </c>
      <c r="K46" s="7">
        <v>31</v>
      </c>
      <c r="L46" s="7">
        <v>26</v>
      </c>
      <c r="M46" s="7">
        <v>29</v>
      </c>
      <c r="N46" s="7">
        <v>29</v>
      </c>
      <c r="O46" s="6">
        <f t="shared" si="6"/>
        <v>27</v>
      </c>
      <c r="P46" s="7">
        <v>4</v>
      </c>
      <c r="Q46" s="7">
        <v>5</v>
      </c>
      <c r="R46" s="7">
        <v>8</v>
      </c>
      <c r="S46" s="7">
        <v>10</v>
      </c>
      <c r="T46" s="7">
        <v>9</v>
      </c>
      <c r="U46" s="7">
        <f t="shared" si="7"/>
        <v>18</v>
      </c>
      <c r="V46" s="7">
        <v>12</v>
      </c>
      <c r="W46" s="7">
        <f t="shared" si="8"/>
        <v>15</v>
      </c>
      <c r="Y46" s="7">
        <v>8</v>
      </c>
      <c r="Z46" s="8">
        <f t="shared" si="9"/>
        <v>0.29629629629629628</v>
      </c>
      <c r="AC46" s="7">
        <v>0</v>
      </c>
      <c r="AD46" s="8">
        <f t="shared" si="10"/>
        <v>0</v>
      </c>
      <c r="AG46" s="9">
        <v>5.7033766666666699</v>
      </c>
      <c r="AH46" s="9">
        <v>13.633155</v>
      </c>
      <c r="AI46" s="9">
        <v>9.6806999999999999</v>
      </c>
      <c r="AJ46" s="9">
        <v>10.062666666666701</v>
      </c>
      <c r="AK46" s="9">
        <v>11.9499166666667</v>
      </c>
      <c r="AL46" s="9">
        <f t="shared" si="5"/>
        <v>51.02981500000007</v>
      </c>
    </row>
    <row r="47" spans="1:38" x14ac:dyDescent="0.35">
      <c r="B47" s="7" t="s">
        <v>192</v>
      </c>
      <c r="C47" s="7">
        <v>30</v>
      </c>
      <c r="E47" s="7">
        <v>0</v>
      </c>
      <c r="F47" s="7">
        <v>0</v>
      </c>
      <c r="G47" s="7" t="s">
        <v>195</v>
      </c>
      <c r="H47" s="7" t="s">
        <v>195</v>
      </c>
      <c r="I47" s="7" t="s">
        <v>195</v>
      </c>
      <c r="J47" s="7">
        <v>16</v>
      </c>
      <c r="K47" s="7">
        <v>14</v>
      </c>
      <c r="O47" s="6">
        <f t="shared" si="6"/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f t="shared" si="7"/>
        <v>0</v>
      </c>
      <c r="V47" s="7">
        <v>0</v>
      </c>
      <c r="W47" s="7">
        <f t="shared" si="8"/>
        <v>0</v>
      </c>
      <c r="Y47" s="7">
        <v>0</v>
      </c>
      <c r="Z47" s="8" t="e">
        <f t="shared" si="9"/>
        <v>#DIV/0!</v>
      </c>
      <c r="AC47" s="7">
        <v>0</v>
      </c>
      <c r="AD47" s="8" t="e">
        <f t="shared" si="10"/>
        <v>#DIV/0!</v>
      </c>
      <c r="AG47" s="9">
        <v>4.9675433333333299</v>
      </c>
      <c r="AH47" s="9">
        <v>4.7802383333333296</v>
      </c>
      <c r="AI47" s="9"/>
      <c r="AJ47" s="9"/>
      <c r="AK47" s="9"/>
      <c r="AL47" s="9">
        <f t="shared" si="5"/>
        <v>9.7477816666666595</v>
      </c>
    </row>
    <row r="48" spans="1:38" x14ac:dyDescent="0.35">
      <c r="A48" s="38" t="s">
        <v>189</v>
      </c>
      <c r="B48" s="7" t="s">
        <v>191</v>
      </c>
      <c r="C48" s="7">
        <v>83</v>
      </c>
      <c r="E48" s="7">
        <v>0</v>
      </c>
      <c r="F48" s="7">
        <v>0</v>
      </c>
      <c r="G48" s="7">
        <v>0</v>
      </c>
      <c r="H48" s="7">
        <v>1</v>
      </c>
      <c r="I48" s="7">
        <v>0</v>
      </c>
      <c r="J48" s="7">
        <v>16</v>
      </c>
      <c r="K48" s="7">
        <v>16</v>
      </c>
      <c r="L48" s="7">
        <v>16</v>
      </c>
      <c r="M48" s="7">
        <v>18</v>
      </c>
      <c r="N48" s="7">
        <v>17</v>
      </c>
      <c r="O48" s="6">
        <f t="shared" si="6"/>
        <v>1</v>
      </c>
      <c r="P48" s="7">
        <v>0</v>
      </c>
      <c r="Q48" s="7">
        <v>1</v>
      </c>
      <c r="R48" s="7">
        <v>0</v>
      </c>
      <c r="S48" s="7">
        <v>0</v>
      </c>
      <c r="T48" s="7">
        <v>1</v>
      </c>
      <c r="U48" s="7">
        <f t="shared" si="7"/>
        <v>0</v>
      </c>
      <c r="V48" s="7">
        <v>0</v>
      </c>
      <c r="W48" s="7">
        <f t="shared" si="8"/>
        <v>1</v>
      </c>
      <c r="Y48" s="7">
        <v>0</v>
      </c>
      <c r="Z48" s="8">
        <f t="shared" si="9"/>
        <v>0</v>
      </c>
      <c r="AC48" s="7">
        <v>0</v>
      </c>
      <c r="AD48" s="8" t="e">
        <f t="shared" si="10"/>
        <v>#DIV/0!</v>
      </c>
      <c r="AG48" s="9">
        <v>6.0372166666666702</v>
      </c>
      <c r="AH48" s="9">
        <v>4.4258666666666597</v>
      </c>
      <c r="AI48" s="9">
        <v>4.0754000000000099</v>
      </c>
      <c r="AJ48" s="9">
        <v>4.9731833333333304</v>
      </c>
      <c r="AK48" s="9">
        <v>4.34348333333332</v>
      </c>
      <c r="AL48" s="9">
        <f t="shared" si="5"/>
        <v>23.855149999999991</v>
      </c>
    </row>
    <row r="49" spans="1:41" x14ac:dyDescent="0.35">
      <c r="B49" s="7" t="s">
        <v>192</v>
      </c>
      <c r="C49" s="7">
        <v>44</v>
      </c>
      <c r="E49" s="7">
        <v>0</v>
      </c>
      <c r="F49" s="7">
        <v>0</v>
      </c>
      <c r="G49" s="7">
        <v>0</v>
      </c>
      <c r="H49" s="7" t="s">
        <v>195</v>
      </c>
      <c r="I49" s="7" t="s">
        <v>195</v>
      </c>
      <c r="J49" s="7">
        <v>16</v>
      </c>
      <c r="K49" s="7">
        <v>16</v>
      </c>
      <c r="L49" s="7">
        <v>12</v>
      </c>
      <c r="O49" s="6">
        <f t="shared" si="6"/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f t="shared" si="7"/>
        <v>0</v>
      </c>
      <c r="V49" s="7">
        <v>0</v>
      </c>
      <c r="W49" s="7">
        <f t="shared" si="8"/>
        <v>0</v>
      </c>
      <c r="Y49" s="7">
        <v>0</v>
      </c>
      <c r="Z49" s="8" t="e">
        <f t="shared" si="9"/>
        <v>#DIV/0!</v>
      </c>
      <c r="AC49" s="7">
        <v>0</v>
      </c>
      <c r="AD49" s="8" t="e">
        <f t="shared" si="10"/>
        <v>#DIV/0!</v>
      </c>
      <c r="AG49" s="9">
        <v>3.0047273333333302</v>
      </c>
      <c r="AH49" s="9">
        <v>4.1603666666666701</v>
      </c>
      <c r="AI49" s="9">
        <v>2.69123</v>
      </c>
      <c r="AJ49" s="9"/>
      <c r="AK49" s="9"/>
      <c r="AL49" s="9">
        <f t="shared" si="5"/>
        <v>9.8563240000000008</v>
      </c>
    </row>
    <row r="50" spans="1:41" x14ac:dyDescent="0.35">
      <c r="A50" s="38" t="s">
        <v>190</v>
      </c>
      <c r="B50" s="7" t="s">
        <v>191</v>
      </c>
      <c r="C50" s="7">
        <v>87</v>
      </c>
      <c r="E50" s="7">
        <v>1</v>
      </c>
      <c r="F50" s="7">
        <v>1</v>
      </c>
      <c r="G50" s="7">
        <v>1</v>
      </c>
      <c r="H50" s="7">
        <v>0</v>
      </c>
      <c r="I50" s="7">
        <v>0</v>
      </c>
      <c r="J50" s="7">
        <v>18</v>
      </c>
      <c r="K50" s="7">
        <v>18</v>
      </c>
      <c r="L50" s="7">
        <v>18</v>
      </c>
      <c r="M50" s="7">
        <v>16</v>
      </c>
      <c r="N50" s="7">
        <v>17</v>
      </c>
      <c r="O50" s="6">
        <f t="shared" si="6"/>
        <v>2</v>
      </c>
      <c r="P50" s="7">
        <v>0</v>
      </c>
      <c r="Q50" s="7">
        <v>0</v>
      </c>
      <c r="R50" s="7">
        <v>0</v>
      </c>
      <c r="S50" s="7">
        <v>3</v>
      </c>
      <c r="T50" s="7">
        <v>0</v>
      </c>
      <c r="U50" s="7">
        <f t="shared" si="7"/>
        <v>2</v>
      </c>
      <c r="V50" s="7">
        <v>0</v>
      </c>
      <c r="W50" s="7">
        <f t="shared" si="8"/>
        <v>2</v>
      </c>
      <c r="Y50" s="7">
        <v>1</v>
      </c>
      <c r="Z50" s="8">
        <f t="shared" si="9"/>
        <v>0.5</v>
      </c>
      <c r="AC50" s="7">
        <v>1</v>
      </c>
      <c r="AD50" s="8">
        <f t="shared" si="10"/>
        <v>0.33333333333333331</v>
      </c>
      <c r="AG50" s="9">
        <v>3.49102333333333</v>
      </c>
      <c r="AH50" s="9">
        <v>3.4013650000000002</v>
      </c>
      <c r="AI50" s="9">
        <v>2.9396533333333301</v>
      </c>
      <c r="AJ50" s="9">
        <v>2.9960900000000001</v>
      </c>
      <c r="AK50" s="9">
        <v>2.8953716666666698</v>
      </c>
      <c r="AL50" s="9">
        <f t="shared" si="5"/>
        <v>15.72350333333333</v>
      </c>
    </row>
    <row r="51" spans="1:41" x14ac:dyDescent="0.35">
      <c r="B51" s="7" t="s">
        <v>192</v>
      </c>
      <c r="C51" s="7">
        <v>59</v>
      </c>
      <c r="E51" s="7">
        <v>0</v>
      </c>
      <c r="F51" s="7">
        <v>0</v>
      </c>
      <c r="G51" s="7">
        <v>1</v>
      </c>
      <c r="H51" s="7">
        <v>0</v>
      </c>
      <c r="I51" s="7" t="s">
        <v>195</v>
      </c>
      <c r="J51" s="7">
        <v>16</v>
      </c>
      <c r="K51" s="7">
        <v>16</v>
      </c>
      <c r="L51" s="7">
        <v>18</v>
      </c>
      <c r="M51" s="7">
        <v>9</v>
      </c>
      <c r="O51" s="6">
        <f t="shared" si="6"/>
        <v>1</v>
      </c>
      <c r="P51" s="7">
        <v>0</v>
      </c>
      <c r="Q51" s="7">
        <v>1</v>
      </c>
      <c r="R51" s="7">
        <v>0</v>
      </c>
      <c r="S51" s="7">
        <v>0</v>
      </c>
      <c r="T51" s="7">
        <v>1</v>
      </c>
      <c r="U51" s="7">
        <f t="shared" si="7"/>
        <v>0</v>
      </c>
      <c r="V51" s="7">
        <v>0</v>
      </c>
      <c r="W51" s="7">
        <f t="shared" si="8"/>
        <v>1</v>
      </c>
      <c r="Y51" s="7">
        <v>0</v>
      </c>
      <c r="Z51" s="8">
        <f t="shared" si="9"/>
        <v>0</v>
      </c>
      <c r="AC51" s="7">
        <v>0</v>
      </c>
      <c r="AD51" s="8" t="e">
        <f t="shared" si="10"/>
        <v>#DIV/0!</v>
      </c>
      <c r="AG51" s="9">
        <v>2.4413283333333302</v>
      </c>
      <c r="AH51" s="9">
        <v>2.9411849999999999</v>
      </c>
      <c r="AI51" s="9">
        <v>3.11975333333333</v>
      </c>
      <c r="AJ51" s="9">
        <v>1.2837733333333301</v>
      </c>
      <c r="AK51" s="9"/>
      <c r="AL51" s="9">
        <f t="shared" si="5"/>
        <v>9.786039999999991</v>
      </c>
    </row>
    <row r="54" spans="1:41" x14ac:dyDescent="0.35">
      <c r="A54" s="7" t="s">
        <v>50</v>
      </c>
      <c r="C54" s="7">
        <f>16*5</f>
        <v>80</v>
      </c>
      <c r="AG54" s="9"/>
      <c r="AH54" s="9"/>
      <c r="AI54" s="9"/>
      <c r="AJ54" s="9"/>
      <c r="AK54" s="9"/>
      <c r="AL54" s="9"/>
    </row>
    <row r="55" spans="1:41" x14ac:dyDescent="0.35">
      <c r="A55" s="7" t="s">
        <v>34</v>
      </c>
      <c r="C55" s="7">
        <f>AVERAGE(C4:C51)</f>
        <v>79.510638297872347</v>
      </c>
      <c r="D55" s="7" t="s">
        <v>34</v>
      </c>
      <c r="E55" s="9">
        <f t="shared" ref="E55:V55" si="11">AVERAGE(E4:E51)</f>
        <v>0.10638297872340426</v>
      </c>
      <c r="F55" s="9">
        <f t="shared" si="11"/>
        <v>3.2127659574468086</v>
      </c>
      <c r="G55" s="9">
        <f t="shared" si="11"/>
        <v>2.5227272727272729</v>
      </c>
      <c r="H55" s="9">
        <f t="shared" si="11"/>
        <v>2.1470588235294117</v>
      </c>
      <c r="I55" s="9">
        <f t="shared" si="11"/>
        <v>2.4</v>
      </c>
      <c r="J55" s="9"/>
      <c r="K55" s="9"/>
      <c r="L55" s="9"/>
      <c r="M55" s="9"/>
      <c r="N55" s="9"/>
      <c r="O55" s="15">
        <f>AVERAGE(O4:O51)</f>
        <v>8.4042553191489358</v>
      </c>
      <c r="P55" s="9">
        <f t="shared" si="11"/>
        <v>1.7234042553191489</v>
      </c>
      <c r="Q55" s="9">
        <f t="shared" si="11"/>
        <v>2.1489361702127661</v>
      </c>
      <c r="R55" s="9">
        <f t="shared" si="11"/>
        <v>1.9148936170212767</v>
      </c>
      <c r="S55" s="9">
        <f t="shared" si="11"/>
        <v>2.7234042553191489</v>
      </c>
      <c r="T55" s="9">
        <f t="shared" si="11"/>
        <v>3.8723404255319149</v>
      </c>
      <c r="U55" s="9">
        <f t="shared" si="11"/>
        <v>4.5319148936170217</v>
      </c>
      <c r="V55" s="9">
        <f t="shared" si="11"/>
        <v>3.6382978723404253</v>
      </c>
      <c r="W55" s="9">
        <f>AVERAGE(W4:W51)</f>
        <v>4.7659574468085104</v>
      </c>
      <c r="AB55" s="7" t="s">
        <v>34</v>
      </c>
      <c r="AF55" s="7" t="s">
        <v>34</v>
      </c>
      <c r="AG55" s="9">
        <f t="shared" ref="AG55:AL55" si="12">AVERAGE(AG4:AG51)</f>
        <v>4.5436668439716419</v>
      </c>
      <c r="AH55" s="9">
        <f t="shared" si="12"/>
        <v>5.5512159929078004</v>
      </c>
      <c r="AI55" s="9">
        <f t="shared" si="12"/>
        <v>3.9711343939393853</v>
      </c>
      <c r="AJ55" s="9">
        <f t="shared" si="12"/>
        <v>3.4618498529411643</v>
      </c>
      <c r="AK55" s="9">
        <f t="shared" si="12"/>
        <v>5.0103861999999788</v>
      </c>
      <c r="AL55" s="9">
        <f t="shared" si="12"/>
        <v>18.981956524822685</v>
      </c>
      <c r="AM55" s="9"/>
      <c r="AO55" s="9"/>
    </row>
    <row r="56" spans="1:41" x14ac:dyDescent="0.35">
      <c r="A56" s="7" t="s">
        <v>41</v>
      </c>
      <c r="P56" s="3"/>
      <c r="Q56" s="3"/>
      <c r="R56" s="3"/>
      <c r="T56" s="31">
        <f>TTEST(T4:T51,U4:U51,1,1)</f>
        <v>0.27495918684358356</v>
      </c>
      <c r="V56" s="3">
        <f>TTEST(V4:V51,W4:W51,1,1)</f>
        <v>2.1702177458801507E-2</v>
      </c>
    </row>
    <row r="57" spans="1:41" x14ac:dyDescent="0.35">
      <c r="A57" s="7" t="s">
        <v>53</v>
      </c>
      <c r="P57" s="3"/>
      <c r="Q57" s="31">
        <f>TTEST(Q4:Q51,R4:R51,1,1)</f>
        <v>0.293659573365607</v>
      </c>
      <c r="R57" s="31"/>
      <c r="S57" s="31"/>
      <c r="T57" s="31">
        <f>TTEST(T4:T51,V4:V51,1,1)</f>
        <v>0.293659573365607</v>
      </c>
    </row>
    <row r="59" spans="1:41" x14ac:dyDescent="0.35">
      <c r="A59" s="6" t="s">
        <v>42</v>
      </c>
      <c r="B59" s="6"/>
      <c r="C59" s="6"/>
    </row>
    <row r="61" spans="1:41" x14ac:dyDescent="0.35">
      <c r="A61" s="6" t="s">
        <v>43</v>
      </c>
      <c r="B61" s="6"/>
      <c r="C61" s="6"/>
    </row>
    <row r="62" spans="1:41" x14ac:dyDescent="0.35">
      <c r="A62" s="7" t="s">
        <v>48</v>
      </c>
    </row>
  </sheetData>
  <pageMargins left="0.7" right="0.7" top="0.75" bottom="0.75" header="0.3" footer="0.3"/>
  <pageSetup orientation="portrait" r:id="rId1"/>
  <ignoredErrors>
    <ignoredError sqref="O4 O5:O11 O18:O19 O13:O16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30DE-B62E-4401-A987-179419191458}">
  <dimension ref="A1:AY30"/>
  <sheetViews>
    <sheetView workbookViewId="0">
      <selection activeCell="AY4" sqref="AY4:AY27"/>
    </sheetView>
  </sheetViews>
  <sheetFormatPr defaultColWidth="8.81640625" defaultRowHeight="14.5" x14ac:dyDescent="0.35"/>
  <cols>
    <col min="1" max="1" width="11.453125" customWidth="1"/>
    <col min="3" max="3" width="9.36328125" bestFit="1" customWidth="1"/>
    <col min="5" max="5" width="9.1796875" customWidth="1"/>
    <col min="8" max="8" width="17.36328125" customWidth="1"/>
    <col min="9" max="9" width="17" bestFit="1" customWidth="1"/>
    <col min="10" max="10" width="17.453125" bestFit="1" customWidth="1"/>
    <col min="11" max="11" width="9.36328125" bestFit="1" customWidth="1"/>
    <col min="12" max="12" width="20.453125" bestFit="1" customWidth="1"/>
    <col min="13" max="13" width="17.36328125" bestFit="1" customWidth="1"/>
    <col min="14" max="14" width="13" bestFit="1" customWidth="1"/>
    <col min="15" max="15" width="10.1796875" bestFit="1" customWidth="1"/>
    <col min="16" max="16" width="19" bestFit="1" customWidth="1"/>
    <col min="17" max="17" width="22.453125" bestFit="1" customWidth="1"/>
    <col min="18" max="18" width="16.453125" bestFit="1" customWidth="1"/>
    <col min="19" max="19" width="20.1796875" bestFit="1" customWidth="1"/>
    <col min="20" max="20" width="19" bestFit="1" customWidth="1"/>
    <col min="21" max="21" width="12.6328125" customWidth="1"/>
    <col min="22" max="22" width="9.81640625" bestFit="1" customWidth="1"/>
    <col min="36" max="36" width="8.6328125" style="1"/>
    <col min="47" max="47" width="11.6328125" customWidth="1"/>
    <col min="48" max="48" width="21.81640625" customWidth="1"/>
    <col min="49" max="49" width="13" bestFit="1" customWidth="1"/>
    <col min="50" max="50" width="15" customWidth="1"/>
    <col min="51" max="51" width="9.81640625" customWidth="1"/>
  </cols>
  <sheetData>
    <row r="1" spans="1:51" s="1" customFormat="1" x14ac:dyDescent="0.35">
      <c r="A1" s="1" t="s">
        <v>101</v>
      </c>
      <c r="H1" s="1" t="s">
        <v>128</v>
      </c>
      <c r="AH1" s="1" t="s">
        <v>129</v>
      </c>
      <c r="AI1" s="14"/>
      <c r="AU1" s="1" t="s">
        <v>130</v>
      </c>
    </row>
    <row r="2" spans="1:51" s="1" customFormat="1" x14ac:dyDescent="0.35">
      <c r="B2" s="1" t="s">
        <v>102</v>
      </c>
      <c r="H2" s="1" t="s">
        <v>65</v>
      </c>
      <c r="M2" s="1" t="s">
        <v>0</v>
      </c>
      <c r="P2" s="1" t="s">
        <v>28</v>
      </c>
      <c r="S2" s="1" t="s">
        <v>32</v>
      </c>
      <c r="U2" s="1" t="s">
        <v>31</v>
      </c>
      <c r="Y2" s="1" t="s">
        <v>103</v>
      </c>
      <c r="AE2" s="1" t="s">
        <v>104</v>
      </c>
      <c r="AH2" s="1" t="s">
        <v>0</v>
      </c>
      <c r="AK2" s="1" t="s">
        <v>28</v>
      </c>
      <c r="AN2" s="1" t="s">
        <v>32</v>
      </c>
      <c r="AQ2" s="1" t="s">
        <v>31</v>
      </c>
      <c r="AU2" s="14"/>
    </row>
    <row r="3" spans="1:51" s="1" customFormat="1" x14ac:dyDescent="0.35">
      <c r="B3" s="1" t="s">
        <v>65</v>
      </c>
      <c r="C3" s="1" t="s">
        <v>0</v>
      </c>
      <c r="D3" s="1" t="s">
        <v>28</v>
      </c>
      <c r="E3" s="1" t="s">
        <v>32</v>
      </c>
      <c r="F3" s="1" t="s">
        <v>31</v>
      </c>
      <c r="H3" s="1" t="s">
        <v>107</v>
      </c>
      <c r="I3" s="1" t="s">
        <v>108</v>
      </c>
      <c r="J3" s="1" t="s">
        <v>133</v>
      </c>
      <c r="K3" s="1" t="s">
        <v>109</v>
      </c>
      <c r="L3" s="1" t="s">
        <v>132</v>
      </c>
      <c r="M3" s="1" t="s">
        <v>107</v>
      </c>
      <c r="N3" s="1" t="s">
        <v>112</v>
      </c>
      <c r="O3" s="1" t="s">
        <v>111</v>
      </c>
      <c r="P3" s="1" t="s">
        <v>106</v>
      </c>
      <c r="Q3" s="1" t="s">
        <v>113</v>
      </c>
      <c r="R3" s="1" t="s">
        <v>114</v>
      </c>
      <c r="S3" s="1" t="s">
        <v>115</v>
      </c>
      <c r="T3" s="1" t="s">
        <v>106</v>
      </c>
      <c r="U3" s="1" t="s">
        <v>116</v>
      </c>
      <c r="V3" s="1" t="s">
        <v>117</v>
      </c>
      <c r="W3" s="1" t="s">
        <v>118</v>
      </c>
      <c r="Y3" s="1" t="s">
        <v>65</v>
      </c>
      <c r="Z3" s="1" t="s">
        <v>0</v>
      </c>
      <c r="AA3" s="1" t="s">
        <v>28</v>
      </c>
      <c r="AB3" s="1" t="s">
        <v>32</v>
      </c>
      <c r="AC3" s="1" t="s">
        <v>31</v>
      </c>
      <c r="AE3" s="1" t="s">
        <v>144</v>
      </c>
      <c r="AF3" s="1" t="s">
        <v>145</v>
      </c>
      <c r="AH3" s="1" t="s">
        <v>118</v>
      </c>
      <c r="AI3" s="1" t="s">
        <v>117</v>
      </c>
      <c r="AJ3" s="1" t="s">
        <v>8</v>
      </c>
      <c r="AK3" s="1" t="s">
        <v>118</v>
      </c>
      <c r="AL3" s="1" t="s">
        <v>117</v>
      </c>
      <c r="AM3" s="1" t="s">
        <v>8</v>
      </c>
      <c r="AN3" s="1" t="s">
        <v>118</v>
      </c>
      <c r="AO3" s="1" t="s">
        <v>117</v>
      </c>
      <c r="AP3" s="1" t="s">
        <v>8</v>
      </c>
      <c r="AQ3" s="1" t="s">
        <v>118</v>
      </c>
      <c r="AR3" s="1" t="s">
        <v>117</v>
      </c>
      <c r="AS3" s="1" t="s">
        <v>8</v>
      </c>
      <c r="AU3" s="1" t="s">
        <v>131</v>
      </c>
      <c r="AV3" s="1" t="s">
        <v>196</v>
      </c>
      <c r="AW3" s="1" t="s">
        <v>135</v>
      </c>
      <c r="AX3" s="1" t="s">
        <v>136</v>
      </c>
      <c r="AY3" s="1" t="s">
        <v>137</v>
      </c>
    </row>
    <row r="4" spans="1:51" x14ac:dyDescent="0.35">
      <c r="A4" s="37" t="s">
        <v>167</v>
      </c>
      <c r="C4" s="14"/>
      <c r="D4" s="14"/>
      <c r="E4" s="14"/>
      <c r="F4" s="14"/>
      <c r="L4">
        <v>1</v>
      </c>
      <c r="N4">
        <v>1</v>
      </c>
      <c r="Y4">
        <v>2</v>
      </c>
      <c r="Z4">
        <v>1</v>
      </c>
      <c r="AB4">
        <v>4</v>
      </c>
      <c r="AC4">
        <v>2</v>
      </c>
      <c r="AE4">
        <v>9</v>
      </c>
      <c r="AF4">
        <v>7</v>
      </c>
      <c r="AH4">
        <v>7</v>
      </c>
      <c r="AI4">
        <v>1</v>
      </c>
      <c r="AJ4" s="1">
        <f>AH4-AI4</f>
        <v>6</v>
      </c>
      <c r="AM4" s="1"/>
      <c r="AN4">
        <v>10</v>
      </c>
      <c r="AO4">
        <v>1</v>
      </c>
      <c r="AP4" s="1">
        <f>AN4-AO4</f>
        <v>9</v>
      </c>
      <c r="AQ4">
        <v>10</v>
      </c>
      <c r="AR4">
        <v>1</v>
      </c>
      <c r="AS4" s="1">
        <f>AQ4-AR4</f>
        <v>9</v>
      </c>
      <c r="AU4">
        <v>1</v>
      </c>
      <c r="AV4">
        <v>0</v>
      </c>
      <c r="AW4">
        <v>12</v>
      </c>
      <c r="AX4">
        <v>12</v>
      </c>
      <c r="AY4" s="16">
        <f>AW4/AX4</f>
        <v>1</v>
      </c>
    </row>
    <row r="5" spans="1:51" x14ac:dyDescent="0.35">
      <c r="A5" s="37" t="s">
        <v>168</v>
      </c>
      <c r="B5" s="14"/>
      <c r="I5">
        <v>1</v>
      </c>
      <c r="K5">
        <v>1</v>
      </c>
      <c r="L5">
        <v>1</v>
      </c>
      <c r="N5">
        <v>1</v>
      </c>
      <c r="O5">
        <v>1</v>
      </c>
      <c r="P5">
        <v>1</v>
      </c>
      <c r="T5">
        <v>1</v>
      </c>
      <c r="V5">
        <v>1</v>
      </c>
      <c r="W5">
        <v>1</v>
      </c>
      <c r="Y5">
        <v>1</v>
      </c>
      <c r="Z5">
        <v>1</v>
      </c>
      <c r="AA5">
        <v>7</v>
      </c>
      <c r="AB5">
        <v>7</v>
      </c>
      <c r="AC5">
        <v>5</v>
      </c>
      <c r="AE5">
        <v>8</v>
      </c>
      <c r="AF5">
        <v>10</v>
      </c>
      <c r="AH5">
        <v>10</v>
      </c>
      <c r="AI5">
        <v>0</v>
      </c>
      <c r="AJ5" s="1">
        <f t="shared" ref="AJ5:AJ27" si="0">AH5-AI5</f>
        <v>10</v>
      </c>
      <c r="AK5">
        <v>10</v>
      </c>
      <c r="AL5">
        <v>0</v>
      </c>
      <c r="AM5" s="1">
        <f t="shared" ref="AM5:AM27" si="1">AK5-AL5</f>
        <v>10</v>
      </c>
      <c r="AN5">
        <v>6</v>
      </c>
      <c r="AO5">
        <v>4</v>
      </c>
      <c r="AP5" s="1">
        <f t="shared" ref="AP5:AP27" si="2">AN5-AO5</f>
        <v>2</v>
      </c>
      <c r="AQ5">
        <v>5</v>
      </c>
      <c r="AR5">
        <v>5</v>
      </c>
      <c r="AS5" s="1">
        <f t="shared" ref="AS5:AS27" si="3">AQ5-AR5</f>
        <v>0</v>
      </c>
      <c r="AU5">
        <v>0</v>
      </c>
      <c r="AV5">
        <v>1</v>
      </c>
      <c r="AW5">
        <v>100</v>
      </c>
      <c r="AX5">
        <v>75</v>
      </c>
      <c r="AY5" s="34">
        <f t="shared" ref="AY5:AY6" si="4">AW5/AX5</f>
        <v>1.3333333333333333</v>
      </c>
    </row>
    <row r="6" spans="1:51" x14ac:dyDescent="0.35">
      <c r="A6" s="37" t="s">
        <v>169</v>
      </c>
      <c r="B6" s="14"/>
      <c r="C6" s="14"/>
      <c r="D6" s="14"/>
      <c r="E6" s="1"/>
      <c r="F6" s="14"/>
      <c r="K6">
        <v>1</v>
      </c>
      <c r="L6">
        <v>1</v>
      </c>
      <c r="R6">
        <v>1</v>
      </c>
      <c r="X6" s="14"/>
      <c r="Y6">
        <v>3</v>
      </c>
      <c r="Z6">
        <v>1</v>
      </c>
      <c r="AA6">
        <v>10</v>
      </c>
      <c r="AB6">
        <v>9</v>
      </c>
      <c r="AC6">
        <v>5</v>
      </c>
      <c r="AE6">
        <v>9</v>
      </c>
      <c r="AF6">
        <v>3</v>
      </c>
      <c r="AH6">
        <v>1</v>
      </c>
      <c r="AI6">
        <v>10</v>
      </c>
      <c r="AJ6" s="1">
        <f t="shared" si="0"/>
        <v>-9</v>
      </c>
      <c r="AK6">
        <v>10</v>
      </c>
      <c r="AL6">
        <v>1</v>
      </c>
      <c r="AM6" s="1">
        <f t="shared" si="1"/>
        <v>9</v>
      </c>
      <c r="AN6">
        <v>9</v>
      </c>
      <c r="AO6">
        <v>2</v>
      </c>
      <c r="AP6" s="1">
        <f t="shared" si="2"/>
        <v>7</v>
      </c>
      <c r="AQ6">
        <v>9</v>
      </c>
      <c r="AR6">
        <v>1</v>
      </c>
      <c r="AS6" s="1">
        <f t="shared" si="3"/>
        <v>8</v>
      </c>
      <c r="AU6">
        <v>0</v>
      </c>
      <c r="AV6">
        <v>1</v>
      </c>
      <c r="AW6">
        <v>50</v>
      </c>
      <c r="AX6">
        <v>40</v>
      </c>
      <c r="AY6" s="34">
        <f t="shared" si="4"/>
        <v>1.25</v>
      </c>
    </row>
    <row r="7" spans="1:51" x14ac:dyDescent="0.35">
      <c r="A7" s="37" t="s">
        <v>170</v>
      </c>
      <c r="B7" s="14"/>
      <c r="C7" s="14"/>
      <c r="D7" s="14"/>
      <c r="E7" s="14"/>
      <c r="F7" s="14"/>
      <c r="N7">
        <v>1</v>
      </c>
      <c r="X7" s="14"/>
      <c r="Y7">
        <v>6</v>
      </c>
      <c r="Z7">
        <v>2</v>
      </c>
      <c r="AB7">
        <v>8</v>
      </c>
      <c r="AC7">
        <v>8</v>
      </c>
      <c r="AE7">
        <v>8</v>
      </c>
      <c r="AF7">
        <v>9</v>
      </c>
      <c r="AH7">
        <v>2</v>
      </c>
      <c r="AI7">
        <v>8</v>
      </c>
      <c r="AJ7" s="1">
        <f t="shared" si="0"/>
        <v>-6</v>
      </c>
      <c r="AM7" s="1"/>
      <c r="AN7">
        <v>5</v>
      </c>
      <c r="AO7">
        <v>5</v>
      </c>
      <c r="AP7" s="1">
        <f t="shared" si="2"/>
        <v>0</v>
      </c>
      <c r="AQ7">
        <v>5</v>
      </c>
      <c r="AR7">
        <v>5</v>
      </c>
      <c r="AS7" s="1">
        <f t="shared" si="3"/>
        <v>0</v>
      </c>
      <c r="AU7">
        <v>1</v>
      </c>
      <c r="AV7">
        <v>0</v>
      </c>
      <c r="AW7">
        <v>120</v>
      </c>
      <c r="AX7">
        <v>120</v>
      </c>
      <c r="AY7" s="34">
        <f t="shared" ref="AY7:AY27" si="5">AW7/AX7</f>
        <v>1</v>
      </c>
    </row>
    <row r="8" spans="1:51" x14ac:dyDescent="0.35">
      <c r="A8" s="37" t="s">
        <v>171</v>
      </c>
      <c r="B8" s="14"/>
      <c r="C8" s="14"/>
      <c r="D8" s="14"/>
      <c r="E8" s="14"/>
      <c r="F8" s="14"/>
      <c r="K8">
        <v>1</v>
      </c>
      <c r="L8">
        <v>1</v>
      </c>
      <c r="N8">
        <v>1</v>
      </c>
      <c r="P8">
        <v>1</v>
      </c>
      <c r="T8">
        <v>1</v>
      </c>
      <c r="W8">
        <v>1</v>
      </c>
      <c r="X8" s="14"/>
      <c r="Y8">
        <v>5</v>
      </c>
      <c r="Z8">
        <v>2</v>
      </c>
      <c r="AA8">
        <v>7</v>
      </c>
      <c r="AB8">
        <v>9</v>
      </c>
      <c r="AC8">
        <v>5</v>
      </c>
      <c r="AE8">
        <v>10</v>
      </c>
      <c r="AF8">
        <v>10</v>
      </c>
      <c r="AH8">
        <v>6</v>
      </c>
      <c r="AI8">
        <v>6</v>
      </c>
      <c r="AJ8" s="1">
        <f t="shared" si="0"/>
        <v>0</v>
      </c>
      <c r="AK8">
        <v>10</v>
      </c>
      <c r="AL8">
        <v>3</v>
      </c>
      <c r="AM8" s="1">
        <f t="shared" si="1"/>
        <v>7</v>
      </c>
      <c r="AN8">
        <v>6</v>
      </c>
      <c r="AO8">
        <v>8</v>
      </c>
      <c r="AP8" s="1">
        <f t="shared" si="2"/>
        <v>-2</v>
      </c>
      <c r="AQ8">
        <v>8</v>
      </c>
      <c r="AR8">
        <v>6</v>
      </c>
      <c r="AS8" s="1">
        <f t="shared" si="3"/>
        <v>2</v>
      </c>
      <c r="AU8">
        <v>0</v>
      </c>
      <c r="AV8">
        <v>1</v>
      </c>
      <c r="AW8">
        <v>45</v>
      </c>
      <c r="AX8">
        <v>30</v>
      </c>
      <c r="AY8" s="34">
        <f t="shared" si="5"/>
        <v>1.5</v>
      </c>
    </row>
    <row r="9" spans="1:51" x14ac:dyDescent="0.35">
      <c r="A9" s="37" t="s">
        <v>172</v>
      </c>
      <c r="B9" s="14"/>
      <c r="C9" s="14"/>
      <c r="D9" s="14"/>
      <c r="E9" s="14"/>
      <c r="F9" s="14"/>
      <c r="H9">
        <v>1</v>
      </c>
      <c r="O9">
        <v>1</v>
      </c>
      <c r="W9">
        <v>1</v>
      </c>
      <c r="X9" s="14"/>
      <c r="Y9">
        <v>3</v>
      </c>
      <c r="Z9">
        <v>4</v>
      </c>
      <c r="AA9">
        <v>8</v>
      </c>
      <c r="AB9">
        <v>10</v>
      </c>
      <c r="AC9">
        <v>7</v>
      </c>
      <c r="AE9">
        <v>8</v>
      </c>
      <c r="AF9">
        <v>8</v>
      </c>
      <c r="AH9">
        <v>8</v>
      </c>
      <c r="AI9">
        <v>2</v>
      </c>
      <c r="AJ9" s="1">
        <f t="shared" si="0"/>
        <v>6</v>
      </c>
      <c r="AK9">
        <v>8</v>
      </c>
      <c r="AL9">
        <v>2</v>
      </c>
      <c r="AM9" s="1">
        <f t="shared" si="1"/>
        <v>6</v>
      </c>
      <c r="AN9">
        <v>6</v>
      </c>
      <c r="AO9">
        <v>4</v>
      </c>
      <c r="AP9" s="1">
        <f t="shared" si="2"/>
        <v>2</v>
      </c>
      <c r="AQ9">
        <v>6</v>
      </c>
      <c r="AR9">
        <v>4</v>
      </c>
      <c r="AS9" s="1">
        <f t="shared" si="3"/>
        <v>2</v>
      </c>
      <c r="AU9">
        <v>0</v>
      </c>
      <c r="AV9">
        <v>1</v>
      </c>
      <c r="AW9">
        <v>50</v>
      </c>
      <c r="AX9">
        <v>40</v>
      </c>
      <c r="AY9" s="34">
        <f t="shared" si="5"/>
        <v>1.25</v>
      </c>
    </row>
    <row r="10" spans="1:51" x14ac:dyDescent="0.35">
      <c r="A10" s="37" t="s">
        <v>173</v>
      </c>
      <c r="B10" s="14"/>
      <c r="C10" s="14"/>
      <c r="D10" s="14"/>
      <c r="E10" s="14"/>
      <c r="F10" s="14"/>
      <c r="N10">
        <v>1</v>
      </c>
      <c r="X10" s="14"/>
      <c r="Y10">
        <v>3</v>
      </c>
      <c r="Z10">
        <v>1</v>
      </c>
      <c r="AA10">
        <v>10</v>
      </c>
      <c r="AB10">
        <v>10</v>
      </c>
      <c r="AC10">
        <v>5</v>
      </c>
      <c r="AE10">
        <v>8</v>
      </c>
      <c r="AF10">
        <v>10</v>
      </c>
      <c r="AH10">
        <v>1</v>
      </c>
      <c r="AI10">
        <v>10</v>
      </c>
      <c r="AJ10" s="1">
        <f t="shared" si="0"/>
        <v>-9</v>
      </c>
      <c r="AK10">
        <v>4</v>
      </c>
      <c r="AL10">
        <v>6</v>
      </c>
      <c r="AM10" s="1">
        <f t="shared" si="1"/>
        <v>-2</v>
      </c>
      <c r="AN10">
        <v>1</v>
      </c>
      <c r="AO10">
        <v>10</v>
      </c>
      <c r="AP10" s="1">
        <f t="shared" si="2"/>
        <v>-9</v>
      </c>
      <c r="AQ10">
        <v>1</v>
      </c>
      <c r="AR10">
        <v>10</v>
      </c>
      <c r="AS10" s="1">
        <f t="shared" si="3"/>
        <v>-9</v>
      </c>
      <c r="AU10">
        <v>0</v>
      </c>
      <c r="AV10">
        <v>1</v>
      </c>
      <c r="AW10">
        <v>55</v>
      </c>
      <c r="AX10">
        <v>50</v>
      </c>
      <c r="AY10" s="34">
        <f t="shared" si="5"/>
        <v>1.1000000000000001</v>
      </c>
    </row>
    <row r="11" spans="1:51" x14ac:dyDescent="0.35">
      <c r="A11" s="37" t="s">
        <v>174</v>
      </c>
      <c r="B11" s="14"/>
      <c r="C11" s="14"/>
      <c r="D11" s="14"/>
      <c r="E11" s="14"/>
      <c r="F11" s="14"/>
      <c r="G11" s="14"/>
      <c r="I11">
        <v>1</v>
      </c>
      <c r="L11">
        <v>1</v>
      </c>
      <c r="N11">
        <v>1</v>
      </c>
      <c r="O11">
        <v>1</v>
      </c>
      <c r="U11">
        <v>1</v>
      </c>
      <c r="X11" s="14"/>
      <c r="Y11">
        <v>2</v>
      </c>
      <c r="Z11">
        <v>3</v>
      </c>
      <c r="AA11">
        <v>8</v>
      </c>
      <c r="AB11">
        <v>9</v>
      </c>
      <c r="AC11">
        <v>8</v>
      </c>
      <c r="AE11">
        <v>9</v>
      </c>
      <c r="AF11">
        <v>10</v>
      </c>
      <c r="AH11">
        <v>9</v>
      </c>
      <c r="AI11">
        <v>3</v>
      </c>
      <c r="AJ11" s="1">
        <f t="shared" si="0"/>
        <v>6</v>
      </c>
      <c r="AK11">
        <v>10</v>
      </c>
      <c r="AL11">
        <v>1</v>
      </c>
      <c r="AM11" s="1">
        <f t="shared" si="1"/>
        <v>9</v>
      </c>
      <c r="AN11">
        <v>5</v>
      </c>
      <c r="AO11">
        <v>5</v>
      </c>
      <c r="AP11" s="1">
        <f t="shared" si="2"/>
        <v>0</v>
      </c>
      <c r="AQ11">
        <v>6</v>
      </c>
      <c r="AR11">
        <v>6</v>
      </c>
      <c r="AS11" s="1">
        <f t="shared" si="3"/>
        <v>0</v>
      </c>
      <c r="AU11">
        <v>0</v>
      </c>
      <c r="AV11">
        <v>1</v>
      </c>
      <c r="AW11">
        <v>100</v>
      </c>
      <c r="AX11">
        <v>75</v>
      </c>
      <c r="AY11" s="34">
        <f t="shared" si="5"/>
        <v>1.3333333333333333</v>
      </c>
    </row>
    <row r="12" spans="1:51" x14ac:dyDescent="0.35">
      <c r="A12" s="38" t="s">
        <v>175</v>
      </c>
      <c r="B12" s="14"/>
      <c r="C12" s="14"/>
      <c r="D12" s="14"/>
      <c r="E12" s="14"/>
      <c r="F12" s="14"/>
      <c r="X12" s="14"/>
      <c r="Y12">
        <v>2</v>
      </c>
      <c r="Z12">
        <v>1</v>
      </c>
      <c r="AA12">
        <v>9</v>
      </c>
      <c r="AB12">
        <v>6</v>
      </c>
      <c r="AC12">
        <v>3</v>
      </c>
      <c r="AE12">
        <v>8</v>
      </c>
      <c r="AF12">
        <v>8</v>
      </c>
      <c r="AH12">
        <v>7</v>
      </c>
      <c r="AI12">
        <v>3</v>
      </c>
      <c r="AJ12" s="1">
        <f t="shared" si="0"/>
        <v>4</v>
      </c>
      <c r="AK12">
        <v>8</v>
      </c>
      <c r="AL12">
        <v>2</v>
      </c>
      <c r="AM12" s="1">
        <f t="shared" si="1"/>
        <v>6</v>
      </c>
      <c r="AN12">
        <v>8</v>
      </c>
      <c r="AO12">
        <v>2</v>
      </c>
      <c r="AP12" s="1">
        <f t="shared" si="2"/>
        <v>6</v>
      </c>
      <c r="AQ12">
        <v>9</v>
      </c>
      <c r="AR12">
        <v>1</v>
      </c>
      <c r="AS12" s="1">
        <f t="shared" si="3"/>
        <v>8</v>
      </c>
      <c r="AU12">
        <v>0</v>
      </c>
      <c r="AV12">
        <v>1</v>
      </c>
      <c r="AW12">
        <v>105</v>
      </c>
      <c r="AX12">
        <v>90</v>
      </c>
      <c r="AY12" s="34">
        <f t="shared" si="5"/>
        <v>1.1666666666666667</v>
      </c>
    </row>
    <row r="13" spans="1:51" x14ac:dyDescent="0.35">
      <c r="A13" s="37" t="s">
        <v>176</v>
      </c>
      <c r="B13" s="14"/>
      <c r="C13" s="14"/>
      <c r="D13" s="14"/>
      <c r="E13" s="14"/>
      <c r="F13" s="14"/>
      <c r="X13" s="14"/>
      <c r="Y13">
        <v>1</v>
      </c>
      <c r="Z13">
        <v>1</v>
      </c>
      <c r="AA13">
        <v>7</v>
      </c>
      <c r="AB13">
        <v>7</v>
      </c>
      <c r="AC13">
        <v>5</v>
      </c>
      <c r="AE13">
        <v>10</v>
      </c>
      <c r="AF13">
        <v>10</v>
      </c>
      <c r="AH13">
        <v>3</v>
      </c>
      <c r="AI13">
        <v>7</v>
      </c>
      <c r="AJ13" s="1">
        <f t="shared" si="0"/>
        <v>-4</v>
      </c>
      <c r="AK13">
        <v>7</v>
      </c>
      <c r="AL13">
        <v>3</v>
      </c>
      <c r="AM13" s="1">
        <f t="shared" si="1"/>
        <v>4</v>
      </c>
      <c r="AN13">
        <v>8</v>
      </c>
      <c r="AO13">
        <v>2</v>
      </c>
      <c r="AP13" s="1">
        <f t="shared" si="2"/>
        <v>6</v>
      </c>
      <c r="AQ13">
        <v>5</v>
      </c>
      <c r="AR13">
        <v>5</v>
      </c>
      <c r="AS13" s="1">
        <f t="shared" si="3"/>
        <v>0</v>
      </c>
      <c r="AU13">
        <v>0</v>
      </c>
      <c r="AV13">
        <v>1</v>
      </c>
      <c r="AW13">
        <v>200</v>
      </c>
      <c r="AX13">
        <v>150</v>
      </c>
      <c r="AY13" s="34">
        <f t="shared" si="5"/>
        <v>1.3333333333333333</v>
      </c>
    </row>
    <row r="14" spans="1:51" x14ac:dyDescent="0.35">
      <c r="A14" s="38" t="s">
        <v>177</v>
      </c>
      <c r="B14" s="14"/>
      <c r="C14" s="14"/>
      <c r="D14" s="14"/>
      <c r="E14" s="14"/>
      <c r="F14" s="14"/>
      <c r="X14" s="14"/>
      <c r="Y14">
        <v>5</v>
      </c>
      <c r="Z14">
        <v>3</v>
      </c>
      <c r="AA14">
        <v>7</v>
      </c>
      <c r="AB14">
        <v>7</v>
      </c>
      <c r="AC14">
        <v>3</v>
      </c>
      <c r="AE14">
        <v>10</v>
      </c>
      <c r="AF14">
        <v>10</v>
      </c>
      <c r="AH14">
        <v>3</v>
      </c>
      <c r="AI14">
        <v>7</v>
      </c>
      <c r="AJ14" s="1">
        <f t="shared" si="0"/>
        <v>-4</v>
      </c>
      <c r="AK14">
        <v>10</v>
      </c>
      <c r="AL14">
        <v>1</v>
      </c>
      <c r="AM14" s="1">
        <f t="shared" si="1"/>
        <v>9</v>
      </c>
      <c r="AN14">
        <v>3</v>
      </c>
      <c r="AO14">
        <v>7</v>
      </c>
      <c r="AP14" s="1">
        <f t="shared" si="2"/>
        <v>-4</v>
      </c>
      <c r="AQ14">
        <v>3</v>
      </c>
      <c r="AR14">
        <v>7</v>
      </c>
      <c r="AS14" s="1">
        <f t="shared" si="3"/>
        <v>-4</v>
      </c>
      <c r="AU14">
        <v>0</v>
      </c>
      <c r="AV14">
        <v>1</v>
      </c>
      <c r="AW14">
        <v>55</v>
      </c>
      <c r="AX14">
        <v>35</v>
      </c>
      <c r="AY14" s="34">
        <f t="shared" si="5"/>
        <v>1.5714285714285714</v>
      </c>
    </row>
    <row r="15" spans="1:51" x14ac:dyDescent="0.35">
      <c r="A15" s="37" t="s">
        <v>178</v>
      </c>
      <c r="B15" s="14"/>
      <c r="C15" s="14"/>
      <c r="D15" s="14"/>
      <c r="E15" s="14"/>
      <c r="F15" s="14"/>
      <c r="X15" s="14"/>
      <c r="Y15">
        <v>2</v>
      </c>
      <c r="Z15">
        <v>1</v>
      </c>
      <c r="AA15">
        <v>6</v>
      </c>
      <c r="AB15">
        <v>2</v>
      </c>
      <c r="AC15">
        <v>2</v>
      </c>
      <c r="AE15">
        <v>10</v>
      </c>
      <c r="AF15">
        <v>10</v>
      </c>
      <c r="AH15">
        <v>10</v>
      </c>
      <c r="AI15">
        <v>3</v>
      </c>
      <c r="AJ15" s="1">
        <f t="shared" si="0"/>
        <v>7</v>
      </c>
      <c r="AK15">
        <v>10</v>
      </c>
      <c r="AL15">
        <v>3</v>
      </c>
      <c r="AM15" s="1">
        <f t="shared" si="1"/>
        <v>7</v>
      </c>
      <c r="AN15">
        <v>10</v>
      </c>
      <c r="AO15">
        <v>3</v>
      </c>
      <c r="AP15" s="1">
        <f t="shared" si="2"/>
        <v>7</v>
      </c>
      <c r="AQ15">
        <v>10</v>
      </c>
      <c r="AR15">
        <v>3</v>
      </c>
      <c r="AS15" s="1">
        <f t="shared" si="3"/>
        <v>7</v>
      </c>
      <c r="AU15">
        <v>0</v>
      </c>
      <c r="AV15">
        <v>1</v>
      </c>
      <c r="AW15">
        <v>80</v>
      </c>
      <c r="AX15">
        <v>70</v>
      </c>
      <c r="AY15" s="34">
        <f t="shared" si="5"/>
        <v>1.1428571428571428</v>
      </c>
    </row>
    <row r="16" spans="1:51" x14ac:dyDescent="0.35">
      <c r="A16" s="37" t="s">
        <v>179</v>
      </c>
      <c r="B16" s="14"/>
      <c r="C16" s="14"/>
      <c r="D16" s="14"/>
      <c r="E16" s="14"/>
      <c r="F16" s="14"/>
      <c r="X16" s="14"/>
      <c r="Y16">
        <v>5</v>
      </c>
      <c r="Z16">
        <v>2</v>
      </c>
      <c r="AA16">
        <v>6</v>
      </c>
      <c r="AB16">
        <v>3</v>
      </c>
      <c r="AC16">
        <v>3</v>
      </c>
      <c r="AE16">
        <v>6</v>
      </c>
      <c r="AF16">
        <v>8</v>
      </c>
      <c r="AH16">
        <v>1</v>
      </c>
      <c r="AI16">
        <v>1</v>
      </c>
      <c r="AJ16" s="1">
        <f t="shared" si="0"/>
        <v>0</v>
      </c>
      <c r="AK16">
        <v>10</v>
      </c>
      <c r="AL16">
        <v>1</v>
      </c>
      <c r="AM16" s="1">
        <f t="shared" si="1"/>
        <v>9</v>
      </c>
      <c r="AN16">
        <v>1</v>
      </c>
      <c r="AO16">
        <v>10</v>
      </c>
      <c r="AP16" s="1">
        <f t="shared" si="2"/>
        <v>-9</v>
      </c>
      <c r="AQ16">
        <v>1</v>
      </c>
      <c r="AR16">
        <v>10</v>
      </c>
      <c r="AS16" s="1">
        <f t="shared" si="3"/>
        <v>-9</v>
      </c>
      <c r="AU16">
        <v>0</v>
      </c>
      <c r="AV16">
        <v>1</v>
      </c>
      <c r="AW16">
        <v>100</v>
      </c>
      <c r="AX16">
        <v>70</v>
      </c>
      <c r="AY16" s="34">
        <f t="shared" si="5"/>
        <v>1.4285714285714286</v>
      </c>
    </row>
    <row r="17" spans="1:51" x14ac:dyDescent="0.35">
      <c r="A17" s="38" t="s">
        <v>180</v>
      </c>
      <c r="B17" s="14"/>
      <c r="C17" s="14"/>
      <c r="D17" s="14"/>
      <c r="E17" s="14"/>
      <c r="F17" s="14"/>
      <c r="X17" s="14"/>
      <c r="Y17">
        <v>1</v>
      </c>
      <c r="Z17">
        <v>1</v>
      </c>
      <c r="AA17">
        <v>8</v>
      </c>
      <c r="AB17">
        <v>7</v>
      </c>
      <c r="AC17">
        <v>6</v>
      </c>
      <c r="AE17">
        <v>7</v>
      </c>
      <c r="AF17">
        <v>7</v>
      </c>
      <c r="AH17">
        <v>1</v>
      </c>
      <c r="AI17">
        <v>9</v>
      </c>
      <c r="AJ17" s="1">
        <f t="shared" si="0"/>
        <v>-8</v>
      </c>
      <c r="AK17">
        <v>8</v>
      </c>
      <c r="AL17">
        <v>2</v>
      </c>
      <c r="AM17" s="1">
        <f t="shared" si="1"/>
        <v>6</v>
      </c>
      <c r="AN17">
        <v>1</v>
      </c>
      <c r="AO17">
        <v>9</v>
      </c>
      <c r="AP17" s="1">
        <f t="shared" si="2"/>
        <v>-8</v>
      </c>
      <c r="AQ17">
        <v>1</v>
      </c>
      <c r="AR17">
        <v>9</v>
      </c>
      <c r="AS17" s="1">
        <f t="shared" si="3"/>
        <v>-8</v>
      </c>
      <c r="AU17">
        <v>1</v>
      </c>
      <c r="AV17">
        <v>0</v>
      </c>
      <c r="AW17">
        <v>40</v>
      </c>
      <c r="AX17">
        <v>40</v>
      </c>
      <c r="AY17" s="34">
        <f t="shared" si="5"/>
        <v>1</v>
      </c>
    </row>
    <row r="18" spans="1:51" x14ac:dyDescent="0.35">
      <c r="A18" s="37" t="s">
        <v>181</v>
      </c>
      <c r="B18" s="14"/>
      <c r="C18" s="14"/>
      <c r="D18" s="14"/>
      <c r="E18" s="14"/>
      <c r="F18" s="14"/>
      <c r="X18" s="14"/>
      <c r="Y18">
        <v>3</v>
      </c>
      <c r="Z18">
        <v>1</v>
      </c>
      <c r="AA18">
        <v>8</v>
      </c>
      <c r="AB18">
        <v>9</v>
      </c>
      <c r="AC18">
        <v>6</v>
      </c>
      <c r="AE18">
        <v>7</v>
      </c>
      <c r="AF18">
        <v>9</v>
      </c>
      <c r="AH18">
        <v>2</v>
      </c>
      <c r="AI18">
        <v>3</v>
      </c>
      <c r="AJ18" s="1">
        <f t="shared" si="0"/>
        <v>-1</v>
      </c>
      <c r="AK18">
        <v>10</v>
      </c>
      <c r="AL18">
        <v>1</v>
      </c>
      <c r="AM18" s="1">
        <f t="shared" si="1"/>
        <v>9</v>
      </c>
      <c r="AN18">
        <v>10</v>
      </c>
      <c r="AO18">
        <v>1</v>
      </c>
      <c r="AP18" s="1">
        <f t="shared" si="2"/>
        <v>9</v>
      </c>
      <c r="AQ18">
        <v>10</v>
      </c>
      <c r="AR18">
        <v>5</v>
      </c>
      <c r="AS18" s="1">
        <f t="shared" si="3"/>
        <v>5</v>
      </c>
      <c r="AU18">
        <v>0</v>
      </c>
      <c r="AW18">
        <v>45</v>
      </c>
      <c r="AX18">
        <v>30</v>
      </c>
      <c r="AY18" s="34">
        <f t="shared" si="5"/>
        <v>1.5</v>
      </c>
    </row>
    <row r="19" spans="1:51" x14ac:dyDescent="0.35">
      <c r="A19" s="38" t="s">
        <v>182</v>
      </c>
      <c r="B19" s="14"/>
      <c r="C19" s="14"/>
      <c r="D19" s="14"/>
      <c r="E19" s="14"/>
      <c r="F19" s="14"/>
      <c r="X19" s="14"/>
      <c r="Y19">
        <v>3</v>
      </c>
      <c r="Z19">
        <v>1</v>
      </c>
      <c r="AA19">
        <v>10</v>
      </c>
      <c r="AB19">
        <v>9</v>
      </c>
      <c r="AC19">
        <v>8</v>
      </c>
      <c r="AE19">
        <v>7</v>
      </c>
      <c r="AF19">
        <v>10</v>
      </c>
      <c r="AH19">
        <v>1</v>
      </c>
      <c r="AI19">
        <v>1</v>
      </c>
      <c r="AJ19" s="1">
        <f t="shared" si="0"/>
        <v>0</v>
      </c>
      <c r="AK19">
        <v>10</v>
      </c>
      <c r="AL19">
        <v>1</v>
      </c>
      <c r="AM19" s="1">
        <f t="shared" si="1"/>
        <v>9</v>
      </c>
      <c r="AN19">
        <v>10</v>
      </c>
      <c r="AO19">
        <v>1</v>
      </c>
      <c r="AP19" s="1">
        <f t="shared" si="2"/>
        <v>9</v>
      </c>
      <c r="AQ19">
        <v>10</v>
      </c>
      <c r="AR19">
        <v>1</v>
      </c>
      <c r="AS19" s="1">
        <f t="shared" si="3"/>
        <v>9</v>
      </c>
      <c r="AU19">
        <v>0</v>
      </c>
      <c r="AV19">
        <v>1</v>
      </c>
      <c r="AW19">
        <v>40</v>
      </c>
      <c r="AX19">
        <v>30</v>
      </c>
      <c r="AY19" s="34">
        <f t="shared" si="5"/>
        <v>1.3333333333333333</v>
      </c>
    </row>
    <row r="20" spans="1:51" x14ac:dyDescent="0.35">
      <c r="A20" s="37" t="s">
        <v>183</v>
      </c>
      <c r="B20" s="14"/>
      <c r="C20" s="14"/>
      <c r="D20" s="14"/>
      <c r="E20" s="14"/>
      <c r="F20" s="14"/>
      <c r="X20" s="14"/>
      <c r="Y20">
        <v>2</v>
      </c>
      <c r="Z20">
        <v>1</v>
      </c>
      <c r="AA20">
        <v>6</v>
      </c>
      <c r="AB20">
        <v>5</v>
      </c>
      <c r="AC20">
        <v>4</v>
      </c>
      <c r="AE20">
        <v>9</v>
      </c>
      <c r="AF20">
        <v>9</v>
      </c>
      <c r="AH20">
        <v>1</v>
      </c>
      <c r="AI20">
        <v>10</v>
      </c>
      <c r="AJ20" s="1">
        <f t="shared" si="0"/>
        <v>-9</v>
      </c>
      <c r="AK20">
        <v>8</v>
      </c>
      <c r="AL20">
        <v>2</v>
      </c>
      <c r="AM20" s="1">
        <f t="shared" si="1"/>
        <v>6</v>
      </c>
      <c r="AN20">
        <v>3</v>
      </c>
      <c r="AO20">
        <v>7</v>
      </c>
      <c r="AP20" s="1">
        <f t="shared" si="2"/>
        <v>-4</v>
      </c>
      <c r="AQ20">
        <v>3</v>
      </c>
      <c r="AR20">
        <v>7</v>
      </c>
      <c r="AS20" s="1">
        <f t="shared" si="3"/>
        <v>-4</v>
      </c>
      <c r="AU20">
        <v>1</v>
      </c>
      <c r="AV20">
        <v>0</v>
      </c>
      <c r="AW20">
        <v>100</v>
      </c>
      <c r="AX20">
        <v>100</v>
      </c>
      <c r="AY20" s="34">
        <f t="shared" si="5"/>
        <v>1</v>
      </c>
    </row>
    <row r="21" spans="1:51" x14ac:dyDescent="0.35">
      <c r="A21" s="38" t="s">
        <v>184</v>
      </c>
      <c r="B21" s="14"/>
      <c r="C21" s="14"/>
      <c r="D21" s="14"/>
      <c r="E21" s="14"/>
      <c r="F21" s="14"/>
      <c r="X21" s="14"/>
      <c r="Y21">
        <v>2</v>
      </c>
      <c r="Z21">
        <v>1</v>
      </c>
      <c r="AA21">
        <v>5</v>
      </c>
      <c r="AB21">
        <v>9</v>
      </c>
      <c r="AC21">
        <v>3</v>
      </c>
      <c r="AE21">
        <v>10</v>
      </c>
      <c r="AF21">
        <v>10</v>
      </c>
      <c r="AH21">
        <v>10</v>
      </c>
      <c r="AI21">
        <v>1</v>
      </c>
      <c r="AJ21" s="1">
        <f t="shared" si="0"/>
        <v>9</v>
      </c>
      <c r="AK21">
        <v>10</v>
      </c>
      <c r="AL21">
        <v>1</v>
      </c>
      <c r="AM21" s="1">
        <f t="shared" si="1"/>
        <v>9</v>
      </c>
      <c r="AN21">
        <v>10</v>
      </c>
      <c r="AO21">
        <v>1</v>
      </c>
      <c r="AP21" s="1">
        <f t="shared" si="2"/>
        <v>9</v>
      </c>
      <c r="AQ21">
        <v>10</v>
      </c>
      <c r="AR21">
        <v>1</v>
      </c>
      <c r="AS21" s="1">
        <f t="shared" si="3"/>
        <v>9</v>
      </c>
      <c r="AU21">
        <v>1</v>
      </c>
      <c r="AV21">
        <v>0</v>
      </c>
      <c r="AW21">
        <v>100</v>
      </c>
      <c r="AX21">
        <v>100</v>
      </c>
      <c r="AY21" s="34">
        <f t="shared" si="5"/>
        <v>1</v>
      </c>
    </row>
    <row r="22" spans="1:51" x14ac:dyDescent="0.35">
      <c r="A22" s="37" t="s">
        <v>185</v>
      </c>
      <c r="Y22">
        <v>2</v>
      </c>
      <c r="Z22">
        <v>1</v>
      </c>
      <c r="AA22">
        <v>4</v>
      </c>
      <c r="AB22">
        <v>4</v>
      </c>
      <c r="AC22">
        <v>6</v>
      </c>
      <c r="AE22">
        <v>7</v>
      </c>
      <c r="AF22">
        <v>7</v>
      </c>
      <c r="AH22">
        <v>8</v>
      </c>
      <c r="AI22">
        <v>1</v>
      </c>
      <c r="AJ22" s="1">
        <f t="shared" si="0"/>
        <v>7</v>
      </c>
      <c r="AK22">
        <v>3</v>
      </c>
      <c r="AL22">
        <v>9</v>
      </c>
      <c r="AM22" s="1">
        <f t="shared" si="1"/>
        <v>-6</v>
      </c>
      <c r="AN22">
        <v>4</v>
      </c>
      <c r="AO22">
        <v>6</v>
      </c>
      <c r="AP22" s="1">
        <f t="shared" si="2"/>
        <v>-2</v>
      </c>
      <c r="AQ22">
        <v>2</v>
      </c>
      <c r="AR22">
        <v>9</v>
      </c>
      <c r="AS22" s="1">
        <f t="shared" si="3"/>
        <v>-7</v>
      </c>
      <c r="AU22">
        <v>0</v>
      </c>
      <c r="AV22">
        <v>-1</v>
      </c>
      <c r="AW22">
        <v>40</v>
      </c>
      <c r="AX22">
        <v>50</v>
      </c>
      <c r="AY22" s="34">
        <f t="shared" si="5"/>
        <v>0.8</v>
      </c>
    </row>
    <row r="23" spans="1:51" x14ac:dyDescent="0.35">
      <c r="A23" s="37" t="s">
        <v>186</v>
      </c>
      <c r="Y23">
        <v>6</v>
      </c>
      <c r="Z23">
        <v>1</v>
      </c>
      <c r="AA23">
        <v>9</v>
      </c>
      <c r="AB23">
        <v>7</v>
      </c>
      <c r="AC23">
        <v>4</v>
      </c>
      <c r="AE23">
        <v>7</v>
      </c>
      <c r="AF23">
        <v>9</v>
      </c>
      <c r="AH23">
        <v>1</v>
      </c>
      <c r="AI23">
        <v>1</v>
      </c>
      <c r="AJ23" s="1">
        <f t="shared" si="0"/>
        <v>0</v>
      </c>
      <c r="AK23">
        <v>10</v>
      </c>
      <c r="AL23">
        <v>10</v>
      </c>
      <c r="AM23" s="1">
        <f t="shared" si="1"/>
        <v>0</v>
      </c>
      <c r="AN23">
        <v>10</v>
      </c>
      <c r="AO23">
        <v>10</v>
      </c>
      <c r="AP23" s="1">
        <f t="shared" si="2"/>
        <v>0</v>
      </c>
      <c r="AQ23">
        <v>10</v>
      </c>
      <c r="AR23">
        <v>10</v>
      </c>
      <c r="AS23" s="1">
        <f t="shared" si="3"/>
        <v>0</v>
      </c>
      <c r="AU23">
        <v>0</v>
      </c>
      <c r="AV23">
        <v>1</v>
      </c>
      <c r="AW23">
        <v>12</v>
      </c>
      <c r="AX23">
        <v>4</v>
      </c>
      <c r="AY23" s="34">
        <f t="shared" si="5"/>
        <v>3</v>
      </c>
    </row>
    <row r="24" spans="1:51" x14ac:dyDescent="0.35">
      <c r="A24" s="38" t="s">
        <v>187</v>
      </c>
      <c r="Y24">
        <v>5</v>
      </c>
      <c r="Z24">
        <v>2</v>
      </c>
      <c r="AA24">
        <v>7</v>
      </c>
      <c r="AB24">
        <v>6</v>
      </c>
      <c r="AC24">
        <v>5</v>
      </c>
      <c r="AE24">
        <v>7</v>
      </c>
      <c r="AF24">
        <v>8</v>
      </c>
      <c r="AH24">
        <v>1</v>
      </c>
      <c r="AI24">
        <v>7</v>
      </c>
      <c r="AJ24" s="1">
        <f t="shared" si="0"/>
        <v>-6</v>
      </c>
      <c r="AK24">
        <v>8</v>
      </c>
      <c r="AL24">
        <v>2</v>
      </c>
      <c r="AM24" s="1">
        <f t="shared" si="1"/>
        <v>6</v>
      </c>
      <c r="AN24">
        <v>3</v>
      </c>
      <c r="AO24">
        <v>8</v>
      </c>
      <c r="AP24" s="1">
        <f t="shared" si="2"/>
        <v>-5</v>
      </c>
      <c r="AQ24">
        <v>3</v>
      </c>
      <c r="AR24">
        <v>8</v>
      </c>
      <c r="AS24" s="1">
        <f t="shared" si="3"/>
        <v>-5</v>
      </c>
      <c r="AU24">
        <v>1</v>
      </c>
      <c r="AV24">
        <v>0</v>
      </c>
      <c r="AW24">
        <v>100</v>
      </c>
      <c r="AX24">
        <v>100</v>
      </c>
      <c r="AY24" s="34">
        <f t="shared" si="5"/>
        <v>1</v>
      </c>
    </row>
    <row r="25" spans="1:51" x14ac:dyDescent="0.35">
      <c r="A25" s="37" t="s">
        <v>188</v>
      </c>
      <c r="Y25">
        <v>2</v>
      </c>
      <c r="Z25">
        <v>1</v>
      </c>
      <c r="AA25">
        <v>5</v>
      </c>
      <c r="AB25">
        <v>10</v>
      </c>
      <c r="AE25">
        <v>10</v>
      </c>
      <c r="AF25">
        <v>10</v>
      </c>
      <c r="AH25">
        <v>5</v>
      </c>
      <c r="AI25">
        <v>1</v>
      </c>
      <c r="AJ25" s="1">
        <f t="shared" si="0"/>
        <v>4</v>
      </c>
      <c r="AK25">
        <v>10</v>
      </c>
      <c r="AL25">
        <v>1</v>
      </c>
      <c r="AM25" s="1">
        <f t="shared" si="1"/>
        <v>9</v>
      </c>
      <c r="AN25">
        <v>10</v>
      </c>
      <c r="AO25">
        <v>1</v>
      </c>
      <c r="AP25" s="1">
        <f t="shared" si="2"/>
        <v>9</v>
      </c>
      <c r="AQ25">
        <v>10</v>
      </c>
      <c r="AR25">
        <v>1</v>
      </c>
      <c r="AS25" s="1">
        <f t="shared" si="3"/>
        <v>9</v>
      </c>
      <c r="AU25">
        <v>0</v>
      </c>
      <c r="AV25">
        <v>1</v>
      </c>
      <c r="AY25" s="34"/>
    </row>
    <row r="26" spans="1:51" x14ac:dyDescent="0.35">
      <c r="A26" s="38" t="s">
        <v>189</v>
      </c>
      <c r="Y26">
        <v>3</v>
      </c>
      <c r="Z26">
        <v>1</v>
      </c>
      <c r="AA26">
        <v>4</v>
      </c>
      <c r="AB26">
        <v>6</v>
      </c>
      <c r="AC26">
        <v>4</v>
      </c>
      <c r="AE26">
        <v>10</v>
      </c>
      <c r="AF26">
        <v>9</v>
      </c>
      <c r="AH26">
        <v>2</v>
      </c>
      <c r="AI26">
        <v>1</v>
      </c>
      <c r="AJ26" s="1">
        <f t="shared" si="0"/>
        <v>1</v>
      </c>
      <c r="AK26">
        <v>8</v>
      </c>
      <c r="AL26">
        <v>4</v>
      </c>
      <c r="AM26" s="1">
        <f t="shared" si="1"/>
        <v>4</v>
      </c>
      <c r="AN26">
        <v>5</v>
      </c>
      <c r="AO26">
        <v>8</v>
      </c>
      <c r="AP26" s="1">
        <f t="shared" si="2"/>
        <v>-3</v>
      </c>
      <c r="AQ26">
        <v>9</v>
      </c>
      <c r="AR26">
        <v>3</v>
      </c>
      <c r="AS26" s="1">
        <f t="shared" si="3"/>
        <v>6</v>
      </c>
      <c r="AU26">
        <v>0</v>
      </c>
      <c r="AV26">
        <v>1</v>
      </c>
      <c r="AW26">
        <v>80</v>
      </c>
      <c r="AX26">
        <v>60</v>
      </c>
      <c r="AY26" s="34">
        <f t="shared" si="5"/>
        <v>1.3333333333333333</v>
      </c>
    </row>
    <row r="27" spans="1:51" x14ac:dyDescent="0.35">
      <c r="A27" s="38" t="s">
        <v>190</v>
      </c>
      <c r="Y27">
        <v>2</v>
      </c>
      <c r="Z27">
        <v>3</v>
      </c>
      <c r="AA27">
        <v>6</v>
      </c>
      <c r="AB27">
        <v>7</v>
      </c>
      <c r="AC27">
        <v>7</v>
      </c>
      <c r="AE27">
        <v>9</v>
      </c>
      <c r="AF27">
        <v>9</v>
      </c>
      <c r="AH27">
        <v>10</v>
      </c>
      <c r="AI27">
        <v>1</v>
      </c>
      <c r="AJ27" s="1">
        <f t="shared" si="0"/>
        <v>9</v>
      </c>
      <c r="AK27">
        <v>10</v>
      </c>
      <c r="AL27">
        <v>1</v>
      </c>
      <c r="AM27" s="1">
        <f t="shared" si="1"/>
        <v>9</v>
      </c>
      <c r="AN27">
        <v>6</v>
      </c>
      <c r="AO27">
        <v>7</v>
      </c>
      <c r="AP27" s="1">
        <f t="shared" si="2"/>
        <v>-1</v>
      </c>
      <c r="AQ27">
        <v>7</v>
      </c>
      <c r="AR27">
        <v>1</v>
      </c>
      <c r="AS27" s="1">
        <f t="shared" si="3"/>
        <v>6</v>
      </c>
      <c r="AU27">
        <v>0</v>
      </c>
      <c r="AV27">
        <v>1</v>
      </c>
      <c r="AW27">
        <v>50</v>
      </c>
      <c r="AX27">
        <v>40</v>
      </c>
      <c r="AY27" s="34">
        <f t="shared" si="5"/>
        <v>1.25</v>
      </c>
    </row>
    <row r="30" spans="1:51" x14ac:dyDescent="0.35">
      <c r="G30" s="1" t="s">
        <v>110</v>
      </c>
      <c r="H30" s="1">
        <f>SUM(H4:H27)</f>
        <v>1</v>
      </c>
      <c r="I30" s="1">
        <f t="shared" ref="I30:W30" si="6">SUM(I4:I27)</f>
        <v>2</v>
      </c>
      <c r="J30" s="1">
        <f t="shared" si="6"/>
        <v>0</v>
      </c>
      <c r="K30" s="1">
        <f t="shared" si="6"/>
        <v>3</v>
      </c>
      <c r="L30" s="1">
        <f t="shared" si="6"/>
        <v>5</v>
      </c>
      <c r="M30" s="1">
        <f t="shared" si="6"/>
        <v>0</v>
      </c>
      <c r="N30" s="1">
        <f t="shared" si="6"/>
        <v>6</v>
      </c>
      <c r="O30" s="1">
        <f t="shared" si="6"/>
        <v>3</v>
      </c>
      <c r="P30" s="1">
        <f t="shared" si="6"/>
        <v>2</v>
      </c>
      <c r="Q30" s="1">
        <f t="shared" si="6"/>
        <v>0</v>
      </c>
      <c r="R30" s="1">
        <f t="shared" si="6"/>
        <v>1</v>
      </c>
      <c r="S30" s="1">
        <f t="shared" si="6"/>
        <v>0</v>
      </c>
      <c r="T30" s="1">
        <f t="shared" si="6"/>
        <v>2</v>
      </c>
      <c r="U30" s="1">
        <f t="shared" si="6"/>
        <v>1</v>
      </c>
      <c r="V30" s="1">
        <f t="shared" si="6"/>
        <v>1</v>
      </c>
      <c r="W30" s="1">
        <f t="shared" si="6"/>
        <v>3</v>
      </c>
      <c r="X30" s="1" t="s">
        <v>34</v>
      </c>
      <c r="Y30" s="16">
        <f>AVERAGE(Y4:Y27)</f>
        <v>2.9583333333333335</v>
      </c>
      <c r="Z30" s="16">
        <f t="shared" ref="Z30:AF30" si="7">AVERAGE(Z4:Z27)</f>
        <v>1.5416666666666667</v>
      </c>
      <c r="AA30" s="16">
        <f t="shared" si="7"/>
        <v>7.1363636363636367</v>
      </c>
      <c r="AB30" s="16">
        <f t="shared" si="7"/>
        <v>7.083333333333333</v>
      </c>
      <c r="AC30" s="16">
        <f t="shared" si="7"/>
        <v>4.9565217391304346</v>
      </c>
      <c r="AE30" s="16">
        <f t="shared" si="7"/>
        <v>8.4583333333333339</v>
      </c>
      <c r="AF30" s="16">
        <f t="shared" si="7"/>
        <v>8.75</v>
      </c>
      <c r="AG30" s="1" t="s">
        <v>34</v>
      </c>
      <c r="AH30" s="16">
        <f t="shared" ref="AH30:AU30" si="8">AVERAGE(AH4:AH27)</f>
        <v>4.583333333333333</v>
      </c>
      <c r="AI30" s="16">
        <f t="shared" si="8"/>
        <v>4.041666666666667</v>
      </c>
      <c r="AJ30" s="17">
        <f t="shared" si="8"/>
        <v>0.54166666666666663</v>
      </c>
      <c r="AK30" s="16">
        <f t="shared" si="8"/>
        <v>8.7272727272727266</v>
      </c>
      <c r="AL30" s="16">
        <f t="shared" si="8"/>
        <v>2.5909090909090908</v>
      </c>
      <c r="AM30" s="17">
        <f t="shared" si="8"/>
        <v>6.1363636363636367</v>
      </c>
      <c r="AN30" s="16">
        <f t="shared" si="8"/>
        <v>6.25</v>
      </c>
      <c r="AO30" s="16">
        <f t="shared" si="8"/>
        <v>5.083333333333333</v>
      </c>
      <c r="AP30" s="17">
        <f t="shared" si="8"/>
        <v>1.1666666666666667</v>
      </c>
      <c r="AQ30" s="16">
        <f t="shared" si="8"/>
        <v>6.375</v>
      </c>
      <c r="AR30" s="16">
        <f t="shared" si="8"/>
        <v>4.958333333333333</v>
      </c>
      <c r="AS30" s="17">
        <f t="shared" si="8"/>
        <v>1.4166666666666667</v>
      </c>
      <c r="AU30" s="16">
        <f t="shared" si="8"/>
        <v>0.25</v>
      </c>
      <c r="AY30" s="16">
        <f t="shared" ref="AY30" si="9">AVERAGE(AY4:AY27)</f>
        <v>1.288095238095238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100F-2D41-F540-9407-3569AC21C11C}">
  <dimension ref="A1:Z27"/>
  <sheetViews>
    <sheetView topLeftCell="B1" zoomScale="150" zoomScaleNormal="150" workbookViewId="0">
      <selection activeCell="G23" sqref="G23"/>
    </sheetView>
  </sheetViews>
  <sheetFormatPr defaultColWidth="10.81640625" defaultRowHeight="14.5" x14ac:dyDescent="0.35"/>
  <cols>
    <col min="2" max="2" width="13.81640625" style="38" bestFit="1" customWidth="1"/>
    <col min="3" max="3" width="16.453125" style="49" bestFit="1" customWidth="1"/>
    <col min="4" max="4" width="27.453125" style="50" bestFit="1" customWidth="1"/>
    <col min="5" max="5" width="16.453125" bestFit="1" customWidth="1"/>
    <col min="6" max="6" width="27.453125" customWidth="1"/>
    <col min="7" max="7" width="15.1796875" style="49" bestFit="1" customWidth="1"/>
    <col min="8" max="8" width="27.453125" bestFit="1" customWidth="1"/>
    <col min="9" max="9" width="21.6328125" bestFit="1" customWidth="1"/>
    <col min="10" max="10" width="17" style="49" bestFit="1" customWidth="1"/>
    <col min="11" max="11" width="17" bestFit="1" customWidth="1"/>
    <col min="12" max="12" width="17.6328125" style="49" bestFit="1" customWidth="1"/>
    <col min="13" max="13" width="29.6328125" style="49" bestFit="1" customWidth="1"/>
    <col min="14" max="14" width="17.36328125" style="49" bestFit="1" customWidth="1"/>
    <col min="15" max="15" width="13.36328125" style="14" customWidth="1"/>
  </cols>
  <sheetData>
    <row r="1" spans="1:26" x14ac:dyDescent="0.35">
      <c r="A1" s="1" t="s">
        <v>202</v>
      </c>
      <c r="O1" s="1"/>
    </row>
    <row r="2" spans="1:26" x14ac:dyDescent="0.35">
      <c r="B2" s="62" t="s">
        <v>203</v>
      </c>
      <c r="C2" s="51" t="s">
        <v>209</v>
      </c>
      <c r="E2" s="1" t="s">
        <v>208</v>
      </c>
      <c r="G2" s="51" t="s">
        <v>28</v>
      </c>
      <c r="J2" s="51" t="s">
        <v>65</v>
      </c>
      <c r="L2" s="51" t="s">
        <v>0</v>
      </c>
      <c r="M2" s="51" t="s">
        <v>32</v>
      </c>
      <c r="N2" s="51" t="s">
        <v>31</v>
      </c>
      <c r="O2" s="14" t="s">
        <v>210</v>
      </c>
    </row>
    <row r="3" spans="1:26" x14ac:dyDescent="0.35">
      <c r="B3" s="62" t="s">
        <v>156</v>
      </c>
      <c r="C3" s="51" t="s">
        <v>197</v>
      </c>
      <c r="D3" s="52" t="s">
        <v>198</v>
      </c>
      <c r="E3" s="1" t="s">
        <v>197</v>
      </c>
      <c r="F3" s="1" t="s">
        <v>198</v>
      </c>
      <c r="G3" s="51" t="s">
        <v>197</v>
      </c>
      <c r="H3" s="1" t="s">
        <v>198</v>
      </c>
      <c r="I3" s="1" t="s">
        <v>199</v>
      </c>
      <c r="J3" s="51" t="s">
        <v>205</v>
      </c>
      <c r="K3" s="1" t="s">
        <v>206</v>
      </c>
      <c r="L3" s="51" t="s">
        <v>207</v>
      </c>
      <c r="M3" s="59" t="s">
        <v>38</v>
      </c>
      <c r="N3" s="51" t="s">
        <v>33</v>
      </c>
    </row>
    <row r="4" spans="1:26" x14ac:dyDescent="0.35">
      <c r="A4" s="60" t="s">
        <v>167</v>
      </c>
      <c r="B4" s="63">
        <f>Localizer_fMRI!H2</f>
        <v>0.9375</v>
      </c>
      <c r="C4" s="53">
        <f>Objectviewing_fMRI!F3</f>
        <v>0.99816176470588236</v>
      </c>
      <c r="D4" s="54">
        <f>Objectviewing_fMRI!G3</f>
        <v>0.96316758747697973</v>
      </c>
      <c r="E4" s="40">
        <f>Objectviewing_fMRI!O3</f>
        <v>0.99448529411764708</v>
      </c>
      <c r="F4" s="29">
        <f>Objectviewing_fMRI!P3</f>
        <v>0.98890942698706097</v>
      </c>
      <c r="G4" s="53">
        <f>JRD_fMRI!F2</f>
        <v>0.89583333333333337</v>
      </c>
      <c r="H4" s="41">
        <f>JRD_fMRI!G2</f>
        <v>0.71317829457364346</v>
      </c>
      <c r="I4" s="41">
        <f>JRD_fMRI!H2</f>
        <v>0.63888888888888884</v>
      </c>
      <c r="J4" s="49">
        <f>Learning!O4</f>
        <v>11</v>
      </c>
      <c r="K4">
        <f>Learning!O5</f>
        <v>0</v>
      </c>
      <c r="L4" s="49">
        <f>'Free recall'!B4</f>
        <v>16</v>
      </c>
      <c r="M4" s="53">
        <f>'Distance estimation (zscored)'!AC5</f>
        <v>0.75515571582126795</v>
      </c>
      <c r="N4" s="53">
        <f>'Distance comparison'!D4</f>
        <v>0.90625</v>
      </c>
      <c r="O4" s="66" t="s">
        <v>211</v>
      </c>
      <c r="Y4">
        <v>1</v>
      </c>
      <c r="Z4">
        <v>0.62585034013605445</v>
      </c>
    </row>
    <row r="5" spans="1:26" x14ac:dyDescent="0.35">
      <c r="A5" s="60" t="s">
        <v>168</v>
      </c>
      <c r="B5" s="63">
        <f>Localizer_fMRI!H3</f>
        <v>0.890625</v>
      </c>
      <c r="C5" s="53">
        <f>Objectviewing_fMRI!F4</f>
        <v>0.99448529411764708</v>
      </c>
      <c r="D5" s="54">
        <f>Objectviewing_fMRI!G4</f>
        <v>0.97227356746765248</v>
      </c>
      <c r="E5" s="40">
        <f>Objectviewing_fMRI!O4</f>
        <v>0.98713235294117652</v>
      </c>
      <c r="F5" s="29">
        <f>Objectviewing_fMRI!P4</f>
        <v>0.98324022346368711</v>
      </c>
      <c r="G5" s="53">
        <f>JRD_fMRI!F3</f>
        <v>0.95833333333333337</v>
      </c>
      <c r="H5" s="29">
        <f>JRD_fMRI!G3</f>
        <v>0.85507246376811596</v>
      </c>
      <c r="I5" s="29">
        <f>JRD_fMRI!H3</f>
        <v>0.81944444444444442</v>
      </c>
      <c r="J5" s="49">
        <f>Learning!O6</f>
        <v>9</v>
      </c>
      <c r="K5">
        <f>Learning!O7</f>
        <v>0</v>
      </c>
      <c r="L5" s="49">
        <f>'Free recall'!B5</f>
        <v>16</v>
      </c>
      <c r="M5" s="53">
        <f>'Distance estimation (zscored)'!AC6</f>
        <v>0.63039995575952701</v>
      </c>
      <c r="N5" s="53">
        <f>'Distance comparison'!D5</f>
        <v>0.828125</v>
      </c>
      <c r="O5" s="66" t="s">
        <v>212</v>
      </c>
      <c r="Y5">
        <v>1</v>
      </c>
      <c r="Z5">
        <v>0.80272108843537415</v>
      </c>
    </row>
    <row r="6" spans="1:26" x14ac:dyDescent="0.35">
      <c r="A6" s="73" t="s">
        <v>169</v>
      </c>
      <c r="B6" s="63">
        <f>Localizer_fMRI!H4</f>
        <v>0.921875</v>
      </c>
      <c r="C6" s="55">
        <f>Objectviewing_fMRI!F5</f>
        <v>0.87867647058823528</v>
      </c>
      <c r="D6" s="54">
        <f>Objectviewing_fMRI!G5</f>
        <v>0.9853556485355649</v>
      </c>
      <c r="E6" s="29">
        <f>Objectviewing_fMRI!O5</f>
        <v>1</v>
      </c>
      <c r="F6" s="29">
        <f>Objectviewing_fMRI!P5</f>
        <v>0.99448529411764708</v>
      </c>
      <c r="G6" s="53">
        <f>JRD_fMRI!F4</f>
        <v>0.97222222222222221</v>
      </c>
      <c r="H6" s="41">
        <f>JRD_fMRI!G4</f>
        <v>0.72142857142857142</v>
      </c>
      <c r="I6" s="41">
        <f>JRD_fMRI!H4</f>
        <v>0.70138888888888884</v>
      </c>
      <c r="J6" s="49">
        <f>Learning!O8</f>
        <v>9</v>
      </c>
      <c r="K6">
        <f>Learning!O9</f>
        <v>2</v>
      </c>
      <c r="L6" s="49">
        <f>'Free recall'!B6</f>
        <v>16</v>
      </c>
      <c r="M6" s="55">
        <f>'Distance estimation (zscored)'!AC7</f>
        <v>0.574882956198696</v>
      </c>
      <c r="N6" s="53">
        <f>'Distance comparison'!D6</f>
        <v>0.84375</v>
      </c>
      <c r="O6" s="58" t="s">
        <v>216</v>
      </c>
      <c r="Y6">
        <v>1</v>
      </c>
      <c r="Z6">
        <v>0.68707482993197277</v>
      </c>
    </row>
    <row r="7" spans="1:26" x14ac:dyDescent="0.35">
      <c r="A7" s="60" t="s">
        <v>170</v>
      </c>
      <c r="B7" s="63">
        <f>Localizer_fMRI!H5</f>
        <v>0.828125</v>
      </c>
      <c r="C7" s="71">
        <f>Objectviewing_fMRI!F6</f>
        <v>0.98345588235294112</v>
      </c>
      <c r="D7" s="54">
        <f>Objectviewing_fMRI!G6</f>
        <v>0.97570093457943929</v>
      </c>
      <c r="E7" s="29">
        <f>Objectviewing_fMRI!O6</f>
        <v>0.99632352941176472</v>
      </c>
      <c r="F7" s="29">
        <f>Objectviewing_fMRI!P6</f>
        <v>0.99446494464944646</v>
      </c>
      <c r="G7" s="55">
        <f>JRD_fMRI!F5</f>
        <v>0.75</v>
      </c>
      <c r="H7" s="41">
        <f>JRD_fMRI!G5</f>
        <v>0.70370370370370372</v>
      </c>
      <c r="I7" s="42">
        <f>JRD_fMRI!H5</f>
        <v>0.52777777777777779</v>
      </c>
      <c r="J7" s="49">
        <f>Learning!O10</f>
        <v>7</v>
      </c>
      <c r="K7">
        <f>Learning!O11</f>
        <v>0</v>
      </c>
      <c r="L7" s="49">
        <f>'Free recall'!B7</f>
        <v>16</v>
      </c>
      <c r="M7" s="53">
        <f>'Distance estimation (zscored)'!AC8</f>
        <v>0.61075406228070095</v>
      </c>
      <c r="N7" s="55">
        <f>'Distance comparison'!D7</f>
        <v>0.765625</v>
      </c>
      <c r="O7" s="58" t="s">
        <v>217</v>
      </c>
      <c r="Y7">
        <v>1</v>
      </c>
      <c r="Z7">
        <v>0.51700680272108845</v>
      </c>
    </row>
    <row r="8" spans="1:26" x14ac:dyDescent="0.35">
      <c r="A8" s="60" t="s">
        <v>171</v>
      </c>
      <c r="B8" s="63">
        <f>Localizer_fMRI!H6</f>
        <v>1</v>
      </c>
      <c r="C8" s="53">
        <f>Objectviewing_fMRI!F7</f>
        <v>0.98897058823529416</v>
      </c>
      <c r="D8" s="54">
        <f>Objectviewing_fMRI!G7</f>
        <v>0.97583643122676578</v>
      </c>
      <c r="E8" s="29">
        <f>Objectviewing_fMRI!O7</f>
        <v>0.99448529411764708</v>
      </c>
      <c r="F8" s="29">
        <f>Objectviewing_fMRI!P7</f>
        <v>0.9593345656192237</v>
      </c>
      <c r="G8" s="53">
        <f>JRD_fMRI!F6</f>
        <v>0.95833333333333337</v>
      </c>
      <c r="H8" s="29">
        <f>JRD_fMRI!G6</f>
        <v>0.84057971014492749</v>
      </c>
      <c r="I8" s="41">
        <f>JRD_fMRI!H6</f>
        <v>0.80555555555555558</v>
      </c>
      <c r="J8" s="49">
        <f>Learning!O12</f>
        <v>1</v>
      </c>
      <c r="K8">
        <f>Learning!O13</f>
        <v>0</v>
      </c>
      <c r="L8" s="49">
        <f>'Free recall'!B8</f>
        <v>16</v>
      </c>
      <c r="M8" s="53">
        <f>'Distance estimation (zscored)'!AC9</f>
        <v>0.76659445778156998</v>
      </c>
      <c r="N8" s="53">
        <f>'Distance comparison'!D8</f>
        <v>0.875</v>
      </c>
      <c r="O8" s="66"/>
      <c r="Y8">
        <v>1</v>
      </c>
      <c r="Z8">
        <v>0.78911564625850339</v>
      </c>
    </row>
    <row r="9" spans="1:26" x14ac:dyDescent="0.35">
      <c r="A9" s="60" t="s">
        <v>172</v>
      </c>
      <c r="B9" s="63">
        <f>Localizer_fMRI!H7</f>
        <v>1</v>
      </c>
      <c r="C9" s="53">
        <f>Objectviewing_fMRI!F8</f>
        <v>0.99816176470588236</v>
      </c>
      <c r="D9" s="54">
        <f>Objectviewing_fMRI!G8</f>
        <v>0.99447513812154698</v>
      </c>
      <c r="E9" s="29">
        <f>Objectviewing_fMRI!O8</f>
        <v>1</v>
      </c>
      <c r="F9" s="29">
        <f>Objectviewing_fMRI!P8</f>
        <v>0.99264705882352944</v>
      </c>
      <c r="G9" s="53">
        <f>JRD_fMRI!F7</f>
        <v>1</v>
      </c>
      <c r="H9" s="29">
        <f>JRD_fMRI!G7</f>
        <v>0.86111111111111116</v>
      </c>
      <c r="I9" s="29">
        <f>JRD_fMRI!H7</f>
        <v>0.86111111111111116</v>
      </c>
      <c r="J9" s="49">
        <f>Learning!O14</f>
        <v>3</v>
      </c>
      <c r="K9">
        <f>Learning!O15</f>
        <v>0</v>
      </c>
      <c r="L9" s="49">
        <f>'Free recall'!B9</f>
        <v>16</v>
      </c>
      <c r="M9" s="53">
        <f>'Distance estimation (zscored)'!AC10</f>
        <v>0.684786631312572</v>
      </c>
      <c r="N9" s="53">
        <f>'Distance comparison'!D9</f>
        <v>0.84375</v>
      </c>
      <c r="O9" s="66"/>
      <c r="Y9">
        <v>1</v>
      </c>
      <c r="Z9">
        <v>0.84353741496598644</v>
      </c>
    </row>
    <row r="10" spans="1:26" x14ac:dyDescent="0.35">
      <c r="A10" s="60" t="s">
        <v>173</v>
      </c>
      <c r="B10" s="63">
        <f>Localizer_fMRI!H8</f>
        <v>1</v>
      </c>
      <c r="C10" s="53">
        <f>Objectviewing_fMRI!F9</f>
        <v>1</v>
      </c>
      <c r="D10" s="54">
        <f>Objectviewing_fMRI!G9</f>
        <v>0.99632352941176472</v>
      </c>
      <c r="E10" s="29">
        <f>Objectviewing_fMRI!O9</f>
        <v>1</v>
      </c>
      <c r="F10" s="29">
        <f>Objectviewing_fMRI!P9</f>
        <v>0.99448529411764708</v>
      </c>
      <c r="G10" s="53">
        <f>JRD_fMRI!F8</f>
        <v>0.97222222222222221</v>
      </c>
      <c r="H10" s="41">
        <f>JRD_fMRI!G8</f>
        <v>0.77142857142857146</v>
      </c>
      <c r="I10" s="41">
        <f>JRD_fMRI!H8</f>
        <v>0.75</v>
      </c>
      <c r="J10" s="49">
        <f>Learning!O16</f>
        <v>8</v>
      </c>
      <c r="K10">
        <f>Learning!O17</f>
        <v>0</v>
      </c>
      <c r="L10" s="49">
        <f>'Free recall'!B10</f>
        <v>16</v>
      </c>
      <c r="M10" s="53">
        <f>'Distance estimation (zscored)'!AC11</f>
        <v>0.65134179369701195</v>
      </c>
      <c r="N10" s="53">
        <f>'Distance comparison'!D10</f>
        <v>0.828125</v>
      </c>
      <c r="O10" s="66" t="s">
        <v>211</v>
      </c>
      <c r="Y10">
        <v>1</v>
      </c>
      <c r="Z10">
        <v>0.73469387755102045</v>
      </c>
    </row>
    <row r="11" spans="1:26" x14ac:dyDescent="0.35">
      <c r="A11" s="60" t="s">
        <v>174</v>
      </c>
      <c r="B11" s="63">
        <f>Localizer_fMRI!H9</f>
        <v>0.96875</v>
      </c>
      <c r="C11" s="53">
        <f>Objectviewing_fMRI!F10</f>
        <v>0.99816176470588236</v>
      </c>
      <c r="D11" s="54">
        <f>Objectviewing_fMRI!G10</f>
        <v>0.98158379373848992</v>
      </c>
      <c r="E11" s="29">
        <f>Objectviewing_fMRI!O10</f>
        <v>0.99448529411764708</v>
      </c>
      <c r="F11" s="29">
        <f>Objectviewing_fMRI!P10</f>
        <v>0.98151571164510165</v>
      </c>
      <c r="G11" s="53">
        <f>JRD_fMRI!F9</f>
        <v>0.90277777777777779</v>
      </c>
      <c r="H11" s="29">
        <f>JRD_fMRI!G9</f>
        <v>0.85384615384615381</v>
      </c>
      <c r="I11" s="29">
        <f>JRD_fMRI!H9</f>
        <v>0.77083333333333337</v>
      </c>
      <c r="J11" s="49">
        <f>Learning!O18</f>
        <v>20</v>
      </c>
      <c r="K11">
        <f>Learning!O19</f>
        <v>3</v>
      </c>
      <c r="L11" s="49">
        <f>'Free recall'!B11</f>
        <v>16</v>
      </c>
      <c r="M11" s="53">
        <f>'Distance estimation (zscored)'!AC12</f>
        <v>0.70481643241879999</v>
      </c>
      <c r="N11" s="53">
        <f>'Distance comparison'!D11</f>
        <v>0.828125</v>
      </c>
      <c r="O11" s="66"/>
      <c r="Y11">
        <v>1</v>
      </c>
      <c r="Z11">
        <v>0.75510204081632648</v>
      </c>
    </row>
    <row r="12" spans="1:26" x14ac:dyDescent="0.35">
      <c r="A12" s="58" t="s">
        <v>175</v>
      </c>
      <c r="B12" s="63">
        <f>Localizer_fMRI!H10</f>
        <v>0.875</v>
      </c>
      <c r="C12" s="55">
        <f>Objectviewing_fMRI!F11</f>
        <v>0.86397058823529416</v>
      </c>
      <c r="D12" s="54">
        <f>Objectviewing_fMRI!G11</f>
        <v>0.99574468085106382</v>
      </c>
      <c r="E12" s="29">
        <f>Objectviewing_fMRI!O11</f>
        <v>0.9908088235294118</v>
      </c>
      <c r="F12" s="29">
        <f>Objectviewing_fMRI!P11</f>
        <v>0.99628942486085348</v>
      </c>
      <c r="G12" s="56">
        <f>JRD_fMRI!F10</f>
        <v>0.69444444444444442</v>
      </c>
      <c r="H12" s="41">
        <f>JRD_fMRI!G10</f>
        <v>0.78</v>
      </c>
      <c r="I12" s="42">
        <f>JRD_fMRI!H10</f>
        <v>0.54166666666666663</v>
      </c>
      <c r="J12" s="49">
        <f>Learning!O20</f>
        <v>0</v>
      </c>
      <c r="K12">
        <f>Learning!O21</f>
        <v>0</v>
      </c>
      <c r="L12" s="49">
        <f>'Free recall'!B12</f>
        <v>16</v>
      </c>
      <c r="M12" s="53">
        <f>'Distance estimation (zscored)'!AC13</f>
        <v>0.85724804602437299</v>
      </c>
      <c r="N12" s="53">
        <f>'Distance comparison'!D12</f>
        <v>0.875</v>
      </c>
      <c r="O12" s="66" t="s">
        <v>213</v>
      </c>
    </row>
    <row r="13" spans="1:26" x14ac:dyDescent="0.35">
      <c r="A13" s="60" t="s">
        <v>176</v>
      </c>
      <c r="B13" s="63">
        <f>Localizer_fMRI!H11</f>
        <v>0.890625</v>
      </c>
      <c r="C13" s="53">
        <f>Objectviewing_fMRI!F12</f>
        <v>0.99264705882352944</v>
      </c>
      <c r="D13" s="54">
        <f>Objectviewing_fMRI!G12</f>
        <v>0.9907407407407407</v>
      </c>
      <c r="E13" s="29">
        <f>Objectviewing_fMRI!O12</f>
        <v>0.98897058823529416</v>
      </c>
      <c r="F13" s="29">
        <f>Objectviewing_fMRI!P12</f>
        <v>0.96468401486988853</v>
      </c>
      <c r="G13" s="53">
        <f>JRD_fMRI!F11</f>
        <v>0.97222222222222221</v>
      </c>
      <c r="H13" s="29">
        <f>JRD_fMRI!G11</f>
        <v>0.90714285714285714</v>
      </c>
      <c r="I13" s="29">
        <f>JRD_fMRI!H11</f>
        <v>0.88194444444444442</v>
      </c>
      <c r="J13" s="49">
        <f>Learning!O22</f>
        <v>6</v>
      </c>
      <c r="K13">
        <f>Learning!O23</f>
        <v>0</v>
      </c>
      <c r="L13" s="49">
        <f>'Free recall'!B13</f>
        <v>16</v>
      </c>
      <c r="M13" s="53">
        <f>'Distance estimation (zscored)'!AC14</f>
        <v>0.75067402486554702</v>
      </c>
      <c r="N13" s="53">
        <f>'Distance comparison'!D13</f>
        <v>0.921875</v>
      </c>
      <c r="O13" s="66"/>
      <c r="Y13">
        <v>1</v>
      </c>
      <c r="Z13">
        <v>0.86394557823129248</v>
      </c>
    </row>
    <row r="14" spans="1:26" x14ac:dyDescent="0.35">
      <c r="A14" s="58" t="s">
        <v>177</v>
      </c>
      <c r="B14" s="64">
        <f>Localizer_fMRI!H12</f>
        <v>0.640625</v>
      </c>
      <c r="C14" s="71">
        <f>Objectviewing_fMRI!F13</f>
        <v>0.94852941176470584</v>
      </c>
      <c r="D14" s="54">
        <f>Objectviewing_fMRI!G13</f>
        <v>0.97674418604651159</v>
      </c>
      <c r="E14" s="40">
        <f>Objectviewing_fMRI!O13</f>
        <v>0.89889705882352944</v>
      </c>
      <c r="F14" s="29">
        <f>Objectviewing_fMRI!P13</f>
        <v>0.98773006134969321</v>
      </c>
      <c r="G14" s="53">
        <f>JRD_fMRI!F12</f>
        <v>0.95138888888888884</v>
      </c>
      <c r="H14" s="41">
        <f>JRD_fMRI!G12</f>
        <v>0.78832116788321172</v>
      </c>
      <c r="I14" s="41">
        <f>JRD_fMRI!H12</f>
        <v>0.75</v>
      </c>
      <c r="J14" s="49">
        <f>Learning!O24</f>
        <v>19</v>
      </c>
      <c r="K14">
        <f>Learning!O25</f>
        <v>0</v>
      </c>
      <c r="L14" s="58">
        <f>'Free recall'!B14</f>
        <v>15</v>
      </c>
      <c r="M14" s="53">
        <f>'Distance estimation (zscored)'!AC15</f>
        <v>0.67555299467885999</v>
      </c>
      <c r="N14" s="53">
        <f>'Distance comparison'!D14</f>
        <v>0.84375</v>
      </c>
      <c r="O14" s="58" t="s">
        <v>214</v>
      </c>
      <c r="Y14">
        <v>1</v>
      </c>
      <c r="Z14">
        <v>0.73469387755102045</v>
      </c>
    </row>
    <row r="15" spans="1:26" x14ac:dyDescent="0.35">
      <c r="A15" s="61" t="s">
        <v>178</v>
      </c>
      <c r="B15" s="63">
        <f>Localizer_fMRI!H13</f>
        <v>0.8125</v>
      </c>
      <c r="C15" s="56">
        <f>Objectviewing_fMRI!F14</f>
        <v>0.7720588235294118</v>
      </c>
      <c r="D15" s="54">
        <f>Objectviewing_fMRI!G14</f>
        <v>0.97857142857142854</v>
      </c>
      <c r="E15" s="42">
        <f>Objectviewing_fMRI!O14</f>
        <v>0.66727941176470584</v>
      </c>
      <c r="F15" s="29">
        <f>Objectviewing_fMRI!P14</f>
        <v>0.92286501377410468</v>
      </c>
      <c r="G15" s="53">
        <f>JRD_fMRI!F13</f>
        <v>0.90972222222222221</v>
      </c>
      <c r="H15" s="41">
        <f>JRD_fMRI!G13</f>
        <v>0.77862595419847325</v>
      </c>
      <c r="I15" s="29">
        <f>JRD_fMRI!H13</f>
        <v>0.70833333333333337</v>
      </c>
      <c r="J15" s="49">
        <f>Learning!O26</f>
        <v>0</v>
      </c>
      <c r="K15">
        <f>Learning!O27</f>
        <v>0</v>
      </c>
      <c r="L15" s="49">
        <f>'Free recall'!B15</f>
        <v>16</v>
      </c>
      <c r="M15" s="53">
        <f>'Distance estimation (zscored)'!AC16</f>
        <v>0.78987538870376195</v>
      </c>
      <c r="N15" s="53">
        <f>'Distance comparison'!D15</f>
        <v>0.90625</v>
      </c>
      <c r="O15" s="57" t="s">
        <v>215</v>
      </c>
      <c r="Y15">
        <v>1</v>
      </c>
      <c r="Z15">
        <v>0.69387755102040816</v>
      </c>
    </row>
    <row r="16" spans="1:26" x14ac:dyDescent="0.35">
      <c r="A16" s="60" t="s">
        <v>179</v>
      </c>
      <c r="B16" s="63">
        <f>Localizer_fMRI!H14</f>
        <v>0.859375</v>
      </c>
      <c r="C16" s="53">
        <f>Objectviewing_fMRI!F15</f>
        <v>0.99264705882352944</v>
      </c>
      <c r="D16" s="54">
        <f>Objectviewing_fMRI!G15</f>
        <v>0.99629629629629635</v>
      </c>
      <c r="E16" s="29">
        <f>Objectviewing_fMRI!O15</f>
        <v>0.97977941176470584</v>
      </c>
      <c r="F16" s="29">
        <f>Objectviewing_fMRI!P15</f>
        <v>0.98686679174484049</v>
      </c>
      <c r="G16" s="55">
        <f>JRD_fMRI!F14</f>
        <v>0.77083333333333337</v>
      </c>
      <c r="H16" s="42">
        <f>JRD_fMRI!G14</f>
        <v>0.67567567567567566</v>
      </c>
      <c r="I16" s="42">
        <f>JRD_fMRI!H14</f>
        <v>0.52083333333333337</v>
      </c>
      <c r="J16" s="57">
        <f>Learning!O28</f>
        <v>34</v>
      </c>
      <c r="K16">
        <f>Learning!O29</f>
        <v>1</v>
      </c>
      <c r="L16" s="49">
        <f>'Free recall'!B16</f>
        <v>16</v>
      </c>
      <c r="M16" s="55">
        <f>'Distance estimation (zscored)'!AC17</f>
        <v>0.49809061518167103</v>
      </c>
      <c r="N16" s="55">
        <f>'Distance comparison'!D16</f>
        <v>0.703125</v>
      </c>
      <c r="O16" s="58" t="s">
        <v>218</v>
      </c>
      <c r="Y16">
        <v>1</v>
      </c>
      <c r="Z16">
        <v>0.51020408163265307</v>
      </c>
    </row>
    <row r="17" spans="1:26" x14ac:dyDescent="0.35">
      <c r="A17" s="49" t="s">
        <v>180</v>
      </c>
      <c r="B17" s="63">
        <f>Localizer_fMRI!H15</f>
        <v>0.96875</v>
      </c>
      <c r="C17" s="53">
        <f>Objectviewing_fMRI!F16</f>
        <v>0.99632352941176472</v>
      </c>
      <c r="D17" s="54">
        <f>Objectviewing_fMRI!G16</f>
        <v>0.99446494464944646</v>
      </c>
      <c r="E17" s="29">
        <f>Objectviewing_fMRI!O16</f>
        <v>0.99632352941176472</v>
      </c>
      <c r="F17" s="29">
        <f>Objectviewing_fMRI!P16</f>
        <v>0.99815498154981552</v>
      </c>
      <c r="G17" s="53">
        <f>JRD_fMRI!F15</f>
        <v>0.90972222222222221</v>
      </c>
      <c r="H17" s="41">
        <f>JRD_fMRI!G15</f>
        <v>0.7862595419847328</v>
      </c>
      <c r="I17" s="41">
        <f>JRD_fMRI!H15</f>
        <v>0.71527777777777779</v>
      </c>
      <c r="J17" s="49">
        <f>Learning!O30</f>
        <v>1</v>
      </c>
      <c r="K17">
        <f>Learning!O31</f>
        <v>0</v>
      </c>
      <c r="L17" s="49">
        <f>'Free recall'!B17</f>
        <v>16</v>
      </c>
      <c r="M17" s="53">
        <f>'Distance estimation (zscored)'!AC18</f>
        <v>0.74634170290850599</v>
      </c>
      <c r="N17" s="53">
        <f>'Distance comparison'!D17</f>
        <v>0.953125</v>
      </c>
      <c r="O17" s="66" t="s">
        <v>211</v>
      </c>
      <c r="Y17">
        <v>1</v>
      </c>
      <c r="Z17">
        <v>0.70068027210884354</v>
      </c>
    </row>
    <row r="18" spans="1:26" x14ac:dyDescent="0.35">
      <c r="A18" s="60" t="s">
        <v>181</v>
      </c>
      <c r="B18" s="63">
        <f>Localizer_fMRI!H16</f>
        <v>1</v>
      </c>
      <c r="C18" s="53">
        <f>Objectviewing_fMRI!F17</f>
        <v>0.99632352941176472</v>
      </c>
      <c r="D18" s="54">
        <f>Objectviewing_fMRI!G17</f>
        <v>0.97047970479704793</v>
      </c>
      <c r="E18" s="29">
        <f>Objectviewing_fMRI!O17</f>
        <v>1</v>
      </c>
      <c r="F18" s="29">
        <f>Objectviewing_fMRI!P17</f>
        <v>0.99264705882352944</v>
      </c>
      <c r="G18" s="53">
        <f>JRD_fMRI!F16</f>
        <v>1</v>
      </c>
      <c r="H18" s="42">
        <f>JRD_fMRI!G16</f>
        <v>0.61111111111111116</v>
      </c>
      <c r="I18" s="41">
        <f>JRD_fMRI!H16</f>
        <v>0.61111111111111116</v>
      </c>
      <c r="J18" s="49">
        <f>Learning!O32</f>
        <v>19</v>
      </c>
      <c r="K18">
        <f>Learning!O33</f>
        <v>0</v>
      </c>
      <c r="L18" s="49">
        <f>'Free recall'!B18</f>
        <v>16</v>
      </c>
      <c r="M18" s="55">
        <f>'Distance estimation (zscored)'!AC19</f>
        <v>0.52139238277340105</v>
      </c>
      <c r="N18" s="55">
        <f>'Distance comparison'!D18</f>
        <v>0.671875</v>
      </c>
      <c r="O18" s="58" t="s">
        <v>218</v>
      </c>
      <c r="Y18">
        <v>1</v>
      </c>
      <c r="Z18">
        <v>0.59863945578231292</v>
      </c>
    </row>
    <row r="19" spans="1:26" x14ac:dyDescent="0.35">
      <c r="A19" s="57" t="s">
        <v>182</v>
      </c>
      <c r="B19" s="64">
        <f>Localizer_fMRI!H17</f>
        <v>0.609375</v>
      </c>
      <c r="C19" s="71">
        <f>Objectviewing_fMRI!F18</f>
        <v>0.93198529411764708</v>
      </c>
      <c r="D19" s="54">
        <f>Objectviewing_fMRI!G18</f>
        <v>0.92307692307692313</v>
      </c>
      <c r="E19" s="42">
        <f>Objectviewing_fMRI!O18</f>
        <v>0.38051470588235292</v>
      </c>
      <c r="F19" s="41">
        <f>Objectviewing_fMRI!P18</f>
        <v>0.81159420289855078</v>
      </c>
      <c r="G19" s="56">
        <f>JRD_fMRI!F17</f>
        <v>0.63888888888888884</v>
      </c>
      <c r="H19" s="42">
        <f>JRD_fMRI!G17</f>
        <v>0.5</v>
      </c>
      <c r="I19" s="42">
        <f>JRD_fMRI!H17</f>
        <v>0.31944444444444442</v>
      </c>
      <c r="J19" s="49">
        <f>Learning!O34</f>
        <v>27</v>
      </c>
      <c r="K19">
        <f>Learning!O35</f>
        <v>0</v>
      </c>
      <c r="L19" s="49">
        <f>'Free recall'!B19</f>
        <v>16</v>
      </c>
      <c r="M19" s="56">
        <f>'Distance estimation (zscored)'!AC20</f>
        <v>4.4039197507797501E-2</v>
      </c>
      <c r="N19" s="55">
        <f>'Distance comparison'!D19</f>
        <v>0.671875</v>
      </c>
      <c r="O19" s="57" t="s">
        <v>219</v>
      </c>
      <c r="Y19">
        <v>1</v>
      </c>
      <c r="Z19">
        <v>0.31292517006802723</v>
      </c>
    </row>
    <row r="20" spans="1:26" x14ac:dyDescent="0.35">
      <c r="A20" s="60" t="s">
        <v>183</v>
      </c>
      <c r="B20" s="63">
        <f>Localizer_fMRI!H18</f>
        <v>0.9375</v>
      </c>
      <c r="C20" s="71">
        <f>Objectviewing_fMRI!F19</f>
        <v>1</v>
      </c>
      <c r="D20" s="54">
        <f>Objectviewing_fMRI!G19</f>
        <v>0.94301470588235292</v>
      </c>
      <c r="E20" s="29">
        <f>Objectviewing_fMRI!O19</f>
        <v>0.99816176470588236</v>
      </c>
      <c r="F20" s="29">
        <f>Objectviewing_fMRI!P19</f>
        <v>0.96869244935543275</v>
      </c>
      <c r="G20" s="53">
        <f>JRD_fMRI!F18</f>
        <v>0.99305555555555558</v>
      </c>
      <c r="H20" s="29">
        <f>JRD_fMRI!G18</f>
        <v>0.84615384615384615</v>
      </c>
      <c r="I20" s="29">
        <f>JRD_fMRI!H18</f>
        <v>0.84027777777777779</v>
      </c>
      <c r="J20" s="49">
        <f>Learning!O36</f>
        <v>2</v>
      </c>
      <c r="K20">
        <f>Learning!O37</f>
        <v>0</v>
      </c>
      <c r="L20" s="49">
        <f>'Free recall'!B20</f>
        <v>16</v>
      </c>
      <c r="M20" s="53">
        <f>'Distance estimation (zscored)'!AC21</f>
        <v>0.73438539306333495</v>
      </c>
      <c r="N20" s="53">
        <f>'Distance comparison'!D20</f>
        <v>0.859375</v>
      </c>
      <c r="O20" s="66"/>
      <c r="Y20">
        <v>1</v>
      </c>
      <c r="Z20">
        <v>0.8231292517006803</v>
      </c>
    </row>
    <row r="21" spans="1:26" x14ac:dyDescent="0.35">
      <c r="A21" s="58" t="s">
        <v>184</v>
      </c>
      <c r="B21" s="65">
        <f>Localizer_fMRI!H19</f>
        <v>0.75</v>
      </c>
      <c r="C21" s="71">
        <f>Objectviewing_fMRI!F20</f>
        <v>0.98529411764705888</v>
      </c>
      <c r="D21" s="54">
        <f>Objectviewing_fMRI!G20</f>
        <v>0.96828358208955223</v>
      </c>
      <c r="E21" s="29">
        <f>Objectviewing_fMRI!O20</f>
        <v>0.94485294117647056</v>
      </c>
      <c r="F21" s="29">
        <f>Objectviewing_fMRI!P20</f>
        <v>0.96303501945525294</v>
      </c>
      <c r="G21" s="56">
        <f>JRD_fMRI!F19</f>
        <v>0.63194444444444442</v>
      </c>
      <c r="H21" s="41">
        <f>JRD_fMRI!G19</f>
        <v>0.70329670329670335</v>
      </c>
      <c r="I21" s="42">
        <f>JRD_fMRI!H19</f>
        <v>0.44444444444444442</v>
      </c>
      <c r="J21" s="49">
        <f>Learning!O38</f>
        <v>18</v>
      </c>
      <c r="K21">
        <f>Learning!O39</f>
        <v>1</v>
      </c>
      <c r="L21" s="49">
        <f>'Free recall'!B21</f>
        <v>16</v>
      </c>
      <c r="M21" s="55">
        <f>'Distance estimation (zscored)'!AC22</f>
        <v>0.490277548765779</v>
      </c>
      <c r="N21" s="53">
        <f>'Distance comparison'!D21</f>
        <v>0.828125</v>
      </c>
      <c r="O21" s="57" t="s">
        <v>220</v>
      </c>
      <c r="Y21">
        <v>1</v>
      </c>
      <c r="Z21">
        <v>0.36734693877551022</v>
      </c>
    </row>
    <row r="22" spans="1:26" x14ac:dyDescent="0.35">
      <c r="A22" s="60" t="s">
        <v>185</v>
      </c>
      <c r="B22" s="63">
        <f>Localizer_fMRI!H20</f>
        <v>0.984375</v>
      </c>
      <c r="C22" s="71">
        <f>Objectviewing_fMRI!F21</f>
        <v>0.99448529411764708</v>
      </c>
      <c r="D22" s="54">
        <f>Objectviewing_fMRI!G21</f>
        <v>0.99075785582255083</v>
      </c>
      <c r="E22" s="29">
        <f>Objectviewing_fMRI!O21</f>
        <v>0.99816176470588236</v>
      </c>
      <c r="F22" s="29">
        <f>Objectviewing_fMRI!P21</f>
        <v>0.97605893186003678</v>
      </c>
      <c r="G22" s="53">
        <f>JRD_fMRI!F20</f>
        <v>0.97222222222222221</v>
      </c>
      <c r="H22" s="29">
        <f>JRD_fMRI!G20</f>
        <v>0.84285714285714286</v>
      </c>
      <c r="I22" s="29">
        <f>JRD_fMRI!H20</f>
        <v>0.81944444444444442</v>
      </c>
      <c r="J22" s="49">
        <f>Learning!O40</f>
        <v>22</v>
      </c>
      <c r="K22">
        <f>Learning!O41</f>
        <v>0</v>
      </c>
      <c r="L22" s="49">
        <f>'Free recall'!B22</f>
        <v>17</v>
      </c>
      <c r="M22" s="55">
        <f>'Distance estimation (zscored)'!AC23</f>
        <v>0.53959344581638002</v>
      </c>
      <c r="N22" s="53">
        <f>'Distance comparison'!D22</f>
        <v>0.875</v>
      </c>
      <c r="O22" s="66" t="s">
        <v>221</v>
      </c>
      <c r="Y22">
        <v>1</v>
      </c>
      <c r="Z22">
        <v>0.80272108843537415</v>
      </c>
    </row>
    <row r="23" spans="1:26" x14ac:dyDescent="0.35">
      <c r="A23" s="60" t="s">
        <v>186</v>
      </c>
      <c r="B23" s="63">
        <f>Localizer_fMRI!H21</f>
        <v>0.90625</v>
      </c>
      <c r="C23" s="71">
        <f>Objectviewing_fMRI!F22</f>
        <v>0.97242647058823528</v>
      </c>
      <c r="D23" s="72">
        <f>Objectviewing_fMRI!G22</f>
        <v>0.88846880907372405</v>
      </c>
      <c r="E23" s="40">
        <f>Objectviewing_fMRI!O22</f>
        <v>0.90625</v>
      </c>
      <c r="F23" s="41">
        <f>Objectviewing_fMRI!P22</f>
        <v>0.86815415821501019</v>
      </c>
      <c r="G23" s="56">
        <f>JRD_fMRI!F21</f>
        <v>0.625</v>
      </c>
      <c r="H23" s="42">
        <f>JRD_fMRI!G21</f>
        <v>0.6333333333333333</v>
      </c>
      <c r="I23" s="42">
        <f>JRD_fMRI!H21</f>
        <v>0.39583333333333331</v>
      </c>
      <c r="J23" s="49">
        <f>Learning!O42</f>
        <v>13</v>
      </c>
      <c r="K23">
        <f>Learning!O43</f>
        <v>0</v>
      </c>
      <c r="L23" s="49">
        <f>'Free recall'!B23</f>
        <v>16</v>
      </c>
      <c r="M23" s="55">
        <f>'Distance estimation (zscored)'!AC24</f>
        <v>0.48943063172273199</v>
      </c>
      <c r="N23" s="55">
        <f>'Distance comparison'!D23</f>
        <v>0.6875</v>
      </c>
      <c r="O23" s="58" t="s">
        <v>222</v>
      </c>
    </row>
    <row r="24" spans="1:26" x14ac:dyDescent="0.35">
      <c r="A24" s="49" t="s">
        <v>187</v>
      </c>
      <c r="B24" s="63">
        <f>Localizer_fMRI!H22</f>
        <v>0.984375</v>
      </c>
      <c r="C24" s="71">
        <f>Objectviewing_fMRI!F23</f>
        <v>1</v>
      </c>
      <c r="D24" s="54">
        <f>Objectviewing_fMRI!G23</f>
        <v>1</v>
      </c>
      <c r="E24" s="29">
        <f>Objectviewing_fMRI!O23</f>
        <v>1</v>
      </c>
      <c r="F24" s="29">
        <f>Objectviewing_fMRI!P23</f>
        <v>1</v>
      </c>
      <c r="G24" s="55">
        <f>JRD_fMRI!F22</f>
        <v>0.78472222222222221</v>
      </c>
      <c r="H24" s="29">
        <f>JRD_fMRI!G22</f>
        <v>0.81415929203539827</v>
      </c>
      <c r="I24" s="41">
        <f>JRD_fMRI!H22</f>
        <v>0.63888888888888884</v>
      </c>
      <c r="J24" s="57">
        <f>Learning!O44</f>
        <v>128</v>
      </c>
      <c r="K24">
        <f>Learning!O45</f>
        <v>0</v>
      </c>
      <c r="L24" s="49">
        <f>'Free recall'!B24</f>
        <v>16</v>
      </c>
      <c r="M24" s="53">
        <f>'Distance estimation (zscored)'!AC25</f>
        <v>0.68107202961199698</v>
      </c>
      <c r="N24" s="53">
        <f>'Distance comparison'!D24</f>
        <v>0.84375</v>
      </c>
      <c r="O24" s="66"/>
      <c r="Y24">
        <v>1</v>
      </c>
      <c r="Z24">
        <v>0.62585034013605445</v>
      </c>
    </row>
    <row r="25" spans="1:26" x14ac:dyDescent="0.35">
      <c r="A25" s="61" t="s">
        <v>188</v>
      </c>
      <c r="B25" s="63">
        <f>Localizer_fMRI!H23</f>
        <v>0.984375</v>
      </c>
      <c r="C25" s="71">
        <f>Objectviewing_fMRI!F24</f>
        <v>0.99816176470588236</v>
      </c>
      <c r="D25" s="54">
        <f>Objectviewing_fMRI!G24</f>
        <v>0.98342541436464093</v>
      </c>
      <c r="E25" s="29">
        <f>Objectviewing_fMRI!O24</f>
        <v>0.99816176470588236</v>
      </c>
      <c r="F25" s="29">
        <f>Objectviewing_fMRI!P24</f>
        <v>0.99447513812154698</v>
      </c>
      <c r="G25" s="53">
        <f>JRD_fMRI!F23</f>
        <v>0.99305555555555558</v>
      </c>
      <c r="H25" s="42">
        <f>JRD_fMRI!G23</f>
        <v>0.58741258741258739</v>
      </c>
      <c r="I25" s="42">
        <f>JRD_fMRI!H23</f>
        <v>0.58333333333333337</v>
      </c>
      <c r="J25" s="49">
        <f>Learning!O46</f>
        <v>27</v>
      </c>
      <c r="K25">
        <f>Learning!O47</f>
        <v>0</v>
      </c>
      <c r="L25" s="49">
        <f>'Free recall'!B25</f>
        <v>16</v>
      </c>
      <c r="M25" s="56">
        <f>'Distance estimation (zscored)'!AC26</f>
        <v>0.32388432977396597</v>
      </c>
      <c r="N25" s="56">
        <f>'Distance comparison'!D25</f>
        <v>0.5625</v>
      </c>
      <c r="O25" s="57" t="s">
        <v>223</v>
      </c>
      <c r="Y25">
        <v>1</v>
      </c>
      <c r="Z25">
        <v>0.5714285714285714</v>
      </c>
    </row>
    <row r="26" spans="1:26" x14ac:dyDescent="0.35">
      <c r="A26" s="49" t="s">
        <v>189</v>
      </c>
      <c r="B26" s="63">
        <f>Localizer_fMRI!H24</f>
        <v>1</v>
      </c>
      <c r="C26" s="71">
        <f>Objectviewing_fMRI!F25</f>
        <v>0.99264705882352944</v>
      </c>
      <c r="D26" s="54">
        <f>Objectviewing_fMRI!G25</f>
        <v>0.99259259259259258</v>
      </c>
      <c r="E26" s="29">
        <f>Objectviewing_fMRI!O25</f>
        <v>0.99816176470588236</v>
      </c>
      <c r="F26" s="29">
        <f>Objectviewing_fMRI!P25</f>
        <v>0.99631675874769798</v>
      </c>
      <c r="G26" s="53">
        <f>JRD_fMRI!F24</f>
        <v>0.99305555555555558</v>
      </c>
      <c r="H26" s="29">
        <f>JRD_fMRI!G24</f>
        <v>0.81818181818181823</v>
      </c>
      <c r="I26" s="29">
        <f>JRD_fMRI!H24</f>
        <v>0.8125</v>
      </c>
      <c r="J26" s="49">
        <f>Learning!O48</f>
        <v>1</v>
      </c>
      <c r="K26">
        <f>Learning!O49</f>
        <v>0</v>
      </c>
      <c r="L26" s="49">
        <f>'Free recall'!B26</f>
        <v>16</v>
      </c>
      <c r="M26" s="53">
        <f>'Distance estimation (zscored)'!AC27</f>
        <v>0.68484849903854195</v>
      </c>
      <c r="N26" s="55">
        <f>'Distance comparison'!D26</f>
        <v>0.75</v>
      </c>
      <c r="O26" s="66" t="s">
        <v>224</v>
      </c>
      <c r="Y26">
        <v>1</v>
      </c>
      <c r="Z26">
        <v>0.79591836734693877</v>
      </c>
    </row>
    <row r="27" spans="1:26" x14ac:dyDescent="0.35">
      <c r="A27" s="49" t="s">
        <v>190</v>
      </c>
      <c r="B27" s="63">
        <f>Localizer_fMRI!H25</f>
        <v>0.96875</v>
      </c>
      <c r="C27" s="53">
        <f>Objectviewing_fMRI!F26</f>
        <v>0.99632352941176472</v>
      </c>
      <c r="D27" s="54">
        <f>Objectviewing_fMRI!G26</f>
        <v>0.98708487084870844</v>
      </c>
      <c r="E27" s="29">
        <f>Objectviewing_fMRI!O26</f>
        <v>1</v>
      </c>
      <c r="F27" s="29">
        <f>Objectviewing_fMRI!P26</f>
        <v>0.9779411764705882</v>
      </c>
      <c r="G27" s="53">
        <f>JRD_fMRI!F25</f>
        <v>1</v>
      </c>
      <c r="H27" s="29">
        <f>JRD_fMRI!G25</f>
        <v>0.86111111111111116</v>
      </c>
      <c r="I27" s="29">
        <f>JRD_fMRI!H25</f>
        <v>0.86111111111111116</v>
      </c>
      <c r="J27" s="49">
        <f>Learning!O50</f>
        <v>2</v>
      </c>
      <c r="K27">
        <f>Learning!O51</f>
        <v>1</v>
      </c>
      <c r="L27" s="49">
        <f>'Free recall'!B27</f>
        <v>16</v>
      </c>
      <c r="M27" s="53">
        <f>'Distance estimation (zscored)'!AC28</f>
        <v>0.79531826069664902</v>
      </c>
      <c r="N27" s="53">
        <f>'Distance comparison'!D27</f>
        <v>0.8125</v>
      </c>
      <c r="O27" s="66"/>
      <c r="Y27">
        <v>1</v>
      </c>
      <c r="Z27">
        <v>0.84353741496598644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AAA1-A1B2-4B5C-BAC1-565C464A1BC9}">
  <dimension ref="A1:BC37"/>
  <sheetViews>
    <sheetView tabSelected="1" topLeftCell="AE1" zoomScale="63" zoomScaleNormal="125" workbookViewId="0">
      <selection activeCell="BA5" sqref="BA5:BA28"/>
    </sheetView>
  </sheetViews>
  <sheetFormatPr defaultColWidth="8.6328125" defaultRowHeight="14.5" x14ac:dyDescent="0.35"/>
  <cols>
    <col min="1" max="1" width="12.36328125" style="12" customWidth="1"/>
    <col min="2" max="2" width="8.6328125" style="12"/>
    <col min="3" max="3" width="7.1796875" style="12" customWidth="1"/>
    <col min="4" max="4" width="8.6328125" style="12"/>
    <col min="5" max="5" width="10.36328125" style="12" customWidth="1"/>
    <col min="6" max="6" width="8.6328125" style="12" customWidth="1"/>
    <col min="7" max="7" width="12.6328125" style="12" customWidth="1"/>
    <col min="8" max="9" width="8.81640625" style="12" customWidth="1"/>
    <col min="10" max="10" width="11.36328125" style="11" customWidth="1"/>
    <col min="11" max="11" width="16.36328125" style="11" bestFit="1" customWidth="1"/>
    <col min="12" max="12" width="11.36328125" style="12" customWidth="1"/>
    <col min="13" max="13" width="11.36328125" style="11" customWidth="1"/>
    <col min="14" max="16" width="11.36328125" style="11" hidden="1" customWidth="1"/>
    <col min="17" max="17" width="0" style="12" hidden="1" customWidth="1"/>
    <col min="18" max="18" width="9.6328125" style="12" hidden="1" customWidth="1"/>
    <col min="19" max="19" width="8.81640625" style="12" hidden="1" customWidth="1"/>
    <col min="20" max="21" width="10.6328125" style="11" hidden="1" customWidth="1"/>
    <col min="22" max="22" width="0" style="12" hidden="1" customWidth="1"/>
    <col min="23" max="23" width="8.6328125" style="12"/>
    <col min="24" max="24" width="9.6328125" style="12" customWidth="1"/>
    <col min="25" max="25" width="8.81640625" style="12" customWidth="1"/>
    <col min="26" max="27" width="10.6328125" style="11" customWidth="1"/>
    <col min="28" max="28" width="8.36328125" style="12" customWidth="1"/>
    <col min="29" max="35" width="8.6328125" style="12"/>
    <col min="36" max="36" width="9.6328125" style="12" customWidth="1"/>
    <col min="37" max="37" width="8.81640625" style="12" customWidth="1"/>
    <col min="38" max="39" width="10.6328125" style="11" customWidth="1"/>
    <col min="40" max="40" width="8.36328125" style="12" customWidth="1"/>
    <col min="41" max="16384" width="8.6328125" style="12"/>
  </cols>
  <sheetData>
    <row r="1" spans="1:55" x14ac:dyDescent="0.35">
      <c r="A1" s="11" t="s">
        <v>60</v>
      </c>
      <c r="B1" s="11"/>
      <c r="C1" s="11"/>
      <c r="D1" s="11"/>
      <c r="E1" s="11"/>
      <c r="F1" s="11"/>
      <c r="G1" s="11"/>
    </row>
    <row r="2" spans="1:55" x14ac:dyDescent="0.35">
      <c r="B2" s="11" t="s">
        <v>29</v>
      </c>
      <c r="C2" s="11" t="s">
        <v>64</v>
      </c>
      <c r="E2" s="11" t="s">
        <v>143</v>
      </c>
      <c r="H2" s="11" t="s">
        <v>36</v>
      </c>
      <c r="N2" s="11" t="s">
        <v>96</v>
      </c>
      <c r="R2" s="11" t="s">
        <v>61</v>
      </c>
      <c r="W2" s="11" t="s">
        <v>62</v>
      </c>
      <c r="AC2" s="11" t="s">
        <v>38</v>
      </c>
      <c r="AI2" s="11" t="s">
        <v>238</v>
      </c>
      <c r="AO2" s="11" t="s">
        <v>239</v>
      </c>
      <c r="AU2" s="11" t="s">
        <v>59</v>
      </c>
      <c r="AZ2" s="11" t="s">
        <v>40</v>
      </c>
    </row>
    <row r="3" spans="1:55" x14ac:dyDescent="0.35">
      <c r="E3" s="12" t="s">
        <v>35</v>
      </c>
      <c r="H3" s="12" t="s">
        <v>35</v>
      </c>
      <c r="N3" s="12" t="s">
        <v>35</v>
      </c>
      <c r="R3" s="12" t="s">
        <v>35</v>
      </c>
      <c r="W3" s="12" t="s">
        <v>20</v>
      </c>
      <c r="X3" s="12" t="s">
        <v>35</v>
      </c>
      <c r="AD3" s="12" t="s">
        <v>35</v>
      </c>
      <c r="AI3" s="12" t="s">
        <v>20</v>
      </c>
      <c r="AJ3" s="12" t="s">
        <v>35</v>
      </c>
      <c r="AP3" s="12" t="s">
        <v>35</v>
      </c>
      <c r="AU3" s="12" t="s">
        <v>35</v>
      </c>
      <c r="AZ3" s="12" t="s">
        <v>35</v>
      </c>
      <c r="BB3" s="12" t="s">
        <v>39</v>
      </c>
    </row>
    <row r="4" spans="1:55" x14ac:dyDescent="0.35">
      <c r="A4" s="7" t="s">
        <v>45</v>
      </c>
      <c r="E4" s="12" t="s">
        <v>2</v>
      </c>
      <c r="F4" s="12" t="s">
        <v>3</v>
      </c>
      <c r="G4" s="11" t="s">
        <v>8</v>
      </c>
      <c r="H4" s="12" t="s">
        <v>2</v>
      </c>
      <c r="I4" s="12" t="s">
        <v>3</v>
      </c>
      <c r="J4" s="11" t="s">
        <v>8</v>
      </c>
      <c r="K4" s="11" t="s">
        <v>63</v>
      </c>
      <c r="L4" s="12" t="s">
        <v>98</v>
      </c>
      <c r="N4" t="s">
        <v>2</v>
      </c>
      <c r="O4" t="s">
        <v>3</v>
      </c>
      <c r="P4" s="11" t="s">
        <v>8</v>
      </c>
      <c r="R4" s="12" t="s">
        <v>2</v>
      </c>
      <c r="S4" s="12" t="s">
        <v>3</v>
      </c>
      <c r="T4" s="11" t="s">
        <v>8</v>
      </c>
      <c r="U4" s="11" t="s">
        <v>63</v>
      </c>
      <c r="X4" s="12" t="s">
        <v>2</v>
      </c>
      <c r="Y4" s="12" t="s">
        <v>3</v>
      </c>
      <c r="Z4" s="11" t="s">
        <v>8</v>
      </c>
      <c r="AA4" s="11" t="s">
        <v>63</v>
      </c>
      <c r="AC4" s="12" t="s">
        <v>20</v>
      </c>
      <c r="AD4" s="12" t="s">
        <v>2</v>
      </c>
      <c r="AE4" s="12" t="s">
        <v>3</v>
      </c>
      <c r="AF4" s="11" t="s">
        <v>8</v>
      </c>
      <c r="AG4" s="11"/>
      <c r="AJ4" s="12" t="s">
        <v>2</v>
      </c>
      <c r="AK4" s="12" t="s">
        <v>3</v>
      </c>
      <c r="AL4" s="11" t="s">
        <v>8</v>
      </c>
      <c r="AM4" s="11" t="s">
        <v>63</v>
      </c>
      <c r="AO4" s="12" t="s">
        <v>20</v>
      </c>
      <c r="AP4" s="12" t="s">
        <v>2</v>
      </c>
      <c r="AQ4" s="12" t="s">
        <v>3</v>
      </c>
      <c r="AR4" s="11" t="s">
        <v>8</v>
      </c>
      <c r="AU4" s="12" t="s">
        <v>2</v>
      </c>
      <c r="AV4" s="12" t="s">
        <v>3</v>
      </c>
      <c r="AW4" s="11" t="s">
        <v>8</v>
      </c>
      <c r="AX4" s="11" t="s">
        <v>63</v>
      </c>
      <c r="AY4" s="11"/>
      <c r="AZ4" s="12" t="s">
        <v>21</v>
      </c>
      <c r="BA4" s="12" t="s">
        <v>22</v>
      </c>
      <c r="BB4" s="12" t="s">
        <v>21</v>
      </c>
      <c r="BC4" s="12" t="s">
        <v>22</v>
      </c>
    </row>
    <row r="5" spans="1:55" x14ac:dyDescent="0.35">
      <c r="A5" s="37" t="s">
        <v>167</v>
      </c>
      <c r="B5" s="24">
        <v>12.0205</v>
      </c>
      <c r="C5" s="13">
        <v>64</v>
      </c>
      <c r="E5" s="18">
        <v>6.8125</v>
      </c>
      <c r="F5" s="18">
        <v>7.6875</v>
      </c>
      <c r="G5" s="19">
        <f>E5-F5</f>
        <v>-0.875</v>
      </c>
      <c r="H5" s="27">
        <v>-0.20183778734084601</v>
      </c>
      <c r="I5" s="27">
        <v>0.20183778734084601</v>
      </c>
      <c r="J5" s="28">
        <f>H5-I5</f>
        <v>-0.40367557468169202</v>
      </c>
      <c r="K5" s="32">
        <v>0.10689660693287099</v>
      </c>
      <c r="L5"/>
      <c r="M5" s="5"/>
      <c r="N5" s="26">
        <v>0.99641870497040297</v>
      </c>
      <c r="O5" s="26">
        <v>1.01905054919931</v>
      </c>
      <c r="P5" s="22">
        <f>N5-O5</f>
        <v>-2.2631844228907072E-2</v>
      </c>
      <c r="Q5" s="21"/>
      <c r="R5" s="21">
        <v>2.1381219640624501E-2</v>
      </c>
      <c r="S5" s="21">
        <v>-2.1381219640623599E-2</v>
      </c>
      <c r="T5" s="22">
        <f>R5-S5</f>
        <v>4.2762439281248101E-2</v>
      </c>
      <c r="U5" s="22">
        <v>0.69784577513274104</v>
      </c>
      <c r="V5" s="21"/>
      <c r="W5" s="27">
        <v>0.53860926459152703</v>
      </c>
      <c r="X5" s="27">
        <v>0.55011363983948702</v>
      </c>
      <c r="Y5" s="27">
        <v>0.52710488934356803</v>
      </c>
      <c r="Z5" s="28">
        <f>X5-Y5</f>
        <v>2.3008750495918995E-2</v>
      </c>
      <c r="AA5" s="22">
        <v>0.83681465455355797</v>
      </c>
      <c r="AB5" s="21"/>
      <c r="AC5" s="27">
        <v>0.75515571582126795</v>
      </c>
      <c r="AD5" s="27">
        <v>0.79086790172587895</v>
      </c>
      <c r="AE5" s="27">
        <v>0.75740354471487403</v>
      </c>
      <c r="AF5" s="28">
        <f>AD5-AE5</f>
        <v>3.3464357011004919E-2</v>
      </c>
      <c r="AG5" s="28"/>
      <c r="AI5" s="27">
        <v>0.50759475023689704</v>
      </c>
      <c r="AJ5" s="27">
        <v>0.54302666991225901</v>
      </c>
      <c r="AK5" s="27">
        <v>0.47216283056153602</v>
      </c>
      <c r="AL5" s="28">
        <f>AJ5-AK5</f>
        <v>7.086383935072299E-2</v>
      </c>
      <c r="AM5" s="22">
        <v>0.49911294813462698</v>
      </c>
      <c r="AN5" s="21"/>
      <c r="AO5" s="27">
        <v>0.78295908256501501</v>
      </c>
      <c r="AP5" s="27">
        <v>0.79086790172587895</v>
      </c>
      <c r="AQ5" s="27">
        <v>0.74959113871496497</v>
      </c>
      <c r="AR5" s="28">
        <f>AP5-AQ5</f>
        <v>4.1276763010913986E-2</v>
      </c>
      <c r="AU5" s="18">
        <v>12.082903225806399</v>
      </c>
      <c r="AV5" s="18">
        <v>9.1603548387097504</v>
      </c>
      <c r="AW5" s="19">
        <f>AU5-AV5</f>
        <v>2.9225483870966489</v>
      </c>
      <c r="AX5" s="25">
        <v>2.0025862202451301E-2</v>
      </c>
      <c r="AY5" s="19"/>
      <c r="AZ5" s="18">
        <v>11.1518333333333</v>
      </c>
      <c r="BA5" s="18">
        <v>13.8347777777779</v>
      </c>
      <c r="BB5" s="18">
        <v>10.439142857142899</v>
      </c>
      <c r="BC5" s="18">
        <v>7.6773333333334897</v>
      </c>
    </row>
    <row r="6" spans="1:55" x14ac:dyDescent="0.35">
      <c r="A6" s="37" t="s">
        <v>168</v>
      </c>
      <c r="B6" s="24">
        <v>17.224</v>
      </c>
      <c r="C6" s="12">
        <v>64</v>
      </c>
      <c r="E6" s="18">
        <v>22.78125</v>
      </c>
      <c r="F6" s="18">
        <v>22.84375</v>
      </c>
      <c r="G6" s="19">
        <f t="shared" ref="G6:G28" si="0">E6-F6</f>
        <v>-6.25E-2</v>
      </c>
      <c r="H6" s="27">
        <v>-2.3158235146969702E-3</v>
      </c>
      <c r="I6" s="27">
        <v>2.31582351469707E-3</v>
      </c>
      <c r="J6" s="28">
        <f t="shared" ref="J6:J28" si="1">H6-I6</f>
        <v>-4.6316470293940402E-3</v>
      </c>
      <c r="K6" s="22">
        <v>0.98539551302314599</v>
      </c>
      <c r="L6"/>
      <c r="M6" s="10"/>
      <c r="N6" s="26">
        <v>1.06218698712035</v>
      </c>
      <c r="O6" s="26">
        <v>0.89521584825380196</v>
      </c>
      <c r="P6" s="22">
        <f t="shared" ref="P6" si="2">N6-O6</f>
        <v>0.16697113886654802</v>
      </c>
      <c r="Q6" s="21"/>
      <c r="R6" s="21">
        <v>-0.22293388426595301</v>
      </c>
      <c r="S6" s="21">
        <v>0.22293388426595201</v>
      </c>
      <c r="T6" s="22">
        <f t="shared" ref="T6" si="3">R6-S6</f>
        <v>-0.44586776853190502</v>
      </c>
      <c r="U6" s="25">
        <v>5.8935439047651597E-3</v>
      </c>
      <c r="V6" s="21"/>
      <c r="W6" s="27">
        <v>0.72203533500328299</v>
      </c>
      <c r="X6" s="27">
        <v>0.68171402979806806</v>
      </c>
      <c r="Y6" s="27">
        <v>0.76235664020849703</v>
      </c>
      <c r="Z6" s="28">
        <f t="shared" ref="Z6:Z28" si="4">X6-Y6</f>
        <v>-8.0642610410428972E-2</v>
      </c>
      <c r="AA6" s="22">
        <v>0.48546059450752199</v>
      </c>
      <c r="AB6" s="21"/>
      <c r="AC6" s="27">
        <v>0.63039995575952701</v>
      </c>
      <c r="AD6" s="27">
        <v>0.69709187070628198</v>
      </c>
      <c r="AE6" s="27">
        <v>0.55579224633732505</v>
      </c>
      <c r="AF6" s="28">
        <f t="shared" ref="AF6:AF28" si="5">AD6-AE6</f>
        <v>0.14129962436895693</v>
      </c>
      <c r="AG6" s="28"/>
      <c r="AI6" s="27">
        <v>0.72747339505097797</v>
      </c>
      <c r="AJ6" s="27">
        <v>0.70477997149913696</v>
      </c>
      <c r="AK6" s="27">
        <v>0.75016681860281997</v>
      </c>
      <c r="AL6" s="28">
        <f t="shared" ref="AL6:AL28" si="6">AJ6-AK6</f>
        <v>-4.5386847103683015E-2</v>
      </c>
      <c r="AM6" s="22">
        <v>0.72383544445665504</v>
      </c>
      <c r="AN6" s="21"/>
      <c r="AO6" s="27">
        <v>0.60219967044187594</v>
      </c>
      <c r="AP6" s="27">
        <v>0.69709187070628198</v>
      </c>
      <c r="AQ6" s="27">
        <v>0.53329485275930499</v>
      </c>
      <c r="AR6" s="28">
        <f t="shared" ref="AR6:AR28" si="7">AP6-AQ6</f>
        <v>0.16379701794697699</v>
      </c>
      <c r="AU6" s="18">
        <v>13.6435483870967</v>
      </c>
      <c r="AV6" s="18">
        <v>16.978750000000002</v>
      </c>
      <c r="AW6" s="19">
        <f t="shared" ref="AW6:AW28" si="8">AU6-AV6</f>
        <v>-3.3352016129033011</v>
      </c>
      <c r="AX6" s="22">
        <v>0.24568549175137799</v>
      </c>
      <c r="AY6" s="19"/>
      <c r="AZ6" s="18">
        <v>10.7316666666669</v>
      </c>
      <c r="BA6" s="18">
        <v>19.0609999999999</v>
      </c>
      <c r="BB6" s="18">
        <v>9.7459999999999098</v>
      </c>
      <c r="BC6" s="18">
        <v>15.6969999999999</v>
      </c>
    </row>
    <row r="7" spans="1:55" x14ac:dyDescent="0.35">
      <c r="A7" s="37" t="s">
        <v>169</v>
      </c>
      <c r="B7" s="24">
        <v>9.5183333333334303</v>
      </c>
      <c r="C7" s="12">
        <v>64</v>
      </c>
      <c r="E7" s="18">
        <v>23.90625</v>
      </c>
      <c r="F7" s="18">
        <v>30</v>
      </c>
      <c r="G7" s="19">
        <f t="shared" si="0"/>
        <v>-6.09375</v>
      </c>
      <c r="H7" s="27">
        <v>-0.26107153324856103</v>
      </c>
      <c r="I7" s="27">
        <v>0.26107153324856103</v>
      </c>
      <c r="J7" s="28">
        <f t="shared" si="1"/>
        <v>-0.52214306649712205</v>
      </c>
      <c r="K7" s="25">
        <v>3.5661149140508601E-2</v>
      </c>
      <c r="L7">
        <f t="shared" ref="L7:L28" si="9">SIGN(G7)</f>
        <v>-1</v>
      </c>
      <c r="M7" s="10"/>
      <c r="N7" s="26">
        <v>1.06218698712035</v>
      </c>
      <c r="O7" s="26">
        <v>0.89521584825380196</v>
      </c>
      <c r="P7" s="22">
        <f t="shared" ref="P7:P12" si="10">N7-O7</f>
        <v>0.16697113886654802</v>
      </c>
      <c r="Q7" s="21"/>
      <c r="R7" s="21">
        <v>-0.22293388426595301</v>
      </c>
      <c r="S7" s="21">
        <v>0.22293388426595201</v>
      </c>
      <c r="T7" s="22">
        <f t="shared" ref="T7:T12" si="11">R7-S7</f>
        <v>-0.44586776853190502</v>
      </c>
      <c r="U7" s="25">
        <v>1.00589354390477</v>
      </c>
      <c r="V7" s="21"/>
      <c r="W7" s="27">
        <v>0.73228739020322098</v>
      </c>
      <c r="X7" s="27">
        <v>0.77450661799506104</v>
      </c>
      <c r="Y7" s="27">
        <v>0.69006816241138103</v>
      </c>
      <c r="Z7" s="28">
        <f t="shared" si="4"/>
        <v>8.4438455583680017E-2</v>
      </c>
      <c r="AA7" s="22">
        <v>0.54538645145505804</v>
      </c>
      <c r="AB7" s="21"/>
      <c r="AC7" s="41">
        <v>0.574882956198696</v>
      </c>
      <c r="AD7" s="27">
        <v>0.65093492428149202</v>
      </c>
      <c r="AE7" s="27">
        <v>0.54831149167319704</v>
      </c>
      <c r="AF7" s="28">
        <f t="shared" si="5"/>
        <v>0.10262343260829498</v>
      </c>
      <c r="AG7" s="28"/>
      <c r="AI7" s="27">
        <v>0.65128566307164204</v>
      </c>
      <c r="AJ7" s="27">
        <v>0.73123040317417498</v>
      </c>
      <c r="AK7" s="27">
        <v>0.57134092296910999</v>
      </c>
      <c r="AL7" s="28">
        <f t="shared" si="6"/>
        <v>0.15988948020506499</v>
      </c>
      <c r="AM7" s="22">
        <v>0.18200149114096001</v>
      </c>
      <c r="AN7" s="21"/>
      <c r="AO7" s="27">
        <v>0.67082436174793802</v>
      </c>
      <c r="AP7" s="27">
        <v>0.65093492428149202</v>
      </c>
      <c r="AQ7" s="27">
        <v>0.65725722051459201</v>
      </c>
      <c r="AR7" s="28">
        <f t="shared" si="7"/>
        <v>-6.3222962330999888E-3</v>
      </c>
      <c r="AU7" s="18">
        <v>8.5156250000009095</v>
      </c>
      <c r="AV7" s="18">
        <v>8.7838709677406204</v>
      </c>
      <c r="AW7" s="19">
        <f t="shared" si="8"/>
        <v>-0.26824596773971088</v>
      </c>
      <c r="AX7" s="22">
        <v>0.81186576646517705</v>
      </c>
      <c r="AY7" s="19"/>
      <c r="AZ7" s="18">
        <v>5.95000000000194</v>
      </c>
      <c r="BA7" s="18">
        <v>10.0777777777758</v>
      </c>
      <c r="BB7" s="18">
        <v>9.9499999999934499</v>
      </c>
      <c r="BC7" s="18">
        <v>10.0999999999975</v>
      </c>
    </row>
    <row r="8" spans="1:55" x14ac:dyDescent="0.35">
      <c r="A8" s="37" t="s">
        <v>170</v>
      </c>
      <c r="B8" s="24">
        <v>28.9891166666667</v>
      </c>
      <c r="C8" s="13">
        <v>64</v>
      </c>
      <c r="E8" s="18">
        <v>83</v>
      </c>
      <c r="F8" s="18">
        <v>102.8125</v>
      </c>
      <c r="G8" s="19">
        <f t="shared" si="0"/>
        <v>-19.8125</v>
      </c>
      <c r="H8" s="27">
        <v>-0.29058836921703302</v>
      </c>
      <c r="I8" s="27">
        <v>0.29058836921703302</v>
      </c>
      <c r="J8" s="28">
        <f t="shared" si="1"/>
        <v>-0.58117673843406603</v>
      </c>
      <c r="K8" s="25">
        <v>1.8840968013407601E-2</v>
      </c>
      <c r="L8">
        <f t="shared" si="9"/>
        <v>-1</v>
      </c>
      <c r="M8" s="10"/>
      <c r="N8" s="26">
        <v>1.06218698712035</v>
      </c>
      <c r="O8" s="26">
        <v>0.89521584825380196</v>
      </c>
      <c r="P8" s="22">
        <f t="shared" si="10"/>
        <v>0.16697113886654802</v>
      </c>
      <c r="Q8" s="21"/>
      <c r="R8" s="21">
        <v>-0.22293388426595301</v>
      </c>
      <c r="S8" s="21">
        <v>0.22293388426595201</v>
      </c>
      <c r="T8" s="22">
        <f t="shared" si="11"/>
        <v>-0.44586776853190502</v>
      </c>
      <c r="U8" s="25">
        <v>2.00589354390477</v>
      </c>
      <c r="V8" s="21"/>
      <c r="W8" s="27">
        <v>0.64920497213726203</v>
      </c>
      <c r="X8" s="27">
        <v>0.489789561010949</v>
      </c>
      <c r="Y8" s="27">
        <v>0.80862038326357499</v>
      </c>
      <c r="Z8" s="28">
        <f t="shared" si="4"/>
        <v>-0.31883082225262599</v>
      </c>
      <c r="AA8" s="25">
        <v>3.0020975234626601E-2</v>
      </c>
      <c r="AB8" s="21"/>
      <c r="AC8" s="27">
        <v>0.61075406228070095</v>
      </c>
      <c r="AD8" s="27">
        <v>0.82776429489657699</v>
      </c>
      <c r="AE8" s="27">
        <v>0.43859106396015002</v>
      </c>
      <c r="AF8" s="28">
        <f t="shared" si="5"/>
        <v>0.38917323093642697</v>
      </c>
      <c r="AG8" s="28"/>
      <c r="AI8" s="27">
        <v>0.60398884392799201</v>
      </c>
      <c r="AJ8" s="27">
        <v>0.42835622593995598</v>
      </c>
      <c r="AK8" s="27">
        <v>0.77962146191602799</v>
      </c>
      <c r="AL8" s="28">
        <f t="shared" si="6"/>
        <v>-0.35126523597607201</v>
      </c>
      <c r="AM8" s="25">
        <v>6.57785677855823E-3</v>
      </c>
      <c r="AN8" s="21"/>
      <c r="AO8" s="27">
        <v>0.67621347795352704</v>
      </c>
      <c r="AP8" s="27">
        <v>0.82776429489657699</v>
      </c>
      <c r="AQ8" s="27">
        <v>0.43038649572210602</v>
      </c>
      <c r="AR8" s="28">
        <f t="shared" si="7"/>
        <v>0.39737779917447097</v>
      </c>
      <c r="AU8" s="18">
        <v>26.601612903225799</v>
      </c>
      <c r="AV8" s="18">
        <v>23.160531249999998</v>
      </c>
      <c r="AW8" s="19">
        <f t="shared" si="8"/>
        <v>3.4410816532258011</v>
      </c>
      <c r="AX8" s="22">
        <v>0.50878981027290404</v>
      </c>
      <c r="AY8" s="19"/>
      <c r="AZ8" s="18">
        <v>26.590111111111</v>
      </c>
      <c r="BA8" s="18">
        <v>22.206499999999998</v>
      </c>
      <c r="BB8" s="18">
        <v>16.146999999999899</v>
      </c>
      <c r="BC8" s="18">
        <v>38.023200000000003</v>
      </c>
    </row>
    <row r="9" spans="1:55" x14ac:dyDescent="0.35">
      <c r="A9" s="37" t="s">
        <v>171</v>
      </c>
      <c r="B9" s="24">
        <v>15.1041333333333</v>
      </c>
      <c r="C9" s="12">
        <v>64</v>
      </c>
      <c r="E9" s="18">
        <v>22.46875</v>
      </c>
      <c r="F9" s="18">
        <v>17.625</v>
      </c>
      <c r="G9" s="19">
        <f t="shared" si="0"/>
        <v>4.84375</v>
      </c>
      <c r="H9" s="27">
        <v>0.25344289448212798</v>
      </c>
      <c r="I9" s="27">
        <v>-0.25344289448212798</v>
      </c>
      <c r="J9" s="28">
        <f t="shared" si="1"/>
        <v>0.50688578896425596</v>
      </c>
      <c r="K9" s="25">
        <v>4.16271417918447E-2</v>
      </c>
      <c r="L9">
        <f t="shared" si="9"/>
        <v>1</v>
      </c>
      <c r="M9" s="10"/>
      <c r="N9" s="26">
        <v>1.06218698712035</v>
      </c>
      <c r="O9" s="26">
        <v>0.89521584825380196</v>
      </c>
      <c r="P9" s="22">
        <f t="shared" si="10"/>
        <v>0.16697113886654802</v>
      </c>
      <c r="Q9" s="21"/>
      <c r="R9" s="21">
        <v>-0.22293388426595301</v>
      </c>
      <c r="S9" s="21">
        <v>0.22293388426595201</v>
      </c>
      <c r="T9" s="22">
        <f t="shared" si="11"/>
        <v>-0.44586776853190502</v>
      </c>
      <c r="U9" s="25">
        <v>3.00589354390477</v>
      </c>
      <c r="V9" s="21"/>
      <c r="W9" s="27">
        <v>0.54763747611855496</v>
      </c>
      <c r="X9" s="27">
        <v>0.60773167980123199</v>
      </c>
      <c r="Y9" s="27">
        <v>0.48754327243587903</v>
      </c>
      <c r="Z9" s="28">
        <f t="shared" si="4"/>
        <v>0.12018840736535297</v>
      </c>
      <c r="AA9" s="22">
        <v>0.23546538805252601</v>
      </c>
      <c r="AB9" s="21"/>
      <c r="AC9" s="27">
        <v>0.76659445778156998</v>
      </c>
      <c r="AD9" s="27">
        <v>0.82150423215973101</v>
      </c>
      <c r="AE9" s="27">
        <v>0.85861194341038805</v>
      </c>
      <c r="AF9" s="28">
        <f t="shared" si="5"/>
        <v>-3.7107711250657038E-2</v>
      </c>
      <c r="AG9" s="28"/>
      <c r="AI9" s="27">
        <v>0.68269748843151301</v>
      </c>
      <c r="AJ9" s="27">
        <v>0.74089981968043905</v>
      </c>
      <c r="AK9" s="27">
        <v>0.62449515718258597</v>
      </c>
      <c r="AL9" s="28">
        <f t="shared" si="6"/>
        <v>0.11640466249785308</v>
      </c>
      <c r="AM9" s="22">
        <v>0.32590662746413401</v>
      </c>
      <c r="AN9" s="21"/>
      <c r="AO9" s="27">
        <v>0.65274903196063905</v>
      </c>
      <c r="AP9" s="27">
        <v>0.82150423215973101</v>
      </c>
      <c r="AQ9" s="27">
        <v>0.79086672846019201</v>
      </c>
      <c r="AR9" s="28">
        <f t="shared" si="7"/>
        <v>3.0637503699538993E-2</v>
      </c>
      <c r="AU9" s="18">
        <v>13.408374999999999</v>
      </c>
      <c r="AV9" s="18">
        <v>13.232645161290201</v>
      </c>
      <c r="AW9" s="19">
        <f t="shared" si="8"/>
        <v>0.17572983870979897</v>
      </c>
      <c r="AX9" s="22">
        <v>0.89352747919848896</v>
      </c>
      <c r="AY9" s="19"/>
      <c r="AZ9" s="18">
        <v>9.53750000000014</v>
      </c>
      <c r="BA9" s="18">
        <v>14.915272727272701</v>
      </c>
      <c r="BB9" s="18">
        <v>12.964700000000001</v>
      </c>
      <c r="BC9" s="18">
        <v>13.4512000000001</v>
      </c>
    </row>
    <row r="10" spans="1:55" x14ac:dyDescent="0.35">
      <c r="A10" s="37" t="s">
        <v>172</v>
      </c>
      <c r="B10" s="24">
        <v>9.1458333333333393</v>
      </c>
      <c r="C10" s="12">
        <v>64</v>
      </c>
      <c r="E10" s="18">
        <v>30.46875</v>
      </c>
      <c r="F10" s="18">
        <v>38.4375</v>
      </c>
      <c r="G10" s="19">
        <f t="shared" si="0"/>
        <v>-7.96875</v>
      </c>
      <c r="H10" s="27">
        <v>-0.28167237272308498</v>
      </c>
      <c r="I10" s="27">
        <v>0.28167237272308399</v>
      </c>
      <c r="J10" s="28">
        <f t="shared" si="1"/>
        <v>-0.56334474544616897</v>
      </c>
      <c r="K10" s="25">
        <v>2.3000499933204702E-2</v>
      </c>
      <c r="L10">
        <f t="shared" si="9"/>
        <v>-1</v>
      </c>
      <c r="M10" s="10"/>
      <c r="N10" s="26">
        <v>1.06218698712035</v>
      </c>
      <c r="O10" s="26">
        <v>0.89521584825380196</v>
      </c>
      <c r="P10" s="22">
        <f t="shared" si="10"/>
        <v>0.16697113886654802</v>
      </c>
      <c r="Q10" s="21"/>
      <c r="R10" s="21">
        <v>-0.22293388426595301</v>
      </c>
      <c r="S10" s="21">
        <v>0.22293388426595201</v>
      </c>
      <c r="T10" s="22">
        <f t="shared" si="11"/>
        <v>-0.44586776853190502</v>
      </c>
      <c r="U10" s="25">
        <v>4.0058935439047696</v>
      </c>
      <c r="V10" s="21"/>
      <c r="W10" s="27">
        <v>0.62289347823007701</v>
      </c>
      <c r="X10" s="27">
        <v>0.53862207930150896</v>
      </c>
      <c r="Y10" s="27">
        <v>0.70716487715864396</v>
      </c>
      <c r="Z10" s="28">
        <f t="shared" si="4"/>
        <v>-0.168542797857135</v>
      </c>
      <c r="AA10" s="22">
        <v>0.167271342756737</v>
      </c>
      <c r="AB10" s="21"/>
      <c r="AC10" s="27">
        <v>0.684786631312572</v>
      </c>
      <c r="AD10" s="27">
        <v>0.84869694500503101</v>
      </c>
      <c r="AE10" s="27">
        <v>0.54757206684211401</v>
      </c>
      <c r="AF10" s="28">
        <f t="shared" si="5"/>
        <v>0.301124878162917</v>
      </c>
      <c r="AG10" s="28"/>
      <c r="AI10" s="27">
        <v>0.53910113113510205</v>
      </c>
      <c r="AJ10" s="27">
        <v>0.49063284521658601</v>
      </c>
      <c r="AK10" s="27">
        <v>0.58756941705361898</v>
      </c>
      <c r="AL10" s="28">
        <f t="shared" si="6"/>
        <v>-9.693657183703297E-2</v>
      </c>
      <c r="AM10" s="22">
        <v>0.31393562778487599</v>
      </c>
      <c r="AN10" s="21"/>
      <c r="AO10" s="27">
        <v>0.77940962804956804</v>
      </c>
      <c r="AP10" s="27">
        <v>0.84869694500503101</v>
      </c>
      <c r="AQ10" s="27">
        <v>0.62997463719845104</v>
      </c>
      <c r="AR10" s="28">
        <f t="shared" si="7"/>
        <v>0.21872230780657997</v>
      </c>
      <c r="AU10" s="18">
        <v>8.28834375000012</v>
      </c>
      <c r="AV10" s="18">
        <v>8.2901290322581698</v>
      </c>
      <c r="AW10" s="19">
        <f t="shared" si="8"/>
        <v>-1.7852822580497474E-3</v>
      </c>
      <c r="AX10" s="22">
        <v>0.99841986689372297</v>
      </c>
      <c r="AY10" s="19"/>
      <c r="AZ10" s="18">
        <v>6.0521666666669898</v>
      </c>
      <c r="BA10" s="18">
        <v>9.1142500000000801</v>
      </c>
      <c r="BB10" s="18">
        <v>8.2276250000001596</v>
      </c>
      <c r="BC10" s="18">
        <v>7.6032000000001103</v>
      </c>
    </row>
    <row r="11" spans="1:55" x14ac:dyDescent="0.35">
      <c r="A11" s="37" t="s">
        <v>173</v>
      </c>
      <c r="B11" s="24">
        <v>7.0172833333333298</v>
      </c>
      <c r="C11" s="12">
        <v>64</v>
      </c>
      <c r="E11" s="18">
        <v>25.15625</v>
      </c>
      <c r="F11" s="18">
        <v>33.90625</v>
      </c>
      <c r="G11" s="19">
        <f t="shared" si="0"/>
        <v>-8.75</v>
      </c>
      <c r="H11" s="27">
        <v>-0.351932555800754</v>
      </c>
      <c r="I11" s="27">
        <v>0.351932555800754</v>
      </c>
      <c r="J11" s="28">
        <f t="shared" si="1"/>
        <v>-0.703865111601508</v>
      </c>
      <c r="K11" s="25">
        <v>4.0282330168686402E-3</v>
      </c>
      <c r="L11">
        <f t="shared" si="9"/>
        <v>-1</v>
      </c>
      <c r="M11" s="10"/>
      <c r="N11" s="26">
        <v>1.06218698712035</v>
      </c>
      <c r="O11" s="26">
        <v>0.89521584825380196</v>
      </c>
      <c r="P11" s="22">
        <f t="shared" si="10"/>
        <v>0.16697113886654802</v>
      </c>
      <c r="Q11" s="21"/>
      <c r="R11" s="21">
        <v>-0.22293388426595301</v>
      </c>
      <c r="S11" s="21">
        <v>0.22293388426595201</v>
      </c>
      <c r="T11" s="22">
        <f t="shared" si="11"/>
        <v>-0.44586776853190502</v>
      </c>
      <c r="U11" s="25">
        <v>5.0058935439047696</v>
      </c>
      <c r="V11" s="21"/>
      <c r="W11" s="27">
        <v>0.64537491865862695</v>
      </c>
      <c r="X11" s="27">
        <v>0.58958144660401801</v>
      </c>
      <c r="Y11" s="27">
        <v>0.701168390713236</v>
      </c>
      <c r="Z11" s="28">
        <f t="shared" si="4"/>
        <v>-0.11158694410921799</v>
      </c>
      <c r="AA11" s="22">
        <v>0.398306127681955</v>
      </c>
      <c r="AB11" s="21"/>
      <c r="AC11" s="27">
        <v>0.65134179369701195</v>
      </c>
      <c r="AD11" s="27">
        <v>0.77669733015731202</v>
      </c>
      <c r="AE11" s="27">
        <v>0.67255704617940004</v>
      </c>
      <c r="AF11" s="28">
        <f t="shared" si="5"/>
        <v>0.10414028397791197</v>
      </c>
      <c r="AG11" s="28"/>
      <c r="AI11" s="27">
        <v>0.61923777644771305</v>
      </c>
      <c r="AJ11" s="27">
        <v>0.480059379067027</v>
      </c>
      <c r="AK11" s="27">
        <v>0.75841617382839899</v>
      </c>
      <c r="AL11" s="28">
        <f t="shared" si="6"/>
        <v>-0.27835679476137198</v>
      </c>
      <c r="AM11" s="25">
        <v>4.71434282067884E-2</v>
      </c>
      <c r="AN11" s="21"/>
      <c r="AO11" s="27">
        <v>0.64667637190255201</v>
      </c>
      <c r="AP11" s="27">
        <v>0.77669733015731202</v>
      </c>
      <c r="AQ11" s="27">
        <v>0.52694358294988397</v>
      </c>
      <c r="AR11" s="28">
        <f t="shared" si="7"/>
        <v>0.24975374720742805</v>
      </c>
      <c r="AU11" s="18">
        <v>6.5115000000001002</v>
      </c>
      <c r="AV11" s="18">
        <v>6.6415624999999503</v>
      </c>
      <c r="AW11" s="19">
        <f t="shared" si="8"/>
        <v>-0.13006249999985009</v>
      </c>
      <c r="AX11" s="22">
        <v>0.83950198245482799</v>
      </c>
      <c r="AY11" s="19"/>
      <c r="AZ11" s="18">
        <v>5.35949999999987</v>
      </c>
      <c r="BA11" s="18">
        <v>7.6176000000002198</v>
      </c>
      <c r="BB11" s="18">
        <v>7.2413749999999499</v>
      </c>
      <c r="BC11" s="18">
        <v>6.9162857142858103</v>
      </c>
    </row>
    <row r="12" spans="1:55" x14ac:dyDescent="0.35">
      <c r="A12" s="37" t="s">
        <v>174</v>
      </c>
      <c r="B12" s="24">
        <v>9.3537666666666599</v>
      </c>
      <c r="C12" s="12">
        <v>64</v>
      </c>
      <c r="E12" s="18">
        <v>57.5</v>
      </c>
      <c r="F12" s="18">
        <v>40.21875</v>
      </c>
      <c r="G12" s="19">
        <f t="shared" si="0"/>
        <v>17.28125</v>
      </c>
      <c r="H12" s="27">
        <v>0.38892425021839599</v>
      </c>
      <c r="I12" s="27">
        <v>-0.38892425021839599</v>
      </c>
      <c r="J12" s="28">
        <f t="shared" si="1"/>
        <v>0.77784850043679199</v>
      </c>
      <c r="K12" s="25">
        <v>1.3579704703356799E-3</v>
      </c>
      <c r="L12">
        <f t="shared" si="9"/>
        <v>1</v>
      </c>
      <c r="M12" s="10"/>
      <c r="N12" s="26">
        <v>1.06218698712035</v>
      </c>
      <c r="O12" s="26">
        <v>0.89521584825380196</v>
      </c>
      <c r="P12" s="22">
        <f t="shared" si="10"/>
        <v>0.16697113886654802</v>
      </c>
      <c r="Q12" s="21"/>
      <c r="R12" s="21">
        <v>-0.22293388426595301</v>
      </c>
      <c r="S12" s="21">
        <v>0.22293388426595201</v>
      </c>
      <c r="T12" s="22">
        <f t="shared" si="11"/>
        <v>-0.44586776853190502</v>
      </c>
      <c r="U12" s="25">
        <v>6.0058935439047696</v>
      </c>
      <c r="V12" s="21"/>
      <c r="W12" s="27">
        <v>0.59942081622582399</v>
      </c>
      <c r="X12" s="27">
        <v>0.64108410969791896</v>
      </c>
      <c r="Y12" s="27">
        <v>0.55775752275372803</v>
      </c>
      <c r="Z12" s="28">
        <f t="shared" si="4"/>
        <v>8.3326586944190928E-2</v>
      </c>
      <c r="AA12" s="22">
        <v>0.48700544443021099</v>
      </c>
      <c r="AB12" s="21"/>
      <c r="AC12" s="27">
        <v>0.70481643241879999</v>
      </c>
      <c r="AD12" s="27">
        <v>0.80106375928648599</v>
      </c>
      <c r="AE12" s="27">
        <v>0.80401009271247703</v>
      </c>
      <c r="AF12" s="28">
        <f t="shared" si="5"/>
        <v>-2.9463334259910434E-3</v>
      </c>
      <c r="AG12" s="28"/>
      <c r="AI12" s="27">
        <v>0.76897804252792101</v>
      </c>
      <c r="AJ12" s="27">
        <v>0.80027676441937301</v>
      </c>
      <c r="AK12" s="27">
        <v>0.73767932063647002</v>
      </c>
      <c r="AL12" s="28">
        <f t="shared" si="6"/>
        <v>6.2597443782902995E-2</v>
      </c>
      <c r="AM12" s="22">
        <v>0.62210532565243704</v>
      </c>
      <c r="AN12" s="21"/>
      <c r="AO12" s="27">
        <v>0.57341752440932603</v>
      </c>
      <c r="AP12" s="27">
        <v>0.80106375928648599</v>
      </c>
      <c r="AQ12" s="27">
        <v>0.80867938988645005</v>
      </c>
      <c r="AR12" s="28">
        <f t="shared" si="7"/>
        <v>-7.6156305999640628E-3</v>
      </c>
      <c r="AU12" s="18">
        <v>7.7397000000000498</v>
      </c>
      <c r="AV12" s="18">
        <v>8.3295937500000399</v>
      </c>
      <c r="AW12" s="19">
        <f t="shared" si="8"/>
        <v>-0.58989374999999011</v>
      </c>
      <c r="AX12" s="22">
        <v>0.55801624014690698</v>
      </c>
      <c r="AY12" s="19"/>
      <c r="AZ12" s="18">
        <v>7.91600000000017</v>
      </c>
      <c r="BA12" s="18">
        <v>6.5789090909092902</v>
      </c>
      <c r="BB12" s="18">
        <v>9.2072000000001903</v>
      </c>
      <c r="BC12" s="18">
        <v>7.3257142857142501</v>
      </c>
    </row>
    <row r="13" spans="1:55" x14ac:dyDescent="0.35">
      <c r="A13" s="38" t="s">
        <v>175</v>
      </c>
      <c r="B13" s="24">
        <v>21.076546666666701</v>
      </c>
      <c r="C13" s="12">
        <v>64</v>
      </c>
      <c r="E13" s="18">
        <v>62.34375</v>
      </c>
      <c r="F13" s="18">
        <v>58.125</v>
      </c>
      <c r="G13" s="19">
        <f t="shared" si="0"/>
        <v>4.21875</v>
      </c>
      <c r="H13" s="27">
        <v>0.107467191795003</v>
      </c>
      <c r="I13" s="27">
        <v>-0.107467191795003</v>
      </c>
      <c r="J13" s="28">
        <f t="shared" si="1"/>
        <v>0.214934383590006</v>
      </c>
      <c r="K13" s="22">
        <v>0.39423303719105701</v>
      </c>
      <c r="L13"/>
      <c r="M13" s="5"/>
      <c r="N13" s="26"/>
      <c r="O13" s="26"/>
      <c r="P13" s="22"/>
      <c r="Q13" s="21"/>
      <c r="R13" s="21"/>
      <c r="S13" s="21"/>
      <c r="T13" s="22"/>
      <c r="U13" s="25"/>
      <c r="V13" s="21"/>
      <c r="W13" s="27">
        <v>0.40816847883695401</v>
      </c>
      <c r="X13" s="27">
        <v>0.42230706649680699</v>
      </c>
      <c r="Y13" s="27">
        <v>0.39402989117710202</v>
      </c>
      <c r="Z13" s="28">
        <f t="shared" si="4"/>
        <v>2.8277175319704972E-2</v>
      </c>
      <c r="AA13" s="22">
        <v>0.74298281761572305</v>
      </c>
      <c r="AB13" s="21"/>
      <c r="AC13" s="27">
        <v>0.85724804602437299</v>
      </c>
      <c r="AD13" s="27">
        <v>0.87365079777677901</v>
      </c>
      <c r="AE13" s="27">
        <v>0.85422740547762099</v>
      </c>
      <c r="AF13" s="28">
        <f t="shared" si="5"/>
        <v>1.9423392299158015E-2</v>
      </c>
      <c r="AG13" s="28"/>
      <c r="AI13" s="27">
        <v>0.54325305577115401</v>
      </c>
      <c r="AJ13" s="27">
        <v>0.56202507218138198</v>
      </c>
      <c r="AK13" s="27">
        <v>0.52448103936092505</v>
      </c>
      <c r="AL13" s="28">
        <f t="shared" si="6"/>
        <v>3.754403282045693E-2</v>
      </c>
      <c r="AM13" s="22">
        <v>0.72652975004557196</v>
      </c>
      <c r="AN13" s="21"/>
      <c r="AO13" s="27">
        <v>0.76001152232935099</v>
      </c>
      <c r="AP13" s="27">
        <v>0.87365079777677901</v>
      </c>
      <c r="AQ13" s="27">
        <v>0.77709250151332798</v>
      </c>
      <c r="AR13" s="28">
        <f t="shared" si="7"/>
        <v>9.6558296263451027E-2</v>
      </c>
      <c r="AU13" s="18">
        <v>19.256915625000001</v>
      </c>
      <c r="AV13" s="18">
        <v>20.254503124999999</v>
      </c>
      <c r="AW13" s="19">
        <f t="shared" si="8"/>
        <v>-0.99758749999999807</v>
      </c>
      <c r="AX13" s="32">
        <v>0.60253334393587898</v>
      </c>
      <c r="AY13" s="19"/>
      <c r="AZ13" s="18">
        <v>21.008749999999999</v>
      </c>
      <c r="BA13" s="18">
        <v>21.303550000000001</v>
      </c>
      <c r="BB13" s="18">
        <v>21.54204</v>
      </c>
      <c r="BC13" s="18">
        <v>20.6439285714285</v>
      </c>
    </row>
    <row r="14" spans="1:55" x14ac:dyDescent="0.35">
      <c r="A14" s="37" t="s">
        <v>176</v>
      </c>
      <c r="B14" s="24">
        <v>9.3240499999999997</v>
      </c>
      <c r="C14" s="12">
        <v>64</v>
      </c>
      <c r="E14" s="18">
        <v>70.625</v>
      </c>
      <c r="F14" s="18">
        <v>81.71875</v>
      </c>
      <c r="G14" s="19">
        <f t="shared" si="0"/>
        <v>-11.09375</v>
      </c>
      <c r="H14" s="27">
        <v>-0.26483314937754598</v>
      </c>
      <c r="I14" s="27">
        <v>0.26483314937754598</v>
      </c>
      <c r="J14" s="28">
        <f t="shared" si="1"/>
        <v>-0.52966629875509197</v>
      </c>
      <c r="K14" s="25">
        <v>3.2992195229640899E-2</v>
      </c>
      <c r="L14">
        <f t="shared" si="9"/>
        <v>-1</v>
      </c>
      <c r="N14" s="26"/>
      <c r="O14" s="26"/>
      <c r="P14" s="22"/>
      <c r="Q14" s="21"/>
      <c r="R14" s="21"/>
      <c r="S14" s="21"/>
      <c r="T14" s="22"/>
      <c r="U14" s="22"/>
      <c r="V14" s="21"/>
      <c r="W14" s="27">
        <v>0.54865166464845505</v>
      </c>
      <c r="X14" s="27">
        <v>0.62444832534378403</v>
      </c>
      <c r="Y14" s="27">
        <v>0.47285500395312502</v>
      </c>
      <c r="Z14" s="28">
        <f t="shared" si="4"/>
        <v>0.15159332139065901</v>
      </c>
      <c r="AA14" s="32">
        <v>0.16920156507298001</v>
      </c>
      <c r="AB14" s="21"/>
      <c r="AC14" s="27">
        <v>0.75067402486554702</v>
      </c>
      <c r="AD14" s="27">
        <v>0.69655192111002395</v>
      </c>
      <c r="AE14" s="27">
        <v>0.86041090327369096</v>
      </c>
      <c r="AF14" s="28">
        <f t="shared" si="5"/>
        <v>-0.16385898216366701</v>
      </c>
      <c r="AG14" s="28"/>
      <c r="AI14" s="27">
        <v>0.57301336513607404</v>
      </c>
      <c r="AJ14" s="27">
        <v>0.61603337564012906</v>
      </c>
      <c r="AK14" s="27">
        <v>0.52999335463201902</v>
      </c>
      <c r="AL14" s="28">
        <f t="shared" si="6"/>
        <v>8.6040021008110035E-2</v>
      </c>
      <c r="AM14" s="32">
        <v>0.40405253475041603</v>
      </c>
      <c r="AN14" s="21"/>
      <c r="AO14" s="27">
        <v>0.74971071295470304</v>
      </c>
      <c r="AP14" s="27">
        <v>0.69655192111002395</v>
      </c>
      <c r="AQ14" s="27">
        <v>0.76804314108354399</v>
      </c>
      <c r="AR14" s="28">
        <f t="shared" si="7"/>
        <v>-7.1491219973520037E-2</v>
      </c>
      <c r="AU14" s="18">
        <v>8.1882903225807802</v>
      </c>
      <c r="AV14" s="18">
        <v>8.7356249999999402</v>
      </c>
      <c r="AW14" s="19">
        <f t="shared" si="8"/>
        <v>-0.54733467741916009</v>
      </c>
      <c r="AX14" s="32">
        <v>0.57768938298454497</v>
      </c>
      <c r="AY14" s="19"/>
      <c r="AZ14" s="18">
        <v>9.32900000000018</v>
      </c>
      <c r="BA14" s="18">
        <v>7.3740000000001</v>
      </c>
      <c r="BB14" s="18">
        <v>8.2503749999999592</v>
      </c>
      <c r="BC14" s="18">
        <v>10.478125</v>
      </c>
    </row>
    <row r="15" spans="1:55" x14ac:dyDescent="0.35">
      <c r="A15" s="38" t="s">
        <v>177</v>
      </c>
      <c r="B15" s="24">
        <v>9.3329050000000002</v>
      </c>
      <c r="C15" s="12">
        <v>64</v>
      </c>
      <c r="E15" s="18">
        <v>33.59375</v>
      </c>
      <c r="F15" s="18">
        <v>25.46875</v>
      </c>
      <c r="G15" s="19">
        <f t="shared" si="0"/>
        <v>8.125</v>
      </c>
      <c r="H15" s="27">
        <v>0.39</v>
      </c>
      <c r="I15" s="27">
        <v>-0.39</v>
      </c>
      <c r="J15" s="28">
        <f t="shared" si="1"/>
        <v>0.78</v>
      </c>
      <c r="K15" s="25">
        <v>1.31317026930817E-3</v>
      </c>
      <c r="L15">
        <f t="shared" si="9"/>
        <v>1</v>
      </c>
      <c r="N15" s="26"/>
      <c r="O15" s="26"/>
      <c r="P15" s="22"/>
      <c r="Q15" s="21"/>
      <c r="R15" s="21"/>
      <c r="S15" s="21"/>
      <c r="T15" s="22"/>
      <c r="U15" s="22"/>
      <c r="V15" s="21"/>
      <c r="W15" s="27">
        <v>0.62739961948481004</v>
      </c>
      <c r="X15" s="27">
        <v>0.66063447901026295</v>
      </c>
      <c r="Y15" s="27">
        <v>0.59416475995935703</v>
      </c>
      <c r="Z15" s="28">
        <f t="shared" si="4"/>
        <v>6.6469719050905929E-2</v>
      </c>
      <c r="AA15" s="32">
        <v>0.59817234925580098</v>
      </c>
      <c r="AB15" s="21"/>
      <c r="AC15" s="27">
        <v>0.67555299467885999</v>
      </c>
      <c r="AD15" s="27">
        <v>0.74053141356701002</v>
      </c>
      <c r="AE15" s="27">
        <v>0.73717300397494501</v>
      </c>
      <c r="AF15" s="28">
        <f t="shared" si="5"/>
        <v>3.3584095920650148E-3</v>
      </c>
      <c r="AG15" s="28"/>
      <c r="AI15" s="27">
        <v>0.77440383834840398</v>
      </c>
      <c r="AJ15" s="27">
        <v>0.80295362195808895</v>
      </c>
      <c r="AK15" s="27">
        <v>0.74585405473871802</v>
      </c>
      <c r="AL15" s="28">
        <f t="shared" si="6"/>
        <v>5.7099567219370928E-2</v>
      </c>
      <c r="AM15" s="32">
        <v>0.70781248308120304</v>
      </c>
      <c r="AN15" s="21"/>
      <c r="AO15" s="27">
        <v>0.51391677826531701</v>
      </c>
      <c r="AP15" s="27">
        <v>0.74053141356701002</v>
      </c>
      <c r="AQ15" s="27">
        <v>0.67686999713401497</v>
      </c>
      <c r="AR15" s="28">
        <f t="shared" si="7"/>
        <v>6.3661416432995055E-2</v>
      </c>
      <c r="AU15" s="18">
        <v>7.8171656250000003</v>
      </c>
      <c r="AV15" s="18">
        <v>8.4380741935483901</v>
      </c>
      <c r="AW15" s="19">
        <f t="shared" si="8"/>
        <v>-0.62090856854838972</v>
      </c>
      <c r="AX15" s="32">
        <v>0.60998635969600101</v>
      </c>
      <c r="AY15" s="19"/>
      <c r="AZ15" s="18">
        <v>8.5780090909090791</v>
      </c>
      <c r="BA15" s="18">
        <v>7.5686500000000096</v>
      </c>
      <c r="BB15" s="18">
        <v>5.7370555555555498</v>
      </c>
      <c r="BC15" s="18">
        <v>10.600622222222301</v>
      </c>
    </row>
    <row r="16" spans="1:55" x14ac:dyDescent="0.35">
      <c r="A16" s="37" t="s">
        <v>178</v>
      </c>
      <c r="B16" s="24">
        <v>13.793533333333301</v>
      </c>
      <c r="C16" s="12">
        <v>64</v>
      </c>
      <c r="E16" s="18">
        <v>57.65625</v>
      </c>
      <c r="F16" s="18">
        <v>55.46875</v>
      </c>
      <c r="G16" s="19">
        <f t="shared" si="0"/>
        <v>2.1875</v>
      </c>
      <c r="H16" s="27">
        <v>6.4628628558658502E-2</v>
      </c>
      <c r="I16" s="27">
        <v>-6.4628628558658502E-2</v>
      </c>
      <c r="J16" s="28">
        <f t="shared" si="1"/>
        <v>0.129257257117317</v>
      </c>
      <c r="K16" s="22">
        <v>0.60907857984366498</v>
      </c>
      <c r="L16"/>
      <c r="N16" s="26"/>
      <c r="O16" s="26"/>
      <c r="P16" s="22"/>
      <c r="Q16" s="21"/>
      <c r="R16" s="21"/>
      <c r="S16" s="21"/>
      <c r="T16" s="22"/>
      <c r="U16" s="25"/>
      <c r="V16" s="21"/>
      <c r="W16" s="27">
        <v>0.529080349675221</v>
      </c>
      <c r="X16" s="27">
        <v>0.42041539503491498</v>
      </c>
      <c r="Y16" s="27">
        <v>0.63774530431552601</v>
      </c>
      <c r="Z16" s="28">
        <f t="shared" si="4"/>
        <v>-0.21732990928061102</v>
      </c>
      <c r="AA16" s="25">
        <v>1.71151332795377E-2</v>
      </c>
      <c r="AB16" s="21"/>
      <c r="AC16" s="27">
        <v>0.78987538870376195</v>
      </c>
      <c r="AD16" s="27">
        <v>0.87623885666993395</v>
      </c>
      <c r="AE16" s="27">
        <v>0.69684812606062996</v>
      </c>
      <c r="AF16" s="28">
        <f t="shared" si="5"/>
        <v>0.17939073060930399</v>
      </c>
      <c r="AG16" s="28"/>
      <c r="AI16" s="27">
        <v>0.55378058658096496</v>
      </c>
      <c r="AJ16" s="27">
        <v>0.50411315502658804</v>
      </c>
      <c r="AK16" s="27">
        <v>0.60344801813534199</v>
      </c>
      <c r="AL16" s="28">
        <f t="shared" si="6"/>
        <v>-9.9334863108753946E-2</v>
      </c>
      <c r="AM16" s="22">
        <v>0.32459206775157101</v>
      </c>
      <c r="AN16" s="21"/>
      <c r="AO16" s="27">
        <v>0.76418381974674698</v>
      </c>
      <c r="AP16" s="27">
        <v>0.87623885666993395</v>
      </c>
      <c r="AQ16" s="27">
        <v>0.74401402385752202</v>
      </c>
      <c r="AR16" s="28">
        <f t="shared" si="7"/>
        <v>0.13222483281241193</v>
      </c>
      <c r="AU16" s="18">
        <v>13.81</v>
      </c>
      <c r="AV16" s="18">
        <v>11.272354838709701</v>
      </c>
      <c r="AW16" s="19">
        <f t="shared" si="8"/>
        <v>2.5376451612902997</v>
      </c>
      <c r="AX16" s="32">
        <v>7.4223850559823001E-2</v>
      </c>
      <c r="AY16" s="19"/>
      <c r="AZ16" s="18">
        <v>11.675571428571599</v>
      </c>
      <c r="BA16" s="18">
        <v>13.5109999999999</v>
      </c>
      <c r="BB16" s="18">
        <v>7.9039999999999102</v>
      </c>
      <c r="BC16" s="18">
        <v>16.1316666666667</v>
      </c>
    </row>
    <row r="17" spans="1:55" x14ac:dyDescent="0.35">
      <c r="A17" s="37" t="s">
        <v>179</v>
      </c>
      <c r="B17" s="24">
        <v>8.1673166666666592</v>
      </c>
      <c r="C17" s="12">
        <v>64</v>
      </c>
      <c r="E17" s="18">
        <v>38.4375</v>
      </c>
      <c r="F17" s="18">
        <v>35.15625</v>
      </c>
      <c r="G17" s="19">
        <f t="shared" si="0"/>
        <v>3.28125</v>
      </c>
      <c r="H17" s="27">
        <v>7.7451404543596503E-2</v>
      </c>
      <c r="I17" s="27">
        <v>-7.7451404543596405E-2</v>
      </c>
      <c r="J17" s="28">
        <f t="shared" si="1"/>
        <v>0.15490280908719289</v>
      </c>
      <c r="K17" s="22">
        <v>0.53978534168067904</v>
      </c>
      <c r="L17"/>
      <c r="N17" s="26"/>
      <c r="O17" s="26"/>
      <c r="P17" s="22"/>
      <c r="Q17" s="21"/>
      <c r="R17" s="21"/>
      <c r="S17" s="21"/>
      <c r="T17" s="22"/>
      <c r="U17" s="22"/>
      <c r="V17" s="21"/>
      <c r="W17" s="27">
        <v>0.73495337812592298</v>
      </c>
      <c r="X17" s="27">
        <v>0.69797250952580103</v>
      </c>
      <c r="Y17" s="27">
        <v>0.77193424672604405</v>
      </c>
      <c r="Z17" s="28">
        <f t="shared" si="4"/>
        <v>-7.3961737200243016E-2</v>
      </c>
      <c r="AA17" s="22">
        <v>0.66455230175415803</v>
      </c>
      <c r="AB17" s="21"/>
      <c r="AC17" s="41">
        <v>0.49809061518167103</v>
      </c>
      <c r="AD17" s="27">
        <v>0.63414632646198599</v>
      </c>
      <c r="AE17" s="27">
        <v>0.340788829685368</v>
      </c>
      <c r="AF17" s="28">
        <f t="shared" si="5"/>
        <v>0.29335749677661799</v>
      </c>
      <c r="AG17" s="28"/>
      <c r="AI17" s="27">
        <v>0.77887664020741498</v>
      </c>
      <c r="AJ17" s="27">
        <v>0.76410750493843704</v>
      </c>
      <c r="AK17" s="27">
        <v>0.79364577547639403</v>
      </c>
      <c r="AL17" s="28">
        <f t="shared" si="6"/>
        <v>-2.953827053795699E-2</v>
      </c>
      <c r="AM17" s="22">
        <v>0.85492964608703503</v>
      </c>
      <c r="AN17" s="21"/>
      <c r="AO17" s="27">
        <v>0.48795885361930202</v>
      </c>
      <c r="AP17" s="27">
        <v>0.63414632646198599</v>
      </c>
      <c r="AQ17" s="27">
        <v>0.40013182038143302</v>
      </c>
      <c r="AR17" s="28">
        <f t="shared" si="7"/>
        <v>0.23401450608055296</v>
      </c>
      <c r="AU17" s="18">
        <v>7.2087187500000596</v>
      </c>
      <c r="AV17" s="18">
        <v>7.4802580645161596</v>
      </c>
      <c r="AW17" s="19">
        <f t="shared" si="8"/>
        <v>-0.27153931451610003</v>
      </c>
      <c r="AX17" s="32">
        <v>0.77520085300838804</v>
      </c>
      <c r="AY17" s="19"/>
      <c r="AZ17" s="18">
        <v>8.0045555555556795</v>
      </c>
      <c r="BA17" s="18">
        <v>7.9981666666667497</v>
      </c>
      <c r="BB17" s="18">
        <v>7.7395000000001399</v>
      </c>
      <c r="BC17" s="18">
        <v>9.4560000000001292</v>
      </c>
    </row>
    <row r="18" spans="1:55" x14ac:dyDescent="0.35">
      <c r="A18" s="38" t="s">
        <v>180</v>
      </c>
      <c r="B18" s="24">
        <v>8.4356066666666703</v>
      </c>
      <c r="C18" s="12">
        <v>64</v>
      </c>
      <c r="E18" s="18">
        <v>22.21875</v>
      </c>
      <c r="F18" s="18">
        <v>26.28125</v>
      </c>
      <c r="G18" s="19">
        <f t="shared" si="0"/>
        <v>-4.0625</v>
      </c>
      <c r="H18" s="27">
        <v>-0.22013508641507601</v>
      </c>
      <c r="I18" s="27">
        <v>0.22013508641507601</v>
      </c>
      <c r="J18" s="28">
        <f t="shared" si="1"/>
        <v>-0.44027017283015202</v>
      </c>
      <c r="K18" s="25">
        <v>7.8060278976499003E-2</v>
      </c>
      <c r="L18">
        <f t="shared" si="9"/>
        <v>-1</v>
      </c>
      <c r="M18" s="5"/>
      <c r="N18" s="26"/>
      <c r="O18" s="26"/>
      <c r="P18" s="22"/>
      <c r="Q18" s="21"/>
      <c r="R18" s="21"/>
      <c r="S18" s="21"/>
      <c r="T18" s="22"/>
      <c r="U18" s="22"/>
      <c r="V18" s="21"/>
      <c r="W18" s="27">
        <v>0.55223957368472998</v>
      </c>
      <c r="X18" s="27">
        <v>0.50370372248141104</v>
      </c>
      <c r="Y18" s="27">
        <v>0.60077542488804803</v>
      </c>
      <c r="Z18" s="28">
        <f t="shared" si="4"/>
        <v>-9.7071702406636984E-2</v>
      </c>
      <c r="AA18" s="22">
        <v>0.38655393133278998</v>
      </c>
      <c r="AB18" s="21"/>
      <c r="AC18" s="27">
        <v>0.74634170290850599</v>
      </c>
      <c r="AD18" s="27">
        <v>0.80700773933196901</v>
      </c>
      <c r="AE18" s="27">
        <v>0.72647672495519899</v>
      </c>
      <c r="AF18" s="28">
        <f t="shared" si="5"/>
        <v>8.0531014376770016E-2</v>
      </c>
      <c r="AG18" s="28"/>
      <c r="AI18" s="27">
        <v>0.54473443026002999</v>
      </c>
      <c r="AJ18" s="27">
        <v>0.49841683936423697</v>
      </c>
      <c r="AK18" s="27">
        <v>0.591052021155822</v>
      </c>
      <c r="AL18" s="28">
        <f t="shared" si="6"/>
        <v>-9.2635181791585031E-2</v>
      </c>
      <c r="AM18" s="22">
        <v>0.39748172540990501</v>
      </c>
      <c r="AN18" s="21"/>
      <c r="AO18" s="27">
        <v>0.755121132706989</v>
      </c>
      <c r="AP18" s="27">
        <v>0.80700773933196901</v>
      </c>
      <c r="AQ18" s="27">
        <v>0.64751268095969405</v>
      </c>
      <c r="AR18" s="28">
        <f t="shared" si="7"/>
        <v>0.15949505837227496</v>
      </c>
      <c r="AU18" s="18">
        <v>6.4219516129032197</v>
      </c>
      <c r="AV18" s="18">
        <v>8.20657741935484</v>
      </c>
      <c r="AW18" s="19">
        <f t="shared" si="8"/>
        <v>-1.7846258064516203</v>
      </c>
      <c r="AX18" s="25">
        <v>3.4704666453407397E-2</v>
      </c>
      <c r="AY18" s="19"/>
      <c r="AZ18" s="18">
        <v>8.9591124999999998</v>
      </c>
      <c r="BA18" s="18">
        <v>6.20175999999997</v>
      </c>
      <c r="BB18" s="18">
        <v>9.8643666666666796</v>
      </c>
      <c r="BC18" s="18">
        <v>9.46401</v>
      </c>
    </row>
    <row r="19" spans="1:55" x14ac:dyDescent="0.35">
      <c r="A19" s="37" t="s">
        <v>181</v>
      </c>
      <c r="B19" s="24">
        <v>6.7908833333333298</v>
      </c>
      <c r="C19" s="12">
        <v>64</v>
      </c>
      <c r="E19" s="18">
        <v>18.71875</v>
      </c>
      <c r="F19" s="18">
        <v>19</v>
      </c>
      <c r="G19" s="19">
        <f t="shared" si="0"/>
        <v>-0.28125</v>
      </c>
      <c r="H19" s="27">
        <v>-1.7878319349985398E-2</v>
      </c>
      <c r="I19" s="27">
        <v>1.7878319349985201E-2</v>
      </c>
      <c r="J19" s="28">
        <f t="shared" si="1"/>
        <v>-3.5756638699970603E-2</v>
      </c>
      <c r="K19" s="22">
        <v>0.88761128576044102</v>
      </c>
      <c r="L19"/>
      <c r="N19" s="21"/>
      <c r="O19" s="21"/>
      <c r="P19" s="22"/>
      <c r="Q19" s="21"/>
      <c r="R19" s="21"/>
      <c r="S19" s="21"/>
      <c r="T19" s="22"/>
      <c r="U19" s="22"/>
      <c r="V19" s="21"/>
      <c r="W19" s="27">
        <v>0.759501751492072</v>
      </c>
      <c r="X19" s="27">
        <v>0.48534682068405699</v>
      </c>
      <c r="Y19" s="27">
        <v>1.0336566823000899</v>
      </c>
      <c r="Z19" s="28">
        <f t="shared" si="4"/>
        <v>-0.5483098616160329</v>
      </c>
      <c r="AA19" s="25">
        <v>1.67485406141041E-4</v>
      </c>
      <c r="AB19" s="21"/>
      <c r="AC19" s="41">
        <v>0.52139238277340105</v>
      </c>
      <c r="AD19" s="27">
        <v>0.78385908680595096</v>
      </c>
      <c r="AE19" s="27">
        <v>0.23936772570511</v>
      </c>
      <c r="AF19" s="28">
        <f t="shared" si="5"/>
        <v>0.54449136110084095</v>
      </c>
      <c r="AG19" s="28"/>
      <c r="AI19" s="27">
        <v>0.77756285338875397</v>
      </c>
      <c r="AJ19" s="27">
        <v>0.52023754281636703</v>
      </c>
      <c r="AK19" s="27">
        <v>1.03488816396114</v>
      </c>
      <c r="AL19" s="28">
        <f t="shared" si="6"/>
        <v>-0.514650621144773</v>
      </c>
      <c r="AM19" s="25">
        <v>1.4380562751520199E-3</v>
      </c>
      <c r="AN19" s="21"/>
      <c r="AO19" s="27">
        <v>0.47192759114841698</v>
      </c>
      <c r="AP19" s="27">
        <v>0.78385908680595096</v>
      </c>
      <c r="AQ19" s="27">
        <v>0.12946214625469801</v>
      </c>
      <c r="AR19" s="28">
        <f t="shared" si="7"/>
        <v>0.65439694055125297</v>
      </c>
      <c r="AU19" s="18">
        <v>6.5930312499998402</v>
      </c>
      <c r="AV19" s="18">
        <v>5.80793548387099</v>
      </c>
      <c r="AW19" s="19">
        <f t="shared" si="8"/>
        <v>0.78509576612885024</v>
      </c>
      <c r="AX19" s="32">
        <v>0.17109549333899299</v>
      </c>
      <c r="AY19" s="18"/>
      <c r="AZ19" s="18">
        <v>6.40100000000007</v>
      </c>
      <c r="BA19" s="18">
        <v>7.2909166666663596</v>
      </c>
      <c r="BB19" s="18">
        <v>6.3289999999999802</v>
      </c>
      <c r="BC19" s="18">
        <v>7.1167499999997998</v>
      </c>
    </row>
    <row r="20" spans="1:55" x14ac:dyDescent="0.35">
      <c r="A20" s="45" t="s">
        <v>182</v>
      </c>
      <c r="B20" s="24">
        <v>6.9698849999999997</v>
      </c>
      <c r="C20" s="12">
        <v>64</v>
      </c>
      <c r="E20" s="18">
        <v>20.21875</v>
      </c>
      <c r="F20" s="18">
        <v>21.84375</v>
      </c>
      <c r="G20" s="19">
        <f t="shared" si="0"/>
        <v>-1.625</v>
      </c>
      <c r="H20" s="27">
        <v>-0.134473165158007</v>
      </c>
      <c r="I20" s="27">
        <v>0.134473165158007</v>
      </c>
      <c r="J20" s="28">
        <f t="shared" si="1"/>
        <v>-0.268946330316014</v>
      </c>
      <c r="K20" s="22">
        <v>0.28558541853055303</v>
      </c>
      <c r="L20"/>
      <c r="N20" s="21"/>
      <c r="O20" s="21"/>
      <c r="P20" s="22"/>
      <c r="Q20" s="21"/>
      <c r="R20" s="21"/>
      <c r="S20" s="21"/>
      <c r="T20" s="22"/>
      <c r="U20" s="25"/>
      <c r="V20" s="21"/>
      <c r="W20" s="27">
        <v>1.0569744301614401</v>
      </c>
      <c r="X20" s="27">
        <v>0.96872760952022396</v>
      </c>
      <c r="Y20" s="27">
        <v>1.14522125080266</v>
      </c>
      <c r="Z20" s="28">
        <f t="shared" si="4"/>
        <v>-0.17649364128243605</v>
      </c>
      <c r="AA20" s="22">
        <v>0.42757211555779701</v>
      </c>
      <c r="AB20" s="21"/>
      <c r="AC20" s="42">
        <v>4.4039197507797501E-2</v>
      </c>
      <c r="AD20" s="27">
        <v>-9.02204823452461E-2</v>
      </c>
      <c r="AE20" s="27">
        <v>0.13215469848604</v>
      </c>
      <c r="AF20" s="28">
        <f t="shared" si="5"/>
        <v>-0.2223751808312861</v>
      </c>
      <c r="AG20" s="28"/>
      <c r="AI20" s="27">
        <v>1.04318410422031</v>
      </c>
      <c r="AJ20" s="27">
        <v>0.96741526213011597</v>
      </c>
      <c r="AK20" s="27">
        <v>1.1189529463104999</v>
      </c>
      <c r="AL20" s="28">
        <f t="shared" si="6"/>
        <v>-0.15153768418038394</v>
      </c>
      <c r="AM20" s="22">
        <v>0.50445879949769201</v>
      </c>
      <c r="AN20" s="21"/>
      <c r="AO20" s="27">
        <v>4.3262722520668803E-2</v>
      </c>
      <c r="AP20" s="27">
        <v>-9.02204823452461E-2</v>
      </c>
      <c r="AQ20" s="27">
        <v>7.2250179308534196E-2</v>
      </c>
      <c r="AR20" s="28">
        <f t="shared" si="7"/>
        <v>-0.1624706616537803</v>
      </c>
      <c r="AU20" s="18">
        <v>4.9684483870967799</v>
      </c>
      <c r="AV20" s="18">
        <v>5.9466374999999996</v>
      </c>
      <c r="AW20" s="19">
        <f t="shared" si="8"/>
        <v>-0.97818911290321964</v>
      </c>
      <c r="AX20" s="32">
        <v>0.47221019479420601</v>
      </c>
      <c r="AY20" s="18"/>
      <c r="AZ20" s="18">
        <v>12.27538</v>
      </c>
      <c r="BA20" s="18">
        <v>2.6783333333333199</v>
      </c>
      <c r="BB20" s="18">
        <v>7.5368400000000104</v>
      </c>
      <c r="BC20" s="18">
        <v>6.1956799999999896</v>
      </c>
    </row>
    <row r="21" spans="1:55" x14ac:dyDescent="0.35">
      <c r="A21" s="37" t="s">
        <v>183</v>
      </c>
      <c r="B21" s="24">
        <v>10.399566666666701</v>
      </c>
      <c r="C21" s="12">
        <v>64</v>
      </c>
      <c r="E21" s="18">
        <v>63.90625</v>
      </c>
      <c r="F21" s="18">
        <v>70.15625</v>
      </c>
      <c r="G21" s="19">
        <f t="shared" si="0"/>
        <v>-6.25</v>
      </c>
      <c r="H21" s="27">
        <v>-8.4562993551087096E-2</v>
      </c>
      <c r="I21" s="27">
        <v>8.4562993551087096E-2</v>
      </c>
      <c r="J21" s="28">
        <f t="shared" si="1"/>
        <v>-0.16912598710217419</v>
      </c>
      <c r="K21" s="22">
        <v>0.50309163488558895</v>
      </c>
      <c r="L21"/>
      <c r="N21" s="21"/>
      <c r="O21" s="21"/>
      <c r="P21" s="22"/>
      <c r="Q21" s="21"/>
      <c r="R21" s="21"/>
      <c r="S21" s="21"/>
      <c r="T21" s="22"/>
      <c r="U21" s="22"/>
      <c r="V21" s="21"/>
      <c r="W21" s="27">
        <v>0.53097316740107203</v>
      </c>
      <c r="X21" s="27">
        <v>0.50342863618862499</v>
      </c>
      <c r="Y21" s="27">
        <v>0.55851769861351797</v>
      </c>
      <c r="Z21" s="28">
        <f t="shared" si="4"/>
        <v>-5.5089062424892976E-2</v>
      </c>
      <c r="AA21" s="22">
        <v>0.65966917028565997</v>
      </c>
      <c r="AB21" s="21"/>
      <c r="AC21" s="27">
        <v>0.73438539306333495</v>
      </c>
      <c r="AD21" s="27">
        <v>0.71035169587713398</v>
      </c>
      <c r="AE21" s="27">
        <v>0.76332065133206695</v>
      </c>
      <c r="AF21" s="28">
        <f t="shared" si="5"/>
        <v>-5.2968955454932964E-2</v>
      </c>
      <c r="AG21" s="28"/>
      <c r="AI21" s="27">
        <v>0.63144488757748696</v>
      </c>
      <c r="AJ21" s="27">
        <v>0.485870620803878</v>
      </c>
      <c r="AK21" s="27">
        <v>0.77701915435109603</v>
      </c>
      <c r="AL21" s="28">
        <f t="shared" si="6"/>
        <v>-0.29114853354721804</v>
      </c>
      <c r="AM21" s="25">
        <v>4.55640987461167E-2</v>
      </c>
      <c r="AN21" s="21"/>
      <c r="AO21" s="27">
        <v>0.62642487529605495</v>
      </c>
      <c r="AP21" s="27">
        <v>0.71035169587713398</v>
      </c>
      <c r="AQ21" s="27">
        <v>0.54665909642674804</v>
      </c>
      <c r="AR21" s="28">
        <f t="shared" si="7"/>
        <v>0.16369259945038594</v>
      </c>
      <c r="AU21" s="18">
        <v>9.90693548387096</v>
      </c>
      <c r="AV21" s="18">
        <v>8.7568749999999795</v>
      </c>
      <c r="AW21" s="19">
        <f t="shared" si="8"/>
        <v>1.1500604838709805</v>
      </c>
      <c r="AX21" s="32">
        <v>0.34647656130319898</v>
      </c>
      <c r="AY21" s="18"/>
      <c r="AZ21" s="18">
        <v>10.4955555555555</v>
      </c>
      <c r="BA21" s="18">
        <v>10.6825714285713</v>
      </c>
      <c r="BB21" s="18">
        <v>6.0619999999995997</v>
      </c>
      <c r="BC21" s="18">
        <v>8.8562307692307201</v>
      </c>
    </row>
    <row r="22" spans="1:55" x14ac:dyDescent="0.35">
      <c r="A22" s="38" t="s">
        <v>184</v>
      </c>
      <c r="B22" s="24">
        <v>10.994866666666701</v>
      </c>
      <c r="C22" s="12">
        <v>64</v>
      </c>
      <c r="E22" s="18">
        <v>28.28125</v>
      </c>
      <c r="F22" s="18">
        <v>48.125</v>
      </c>
      <c r="G22" s="19">
        <f t="shared" si="0"/>
        <v>-19.84375</v>
      </c>
      <c r="H22" s="27">
        <v>-0.660448993294529</v>
      </c>
      <c r="I22" s="27">
        <v>0.660448993294529</v>
      </c>
      <c r="J22" s="28">
        <f t="shared" si="1"/>
        <v>-1.320897986589058</v>
      </c>
      <c r="K22" s="25">
        <v>1.9555555320236502E-9</v>
      </c>
      <c r="L22">
        <f t="shared" si="9"/>
        <v>-1</v>
      </c>
      <c r="N22" s="22"/>
      <c r="O22" s="22"/>
      <c r="P22" s="22"/>
      <c r="Q22" s="21"/>
      <c r="R22" s="21"/>
      <c r="S22" s="21"/>
      <c r="T22" s="22"/>
      <c r="U22" s="22"/>
      <c r="V22" s="21"/>
      <c r="W22" s="27">
        <v>0.82418287138542101</v>
      </c>
      <c r="X22" s="27">
        <v>0.75673897658652001</v>
      </c>
      <c r="Y22" s="27">
        <v>0.89162676618432202</v>
      </c>
      <c r="Z22" s="28">
        <f t="shared" si="4"/>
        <v>-0.13488778959780201</v>
      </c>
      <c r="AA22" s="22">
        <v>0.351255260988593</v>
      </c>
      <c r="AB22" s="21"/>
      <c r="AC22" s="41">
        <v>0.490277548765779</v>
      </c>
      <c r="AD22" s="27">
        <v>0.77933754485519902</v>
      </c>
      <c r="AE22" s="27">
        <v>0.56469206230394198</v>
      </c>
      <c r="AF22" s="28">
        <f t="shared" si="5"/>
        <v>0.21464548255125704</v>
      </c>
      <c r="AG22" s="28"/>
      <c r="AI22" s="27">
        <v>0.70225092169081405</v>
      </c>
      <c r="AJ22" s="27">
        <v>0.59982764635657704</v>
      </c>
      <c r="AK22" s="27">
        <v>0.80467419702505105</v>
      </c>
      <c r="AL22" s="28">
        <f t="shared" si="6"/>
        <v>-0.20484655066847401</v>
      </c>
      <c r="AM22" s="22">
        <v>0.116134684045678</v>
      </c>
      <c r="AN22" s="21"/>
      <c r="AO22" s="27">
        <v>0.61407367611087504</v>
      </c>
      <c r="AP22" s="27">
        <v>0.77933754485519902</v>
      </c>
      <c r="AQ22" s="27">
        <v>0.43346233050788602</v>
      </c>
      <c r="AR22" s="28">
        <f t="shared" si="7"/>
        <v>0.345875214347313</v>
      </c>
      <c r="AU22" s="18">
        <v>9.0938064516129398</v>
      </c>
      <c r="AV22" s="18">
        <v>10.139645161290201</v>
      </c>
      <c r="AW22" s="19">
        <f t="shared" si="8"/>
        <v>-1.0458387096772608</v>
      </c>
      <c r="AX22" s="32">
        <v>0.35324022726076398</v>
      </c>
      <c r="AY22" s="18"/>
      <c r="AZ22" s="18">
        <v>7.6737777777778096</v>
      </c>
      <c r="BA22" s="18">
        <v>12.38425</v>
      </c>
      <c r="BB22" s="18">
        <v>12.7683333333331</v>
      </c>
      <c r="BC22" s="18">
        <v>10.907699999999799</v>
      </c>
    </row>
    <row r="23" spans="1:55" x14ac:dyDescent="0.35">
      <c r="A23" s="37" t="s">
        <v>185</v>
      </c>
      <c r="B23" s="24">
        <v>8.1590000000000007</v>
      </c>
      <c r="C23" s="12">
        <v>64</v>
      </c>
      <c r="E23" s="18">
        <v>27.1875</v>
      </c>
      <c r="F23" s="18">
        <v>41.25</v>
      </c>
      <c r="G23" s="19">
        <f t="shared" si="0"/>
        <v>-14.0625</v>
      </c>
      <c r="H23" s="27">
        <v>-0.64182257776329499</v>
      </c>
      <c r="I23" s="27">
        <v>0.64182257776329499</v>
      </c>
      <c r="J23" s="28">
        <f t="shared" si="1"/>
        <v>-1.28364515552659</v>
      </c>
      <c r="K23" s="25">
        <v>7.6877807079153197E-9</v>
      </c>
      <c r="L23">
        <f t="shared" si="9"/>
        <v>-1</v>
      </c>
      <c r="N23" s="22"/>
      <c r="O23" s="22"/>
      <c r="P23" s="22"/>
      <c r="Q23" s="21"/>
      <c r="R23" s="21"/>
      <c r="S23" s="21"/>
      <c r="T23" s="22"/>
      <c r="U23" s="22"/>
      <c r="V23" s="21"/>
      <c r="W23" s="27">
        <v>0.80207201398566597</v>
      </c>
      <c r="X23" s="27">
        <v>0.72853423512893001</v>
      </c>
      <c r="Y23" s="27">
        <v>0.87560979284240203</v>
      </c>
      <c r="Z23" s="28">
        <f t="shared" si="4"/>
        <v>-0.14707555771347203</v>
      </c>
      <c r="AA23" s="22">
        <v>0.25840440062987302</v>
      </c>
      <c r="AB23" s="21"/>
      <c r="AC23" s="41">
        <v>0.53959344581638002</v>
      </c>
      <c r="AD23" s="27">
        <v>0.80597235345566998</v>
      </c>
      <c r="AE23" s="27">
        <v>0.59325302719045203</v>
      </c>
      <c r="AF23" s="28">
        <f t="shared" si="5"/>
        <v>0.21271932626521795</v>
      </c>
      <c r="AG23" s="28"/>
      <c r="AI23" s="27">
        <v>0.56117903540828395</v>
      </c>
      <c r="AJ23" s="27">
        <v>0.54888931010412001</v>
      </c>
      <c r="AK23" s="27">
        <v>0.57346876071244901</v>
      </c>
      <c r="AL23" s="28">
        <f t="shared" si="6"/>
        <v>-2.4579450608329001E-2</v>
      </c>
      <c r="AM23" s="22">
        <v>0.84009729112616505</v>
      </c>
      <c r="AN23" s="21"/>
      <c r="AO23" s="27">
        <v>0.72410370981362804</v>
      </c>
      <c r="AP23" s="27">
        <v>0.80597235345566998</v>
      </c>
      <c r="AQ23" s="27">
        <v>0.63714659407872598</v>
      </c>
      <c r="AR23" s="28">
        <f t="shared" si="7"/>
        <v>0.168825759376944</v>
      </c>
      <c r="AU23" s="18">
        <v>7.6800937500000002</v>
      </c>
      <c r="AV23" s="18">
        <v>7.6142812499999204</v>
      </c>
      <c r="AW23" s="19">
        <f t="shared" si="8"/>
        <v>6.5812500000079766E-2</v>
      </c>
      <c r="AX23" s="32">
        <v>0.92633660755699498</v>
      </c>
      <c r="AY23" s="18"/>
      <c r="AZ23" s="18">
        <v>8.7791428571428192</v>
      </c>
      <c r="BA23" s="18">
        <v>5.1835000000000999</v>
      </c>
      <c r="BB23" s="18">
        <v>7.5434285714284499</v>
      </c>
      <c r="BC23" s="18">
        <v>8.2237499999997699</v>
      </c>
    </row>
    <row r="24" spans="1:55" x14ac:dyDescent="0.35">
      <c r="A24" s="37" t="s">
        <v>186</v>
      </c>
      <c r="B24" s="24">
        <v>9.4779666666666795</v>
      </c>
      <c r="C24" s="12">
        <v>64</v>
      </c>
      <c r="E24" s="18">
        <v>7.1875</v>
      </c>
      <c r="F24" s="18">
        <v>5.15625</v>
      </c>
      <c r="G24" s="19">
        <f t="shared" si="0"/>
        <v>2.03125</v>
      </c>
      <c r="H24" s="27">
        <v>0.30488151537471497</v>
      </c>
      <c r="I24" s="27">
        <v>-0.30488151537471497</v>
      </c>
      <c r="J24" s="28">
        <f t="shared" si="1"/>
        <v>0.60976303074942995</v>
      </c>
      <c r="K24" s="25">
        <v>1.35127143702109E-2</v>
      </c>
      <c r="L24">
        <f t="shared" si="9"/>
        <v>1</v>
      </c>
      <c r="N24" s="22"/>
      <c r="O24" s="22"/>
      <c r="P24" s="22"/>
      <c r="Q24" s="21"/>
      <c r="R24" s="21"/>
      <c r="S24" s="21"/>
      <c r="T24" s="22"/>
      <c r="U24" s="22"/>
      <c r="V24" s="21"/>
      <c r="W24" s="27">
        <v>0.80916110924246398</v>
      </c>
      <c r="X24" s="27">
        <v>0.65351753294937498</v>
      </c>
      <c r="Y24" s="27">
        <v>0.96480468553555299</v>
      </c>
      <c r="Z24" s="28">
        <f t="shared" si="4"/>
        <v>-0.31128715258617801</v>
      </c>
      <c r="AA24" s="25">
        <v>3.5818152506862697E-2</v>
      </c>
      <c r="AB24" s="21"/>
      <c r="AC24" s="41">
        <v>0.48943063172273199</v>
      </c>
      <c r="AD24" s="27">
        <v>0.75467381454581395</v>
      </c>
      <c r="AE24" s="27">
        <v>0.110380494541647</v>
      </c>
      <c r="AF24" s="28">
        <f t="shared" si="5"/>
        <v>0.64429332000416695</v>
      </c>
      <c r="AG24" s="28"/>
      <c r="AI24" s="27">
        <v>0.85978373061940805</v>
      </c>
      <c r="AJ24" s="27">
        <v>0.75529164150949002</v>
      </c>
      <c r="AK24" s="27">
        <v>0.96427581972932497</v>
      </c>
      <c r="AL24" s="28">
        <f t="shared" si="6"/>
        <v>-0.20898417821983495</v>
      </c>
      <c r="AM24" s="22">
        <v>0.16734064221059999</v>
      </c>
      <c r="AN24" s="21"/>
      <c r="AO24" s="27">
        <v>0.44283041271124002</v>
      </c>
      <c r="AP24" s="27">
        <v>0.75467381454581395</v>
      </c>
      <c r="AQ24" s="27">
        <v>0.26414585045496902</v>
      </c>
      <c r="AR24" s="28">
        <f t="shared" si="7"/>
        <v>0.49052796409084493</v>
      </c>
      <c r="AU24" s="18">
        <v>6.8745999999998899</v>
      </c>
      <c r="AV24" s="18">
        <v>8.5541875000001006</v>
      </c>
      <c r="AW24" s="19">
        <f t="shared" si="8"/>
        <v>-1.6795875000002107</v>
      </c>
      <c r="AX24" s="32">
        <v>8.2822048028838899E-2</v>
      </c>
      <c r="AY24" s="18"/>
      <c r="AZ24" s="18">
        <v>9.10079999999998</v>
      </c>
      <c r="BA24" s="18">
        <v>8.5498999999997096</v>
      </c>
      <c r="BB24" s="18">
        <v>6.3585000000001601</v>
      </c>
      <c r="BC24" s="18">
        <v>8.3813333333335596</v>
      </c>
    </row>
    <row r="25" spans="1:55" x14ac:dyDescent="0.35">
      <c r="A25" s="38" t="s">
        <v>187</v>
      </c>
      <c r="B25" s="24">
        <v>11.164999999999999</v>
      </c>
      <c r="C25" s="12">
        <v>64</v>
      </c>
      <c r="E25" s="18">
        <v>50</v>
      </c>
      <c r="F25" s="18">
        <v>62.5</v>
      </c>
      <c r="G25" s="19">
        <f t="shared" si="0"/>
        <v>-12.5</v>
      </c>
      <c r="H25" s="27">
        <v>-0.36671168377404301</v>
      </c>
      <c r="I25" s="27">
        <v>0.36671168377404301</v>
      </c>
      <c r="J25" s="28">
        <f t="shared" si="1"/>
        <v>-0.73342336754808601</v>
      </c>
      <c r="K25" s="25">
        <v>2.6485890462185102E-3</v>
      </c>
      <c r="L25">
        <f t="shared" si="9"/>
        <v>-1</v>
      </c>
      <c r="N25" s="22"/>
      <c r="O25" s="22"/>
      <c r="P25" s="22"/>
      <c r="Q25" s="21"/>
      <c r="R25" s="21"/>
      <c r="S25" s="21"/>
      <c r="T25" s="22"/>
      <c r="U25" s="22"/>
      <c r="V25" s="21"/>
      <c r="W25" s="27">
        <v>0.60537489894138397</v>
      </c>
      <c r="X25" s="27">
        <v>0.69576145685294799</v>
      </c>
      <c r="Y25" s="27">
        <v>0.51498834102982005</v>
      </c>
      <c r="Z25" s="28">
        <f t="shared" si="4"/>
        <v>0.18077311582312794</v>
      </c>
      <c r="AA25" s="22">
        <v>0.16228453708271001</v>
      </c>
      <c r="AB25" s="21"/>
      <c r="AC25" s="27">
        <v>0.68107202961199698</v>
      </c>
      <c r="AD25" s="27">
        <v>0.664302387268497</v>
      </c>
      <c r="AE25" s="27">
        <v>0.81251238792710001</v>
      </c>
      <c r="AF25" s="28">
        <f t="shared" si="5"/>
        <v>-0.14821000065860301</v>
      </c>
      <c r="AG25" s="28"/>
      <c r="AI25" s="27">
        <v>0.54448998280761196</v>
      </c>
      <c r="AJ25" s="27">
        <v>0.57236610349788097</v>
      </c>
      <c r="AK25" s="27">
        <v>0.51661386211734195</v>
      </c>
      <c r="AL25" s="28">
        <f t="shared" si="6"/>
        <v>5.5752241380539025E-2</v>
      </c>
      <c r="AM25" s="22">
        <v>0.66067001148589599</v>
      </c>
      <c r="AN25" s="21"/>
      <c r="AO25" s="27">
        <v>0.72324741824190597</v>
      </c>
      <c r="AP25" s="27">
        <v>0.664302387268497</v>
      </c>
      <c r="AQ25" s="27">
        <v>0.72894772043447498</v>
      </c>
      <c r="AR25" s="28">
        <f t="shared" si="7"/>
        <v>-6.4645333165977981E-2</v>
      </c>
      <c r="AU25" s="18">
        <v>9.9359374999999108</v>
      </c>
      <c r="AV25" s="18">
        <v>10.992187499999901</v>
      </c>
      <c r="AW25" s="19">
        <f t="shared" si="8"/>
        <v>-1.0562499999999897</v>
      </c>
      <c r="AX25" s="32">
        <v>0.40061804006419699</v>
      </c>
      <c r="AY25" s="18"/>
      <c r="AZ25" s="18">
        <v>7.6099999999996699</v>
      </c>
      <c r="BA25" s="18">
        <v>10.2515384615385</v>
      </c>
      <c r="BB25" s="18">
        <v>10.3824999999997</v>
      </c>
      <c r="BC25" s="18">
        <v>14.1287500000001</v>
      </c>
    </row>
    <row r="26" spans="1:55" x14ac:dyDescent="0.35">
      <c r="A26" s="47" t="s">
        <v>188</v>
      </c>
      <c r="B26" s="24">
        <v>7.2095566666666704</v>
      </c>
      <c r="C26" s="12">
        <v>64</v>
      </c>
      <c r="E26" s="18">
        <v>18.125</v>
      </c>
      <c r="F26" s="18">
        <v>20.625</v>
      </c>
      <c r="G26" s="19">
        <f t="shared" si="0"/>
        <v>-2.5</v>
      </c>
      <c r="H26" s="27">
        <v>-0.18503818642318801</v>
      </c>
      <c r="I26" s="27">
        <v>0.18503818642318801</v>
      </c>
      <c r="J26" s="28">
        <f t="shared" si="1"/>
        <v>-0.37007637284637601</v>
      </c>
      <c r="K26" s="22">
        <v>0.140056100919838</v>
      </c>
      <c r="L26"/>
      <c r="N26" s="22"/>
      <c r="O26" s="22"/>
      <c r="P26" s="22"/>
      <c r="Q26" s="21"/>
      <c r="R26" s="21"/>
      <c r="S26" s="21"/>
      <c r="T26" s="22"/>
      <c r="U26" s="22"/>
      <c r="V26" s="21"/>
      <c r="W26" s="27">
        <v>0.89441337162637002</v>
      </c>
      <c r="X26" s="27">
        <v>0.99566062970259195</v>
      </c>
      <c r="Y26" s="27">
        <v>0.79316611355014699</v>
      </c>
      <c r="Z26" s="28">
        <f t="shared" si="4"/>
        <v>0.20249451615244496</v>
      </c>
      <c r="AA26" s="22">
        <v>0.27359401446716902</v>
      </c>
      <c r="AB26" s="21"/>
      <c r="AC26" s="42">
        <v>0.32388432977396597</v>
      </c>
      <c r="AD26" s="27">
        <v>0.23466979547171599</v>
      </c>
      <c r="AE26" s="27">
        <v>0.45242380821705902</v>
      </c>
      <c r="AF26" s="28">
        <f t="shared" si="5"/>
        <v>-0.21775401274534303</v>
      </c>
      <c r="AG26" s="28"/>
      <c r="AI26" s="27">
        <v>0.87145128445563003</v>
      </c>
      <c r="AJ26" s="27">
        <v>0.93910721430662503</v>
      </c>
      <c r="AK26" s="27">
        <v>0.80379535460463503</v>
      </c>
      <c r="AL26" s="28">
        <f t="shared" si="6"/>
        <v>0.13531185970199</v>
      </c>
      <c r="AM26" s="22">
        <v>0.48900248961661502</v>
      </c>
      <c r="AN26" s="21"/>
      <c r="AO26" s="27">
        <v>0.31439804717465503</v>
      </c>
      <c r="AP26" s="27">
        <v>0.23466979547171599</v>
      </c>
      <c r="AQ26" s="27">
        <v>0.33691522832096599</v>
      </c>
      <c r="AR26" s="28">
        <f t="shared" si="7"/>
        <v>-0.10224543284925</v>
      </c>
      <c r="AU26" s="18">
        <v>6.5109874999999997</v>
      </c>
      <c r="AV26" s="18">
        <v>6.4679516129032297</v>
      </c>
      <c r="AW26" s="19">
        <f t="shared" si="8"/>
        <v>4.3035887096769976E-2</v>
      </c>
      <c r="AX26" s="32">
        <v>0.95643060366145705</v>
      </c>
      <c r="AY26" s="18"/>
      <c r="AZ26" s="18">
        <v>6.5415714285714497</v>
      </c>
      <c r="BA26" s="18">
        <v>6.1479571428571402</v>
      </c>
      <c r="BB26" s="18">
        <v>7.2823500000000001</v>
      </c>
      <c r="BC26" s="18">
        <v>6.6979000000000202</v>
      </c>
    </row>
    <row r="27" spans="1:55" x14ac:dyDescent="0.35">
      <c r="A27" s="38" t="s">
        <v>189</v>
      </c>
      <c r="B27" s="24">
        <v>10.3066</v>
      </c>
      <c r="C27" s="12">
        <v>64</v>
      </c>
      <c r="E27" s="18">
        <v>41.25</v>
      </c>
      <c r="F27" s="18">
        <v>46.5625</v>
      </c>
      <c r="G27" s="19">
        <f t="shared" si="0"/>
        <v>-5.3125</v>
      </c>
      <c r="H27" s="27">
        <v>-0.12994749774245701</v>
      </c>
      <c r="I27" s="27">
        <v>0.12994749774245601</v>
      </c>
      <c r="J27" s="28">
        <f t="shared" si="1"/>
        <v>-0.25989499548491302</v>
      </c>
      <c r="K27" s="22">
        <v>0.30226004817166002</v>
      </c>
      <c r="L27"/>
      <c r="N27" s="22"/>
      <c r="O27" s="22"/>
      <c r="P27" s="22"/>
      <c r="Q27" s="21"/>
      <c r="R27" s="21"/>
      <c r="S27" s="21"/>
      <c r="T27" s="22"/>
      <c r="U27" s="22"/>
      <c r="V27" s="21"/>
      <c r="W27" s="27">
        <v>0.61744380249119601</v>
      </c>
      <c r="X27" s="27">
        <v>0.45298525334501599</v>
      </c>
      <c r="Y27" s="27">
        <v>0.78190235163737498</v>
      </c>
      <c r="Z27" s="28">
        <f t="shared" si="4"/>
        <v>-0.32891709829235899</v>
      </c>
      <c r="AA27" s="25">
        <v>6.5964920727014298E-3</v>
      </c>
      <c r="AB27" s="21"/>
      <c r="AC27" s="27">
        <v>0.68484849903854195</v>
      </c>
      <c r="AD27" s="27">
        <v>0.83972952523185496</v>
      </c>
      <c r="AE27" s="27">
        <v>0.52678781754801796</v>
      </c>
      <c r="AF27" s="28">
        <f t="shared" si="5"/>
        <v>0.312941707683837</v>
      </c>
      <c r="AG27" s="28"/>
      <c r="AI27" s="27">
        <v>0.53059891969135897</v>
      </c>
      <c r="AJ27" s="27">
        <v>0.44862516564126298</v>
      </c>
      <c r="AK27" s="27">
        <v>0.61257267374145496</v>
      </c>
      <c r="AL27" s="28">
        <f t="shared" si="6"/>
        <v>-0.16394750810019199</v>
      </c>
      <c r="AM27" s="22">
        <v>0.15082581165800901</v>
      </c>
      <c r="AN27" s="21"/>
      <c r="AO27" s="27">
        <v>0.75356938192304102</v>
      </c>
      <c r="AP27" s="27">
        <v>0.83972952523185496</v>
      </c>
      <c r="AQ27" s="27">
        <v>0.64695607549705803</v>
      </c>
      <c r="AR27" s="28">
        <f t="shared" si="7"/>
        <v>0.19277344973479693</v>
      </c>
      <c r="AU27" s="18">
        <v>8.5475312499999898</v>
      </c>
      <c r="AV27" s="18">
        <v>10.772281250000001</v>
      </c>
      <c r="AW27" s="19">
        <f t="shared" si="8"/>
        <v>-2.2247500000000109</v>
      </c>
      <c r="AX27" s="25">
        <v>1.34806044272003E-2</v>
      </c>
      <c r="AY27" s="18"/>
      <c r="AZ27" s="18">
        <v>9.2266666666666897</v>
      </c>
      <c r="BA27" s="18">
        <v>9.3055999999999095</v>
      </c>
      <c r="BB27" s="18">
        <v>9.4850000000001806</v>
      </c>
      <c r="BC27" s="18">
        <v>9.3536250000000205</v>
      </c>
    </row>
    <row r="28" spans="1:55" x14ac:dyDescent="0.35">
      <c r="A28" s="38" t="s">
        <v>190</v>
      </c>
      <c r="B28" s="24">
        <v>10.816715</v>
      </c>
      <c r="C28" s="12">
        <v>64</v>
      </c>
      <c r="E28" s="18">
        <v>24.96875</v>
      </c>
      <c r="F28" s="18">
        <v>30.3125</v>
      </c>
      <c r="G28" s="19">
        <f t="shared" si="0"/>
        <v>-5.34375</v>
      </c>
      <c r="H28" s="27">
        <v>-0.26024258046312598</v>
      </c>
      <c r="I28" s="27">
        <v>0.26024258046312598</v>
      </c>
      <c r="J28" s="28">
        <f t="shared" si="1"/>
        <v>-0.52048516092625197</v>
      </c>
      <c r="K28" s="25">
        <v>3.6272851092269603E-2</v>
      </c>
      <c r="L28">
        <f t="shared" si="9"/>
        <v>-1</v>
      </c>
      <c r="N28" s="22"/>
      <c r="O28" s="22"/>
      <c r="P28" s="22"/>
      <c r="Q28" s="21"/>
      <c r="R28" s="21"/>
      <c r="S28" s="21"/>
      <c r="T28" s="22"/>
      <c r="U28" s="22"/>
      <c r="V28" s="21"/>
      <c r="W28" s="27">
        <v>0.44121756185529698</v>
      </c>
      <c r="X28" s="27">
        <v>0.375440947101228</v>
      </c>
      <c r="Y28" s="27">
        <v>0.50699417660936497</v>
      </c>
      <c r="Z28" s="28">
        <f t="shared" si="4"/>
        <v>-0.13155322950813697</v>
      </c>
      <c r="AA28" s="22">
        <v>0.25587186551334001</v>
      </c>
      <c r="AB28" s="21"/>
      <c r="AC28" s="27">
        <v>0.79531826069664902</v>
      </c>
      <c r="AD28" s="27">
        <v>0.90527201475504704</v>
      </c>
      <c r="AE28" s="27">
        <v>0.740472642304845</v>
      </c>
      <c r="AF28" s="28">
        <f t="shared" si="5"/>
        <v>0.16479937245020204</v>
      </c>
      <c r="AG28" s="28"/>
      <c r="AI28" s="27">
        <v>0.39239304915074003</v>
      </c>
      <c r="AJ28" s="27">
        <v>0.330388782325931</v>
      </c>
      <c r="AK28" s="27">
        <v>0.45439731597555</v>
      </c>
      <c r="AL28" s="28">
        <f t="shared" si="6"/>
        <v>-0.124008533649619</v>
      </c>
      <c r="AM28" s="22">
        <v>0.252213758566323</v>
      </c>
      <c r="AN28" s="21"/>
      <c r="AO28" s="27">
        <v>0.82920137860658105</v>
      </c>
      <c r="AP28" s="27">
        <v>0.90527201475504704</v>
      </c>
      <c r="AQ28" s="27">
        <v>0.71268812710767304</v>
      </c>
      <c r="AR28" s="28">
        <f t="shared" si="7"/>
        <v>0.192583887647374</v>
      </c>
      <c r="AU28" s="18">
        <v>10.26744375</v>
      </c>
      <c r="AV28" s="18">
        <v>9.6108129032257992</v>
      </c>
      <c r="AW28" s="19">
        <f t="shared" si="8"/>
        <v>0.6566308467742008</v>
      </c>
      <c r="AX28" s="32">
        <v>0.416686640066811</v>
      </c>
      <c r="AY28" s="18"/>
      <c r="AZ28" s="18">
        <v>10.349550000000001</v>
      </c>
      <c r="BA28" s="18">
        <v>10.181328571428599</v>
      </c>
      <c r="BB28" s="18">
        <v>8.4354750000000092</v>
      </c>
      <c r="BC28" s="18">
        <v>8.1550333333333</v>
      </c>
    </row>
    <row r="29" spans="1:55" x14ac:dyDescent="0.35">
      <c r="A29" s="39"/>
      <c r="E29" s="18"/>
      <c r="F29" s="18"/>
      <c r="H29" s="21"/>
      <c r="I29" s="21"/>
      <c r="J29" s="22"/>
      <c r="K29" s="22"/>
      <c r="N29" s="22"/>
      <c r="O29" s="22"/>
      <c r="P29" s="22"/>
      <c r="Q29" s="21"/>
      <c r="R29" s="21"/>
      <c r="S29" s="21"/>
      <c r="T29" s="22"/>
      <c r="U29" s="22"/>
      <c r="V29" s="21"/>
      <c r="W29" s="21"/>
      <c r="X29" s="21"/>
      <c r="Y29" s="21"/>
      <c r="Z29" s="22"/>
      <c r="AA29" s="22"/>
      <c r="AB29" s="21"/>
      <c r="AC29" s="27"/>
      <c r="AD29" s="27"/>
      <c r="AE29" s="27"/>
      <c r="AF29" s="27"/>
      <c r="AG29" s="27"/>
      <c r="AI29" s="21"/>
      <c r="AJ29" s="21"/>
      <c r="AK29" s="21"/>
      <c r="AL29" s="22"/>
      <c r="AM29" s="22"/>
      <c r="AN29" s="21"/>
      <c r="AO29" s="27"/>
      <c r="AP29" s="27"/>
      <c r="AQ29" s="27"/>
      <c r="AR29" s="27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 x14ac:dyDescent="0.35">
      <c r="D30" s="12" t="s">
        <v>34</v>
      </c>
      <c r="E30" s="18">
        <f>AVERAGE(E5:E28)</f>
        <v>35.700520833333336</v>
      </c>
      <c r="F30" s="18">
        <f t="shared" ref="F30:J30" si="12">AVERAGE(F5:F28)</f>
        <v>39.220052083333336</v>
      </c>
      <c r="G30" s="19">
        <f t="shared" si="12"/>
        <v>-3.51953125</v>
      </c>
      <c r="H30" s="18">
        <f t="shared" si="12"/>
        <v>-0.11536319959103412</v>
      </c>
      <c r="I30" s="18">
        <f t="shared" si="12"/>
        <v>0.11536319959103404</v>
      </c>
      <c r="J30" s="19">
        <f t="shared" si="12"/>
        <v>-0.23072639918206816</v>
      </c>
      <c r="K30" s="22"/>
      <c r="M30" s="12" t="s">
        <v>34</v>
      </c>
      <c r="N30" s="21">
        <f>AVERAGE(N5:N21)</f>
        <v>1.0539659518516067</v>
      </c>
      <c r="O30" s="21">
        <f>AVERAGE(O5:O21)</f>
        <v>0.91069518587199039</v>
      </c>
      <c r="P30" s="22"/>
      <c r="Q30" s="21"/>
      <c r="R30" s="21">
        <f>AVERAGE(R5:R21)</f>
        <v>-0.19239449627763081</v>
      </c>
      <c r="S30" s="21">
        <f>AVERAGE(S5:S21)</f>
        <v>0.19239449627763008</v>
      </c>
      <c r="T30" s="22"/>
      <c r="U30" s="22"/>
      <c r="V30" s="21"/>
      <c r="W30" s="21"/>
      <c r="X30" s="27">
        <f>AVERAGE(X5:X28)</f>
        <v>0.61744861500003079</v>
      </c>
      <c r="Y30" s="27">
        <f>AVERAGE(Y5:Y28)</f>
        <v>0.6991573595172067</v>
      </c>
      <c r="Z30" s="28">
        <f>AVERAGE(Z5:Z28)</f>
        <v>-8.1708744517175969E-2</v>
      </c>
      <c r="AA30" s="22"/>
      <c r="AB30" s="21"/>
      <c r="AC30" s="27">
        <f>AVERAGE(AC5:AC28)</f>
        <v>0.62503152068347667</v>
      </c>
      <c r="AD30" s="27">
        <f>AVERAGE(AD5:AD28)</f>
        <v>0.71794566871075549</v>
      </c>
      <c r="AE30" s="27">
        <f>AVERAGE(AE5:AE28)</f>
        <v>0.59725582520056919</v>
      </c>
      <c r="AF30" s="28">
        <f>AVERAGE(AF5:AF28)</f>
        <v>0.12068984351018625</v>
      </c>
      <c r="AG30" s="28"/>
      <c r="AI30" s="27">
        <f>AVERAGE(AI5:AI28)</f>
        <v>0.65761490733934158</v>
      </c>
      <c r="AJ30" s="27">
        <f>AVERAGE(AJ5:AJ28)</f>
        <v>0.61812212239625264</v>
      </c>
      <c r="AK30" s="27">
        <f>AVERAGE(AK5:AK28)</f>
        <v>0.69710769228243052</v>
      </c>
      <c r="AL30" s="28">
        <f>AVERAGE(AL5:AL28)</f>
        <v>-7.8985569886177873E-2</v>
      </c>
      <c r="AM30" s="22"/>
      <c r="AN30" s="21"/>
      <c r="AO30" s="27">
        <f>AVERAGE(AO5:AO28)</f>
        <v>0.62326629925832988</v>
      </c>
      <c r="AP30" s="27">
        <f>AVERAGE(AP5:AP28)</f>
        <v>0.71794566871075549</v>
      </c>
      <c r="AQ30" s="27">
        <f>AVERAGE(AQ5:AQ28)</f>
        <v>0.56872048164696731</v>
      </c>
      <c r="AR30" s="28">
        <f>AVERAGE(AR5:AR28)</f>
        <v>0.1492251870637881</v>
      </c>
      <c r="AU30" s="18">
        <f>AVERAGE(AU5:AU28)</f>
        <v>9.9947277301747715</v>
      </c>
      <c r="AV30" s="18">
        <f>AVERAGE(AV5:AV28)</f>
        <v>10.151151054267411</v>
      </c>
      <c r="AW30" s="19">
        <f>AVERAGE(AW5:AW28)</f>
        <v>-0.15642332409264301</v>
      </c>
      <c r="AX30" s="18"/>
      <c r="AY30" s="18"/>
      <c r="AZ30" s="18">
        <f>AVERAGE(AZ5:AZ28)</f>
        <v>9.9707175266054531</v>
      </c>
      <c r="BA30" s="18">
        <f>AVERAGE(BA5:BA28)</f>
        <v>10.417462901866566</v>
      </c>
      <c r="BB30" s="18">
        <f>AVERAGE(BB5:BB28)</f>
        <v>9.4643252910049949</v>
      </c>
      <c r="BC30" s="18">
        <f>AVERAGE(BC5:BC28)</f>
        <v>11.316043259564411</v>
      </c>
    </row>
    <row r="31" spans="1:55" x14ac:dyDescent="0.35">
      <c r="D31" s="12" t="s">
        <v>37</v>
      </c>
      <c r="E31" s="23">
        <f>TTEST(E5:E28,F5:F28,2,1)</f>
        <v>5.6202726745560191E-2</v>
      </c>
      <c r="H31" s="23">
        <f>TTEST(H5:H28,I5:I28,2,1)</f>
        <v>5.5467740325691753E-2</v>
      </c>
      <c r="I31" s="21"/>
      <c r="J31" s="22"/>
      <c r="K31" s="22"/>
      <c r="M31" s="12" t="s">
        <v>37</v>
      </c>
      <c r="N31" s="23">
        <f>TTEST(N5:N21,O5:O21,1,1)</f>
        <v>2.5924042598705395E-4</v>
      </c>
      <c r="O31" s="21"/>
      <c r="P31" s="22"/>
      <c r="Q31" s="21"/>
      <c r="R31" s="23">
        <f>TTEST(R5:R21,S5:S21,1,1)</f>
        <v>2.0210594069906924E-4</v>
      </c>
      <c r="S31" s="21"/>
      <c r="T31" s="22"/>
      <c r="U31" s="22"/>
      <c r="V31" s="21"/>
      <c r="W31" s="21"/>
      <c r="X31" s="23">
        <f>TTEST(X5:X28,Y5:Y28,2,1)</f>
        <v>4.0145776201951242E-2</v>
      </c>
      <c r="Y31" s="21"/>
      <c r="Z31" s="22"/>
      <c r="AA31" s="22"/>
      <c r="AB31" s="21"/>
      <c r="AC31" s="21"/>
      <c r="AD31" s="23">
        <f>TTEST(AD5:AD28,AE5:AE28,2,1)</f>
        <v>1.4050194430861239E-2</v>
      </c>
      <c r="AE31" s="21"/>
      <c r="AF31" s="21"/>
      <c r="AG31" s="21"/>
      <c r="AI31" s="21"/>
      <c r="AJ31" s="23">
        <f>TTEST(AJ5:AJ28,AK5:AK28,2,1)</f>
        <v>3.2448429135366288E-2</v>
      </c>
      <c r="AK31" s="21"/>
      <c r="AL31" s="21"/>
      <c r="AM31" s="22"/>
      <c r="AN31" s="21"/>
      <c r="AO31" s="21"/>
      <c r="AP31" s="23">
        <f>TTEST(AP5:AP28,AQ5:AQ28,2,1)</f>
        <v>8.5980188540568713E-4</v>
      </c>
      <c r="AQ31" s="21"/>
      <c r="AR31" s="21"/>
      <c r="AU31" s="12">
        <f>TTEST(AU5:AU28,AV5:AV28,1,1)</f>
        <v>0.31412095889013453</v>
      </c>
      <c r="AZ31" s="14">
        <f>TTEST(AZ5:AZ28,BA5:BA28,1,1)</f>
        <v>0.27674077365596306</v>
      </c>
      <c r="BB31" s="4">
        <f>TTEST(BB5:BB28,BC5:BC28,1,1)</f>
        <v>4.1543005650513609E-2</v>
      </c>
    </row>
    <row r="33" spans="1:1" x14ac:dyDescent="0.35">
      <c r="A33" s="11"/>
    </row>
    <row r="35" spans="1:1" x14ac:dyDescent="0.35">
      <c r="A35" s="11"/>
    </row>
    <row r="37" spans="1:1" x14ac:dyDescent="0.35">
      <c r="A37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50A8-CF02-4954-9374-43FF95C5027C}">
  <dimension ref="A1:AA37"/>
  <sheetViews>
    <sheetView zoomScale="48" zoomScaleNormal="125" workbookViewId="0">
      <selection activeCell="S10" sqref="S10"/>
    </sheetView>
  </sheetViews>
  <sheetFormatPr defaultColWidth="8.81640625" defaultRowHeight="14.5" x14ac:dyDescent="0.35"/>
  <cols>
    <col min="1" max="1" width="22" bestFit="1" customWidth="1"/>
    <col min="7" max="7" width="8.6328125" style="1"/>
    <col min="12" max="12" width="8.81640625" style="1"/>
    <col min="16" max="17" width="8.6328125" style="1"/>
    <col min="21" max="21" width="8.6328125" style="1"/>
    <col min="24" max="24" width="8.6328125" style="1"/>
    <col min="27" max="27" width="8.6328125" style="1"/>
  </cols>
  <sheetData>
    <row r="1" spans="1:27" x14ac:dyDescent="0.35">
      <c r="A1" s="1" t="s">
        <v>31</v>
      </c>
      <c r="B1" s="1"/>
      <c r="C1" s="1"/>
      <c r="D1" s="1"/>
      <c r="I1" s="1"/>
      <c r="S1" s="1" t="s">
        <v>30</v>
      </c>
      <c r="T1" s="1"/>
      <c r="V1" s="1"/>
      <c r="W1" s="1"/>
      <c r="Y1" s="1"/>
      <c r="Z1" s="1"/>
    </row>
    <row r="2" spans="1:27" x14ac:dyDescent="0.35">
      <c r="B2" s="1" t="s">
        <v>29</v>
      </c>
      <c r="C2" s="1"/>
      <c r="D2" s="1" t="s">
        <v>33</v>
      </c>
      <c r="I2" s="1" t="s">
        <v>240</v>
      </c>
      <c r="N2" s="1" t="s">
        <v>15</v>
      </c>
      <c r="S2" s="1" t="s">
        <v>4</v>
      </c>
      <c r="T2" s="1"/>
      <c r="V2" s="1" t="s">
        <v>5</v>
      </c>
      <c r="W2" s="1"/>
      <c r="Y2" s="1" t="s">
        <v>6</v>
      </c>
      <c r="Z2" s="1"/>
    </row>
    <row r="3" spans="1:27" s="12" customFormat="1" x14ac:dyDescent="0.35">
      <c r="A3" s="7" t="s">
        <v>45</v>
      </c>
      <c r="D3" s="12" t="s">
        <v>20</v>
      </c>
      <c r="E3" s="12" t="s">
        <v>2</v>
      </c>
      <c r="F3" s="12" t="s">
        <v>3</v>
      </c>
      <c r="G3" s="11" t="s">
        <v>8</v>
      </c>
      <c r="I3" s="12" t="s">
        <v>20</v>
      </c>
      <c r="J3" s="12" t="s">
        <v>2</v>
      </c>
      <c r="K3" s="12" t="s">
        <v>3</v>
      </c>
      <c r="L3" s="11" t="s">
        <v>8</v>
      </c>
      <c r="N3" s="12" t="s">
        <v>2</v>
      </c>
      <c r="O3" s="12" t="s">
        <v>3</v>
      </c>
      <c r="P3" s="11" t="s">
        <v>8</v>
      </c>
      <c r="Q3" s="11" t="s">
        <v>63</v>
      </c>
      <c r="S3" s="12" t="s">
        <v>21</v>
      </c>
      <c r="T3" s="12" t="s">
        <v>22</v>
      </c>
      <c r="U3" s="11" t="s">
        <v>8</v>
      </c>
      <c r="V3" s="12" t="s">
        <v>21</v>
      </c>
      <c r="W3" s="12" t="s">
        <v>22</v>
      </c>
      <c r="X3" s="11" t="s">
        <v>8</v>
      </c>
      <c r="Y3" s="12" t="s">
        <v>21</v>
      </c>
      <c r="Z3" s="12" t="s">
        <v>22</v>
      </c>
      <c r="AA3" s="11" t="s">
        <v>8</v>
      </c>
    </row>
    <row r="4" spans="1:27" s="12" customFormat="1" x14ac:dyDescent="0.35">
      <c r="A4" s="37" t="s">
        <v>167</v>
      </c>
      <c r="B4" s="18">
        <v>11.9593333333333</v>
      </c>
      <c r="D4" s="27">
        <v>0.90625</v>
      </c>
      <c r="E4" s="27">
        <v>0.96875</v>
      </c>
      <c r="F4" s="27">
        <v>0.84375</v>
      </c>
      <c r="G4" s="28">
        <f>E4-F4</f>
        <v>0.125</v>
      </c>
      <c r="I4" s="27">
        <v>0.890625</v>
      </c>
      <c r="J4" s="27">
        <v>0.96875</v>
      </c>
      <c r="K4" s="27">
        <v>0.8125</v>
      </c>
      <c r="L4" s="28">
        <f>J4-K4</f>
        <v>0.15625</v>
      </c>
      <c r="N4" s="18">
        <v>11.252387096774401</v>
      </c>
      <c r="O4" s="18">
        <v>9.0321935483871094</v>
      </c>
      <c r="P4" s="19">
        <f>N4-O4</f>
        <v>2.2201935483872912</v>
      </c>
      <c r="Q4" s="19">
        <v>0.22864184489787701</v>
      </c>
      <c r="R4" s="18"/>
      <c r="S4" s="18">
        <v>10.3653225806452</v>
      </c>
      <c r="T4" s="18">
        <v>11.0768125000002</v>
      </c>
      <c r="U4" s="19">
        <f>S4-T4</f>
        <v>-0.7114899193549995</v>
      </c>
      <c r="V4" s="18">
        <v>11.8059130434784</v>
      </c>
      <c r="W4" s="18">
        <v>10.1061750000001</v>
      </c>
      <c r="X4" s="19">
        <f>V4-W4</f>
        <v>1.6997380434783</v>
      </c>
      <c r="Y4" s="18">
        <v>11.7865454545456</v>
      </c>
      <c r="Z4" s="18">
        <v>10.5025192307693</v>
      </c>
      <c r="AA4" s="19">
        <f>Y4-Z4</f>
        <v>1.2840262237762996</v>
      </c>
    </row>
    <row r="5" spans="1:27" s="12" customFormat="1" x14ac:dyDescent="0.35">
      <c r="A5" s="37" t="s">
        <v>168</v>
      </c>
      <c r="B5" s="18">
        <v>8.6616666666666795</v>
      </c>
      <c r="D5" s="27">
        <v>0.828125</v>
      </c>
      <c r="E5" s="27">
        <v>0.90625</v>
      </c>
      <c r="F5" s="27">
        <v>0.75</v>
      </c>
      <c r="G5" s="28">
        <f t="shared" ref="G5:G27" si="0">E5-F5</f>
        <v>0.15625</v>
      </c>
      <c r="I5" s="27">
        <v>0.84375</v>
      </c>
      <c r="J5" s="27">
        <v>0.90625</v>
      </c>
      <c r="K5" s="27">
        <v>0.78125</v>
      </c>
      <c r="L5" s="28">
        <f t="shared" ref="L5:L27" si="1">J5-K5</f>
        <v>0.125</v>
      </c>
      <c r="N5" s="18">
        <v>7.3132258064516398</v>
      </c>
      <c r="O5" s="18">
        <v>7.6521874999999699</v>
      </c>
      <c r="P5" s="19">
        <f t="shared" ref="P5:P26" si="2">N5-O5</f>
        <v>-0.33896169354833017</v>
      </c>
      <c r="Q5" s="19">
        <v>0.81060291868069501</v>
      </c>
      <c r="R5" s="18"/>
      <c r="S5" s="18">
        <v>5.8737037037036401</v>
      </c>
      <c r="T5" s="18">
        <v>9.3963888888889002</v>
      </c>
      <c r="U5" s="19">
        <f t="shared" ref="U5:U27" si="3">S5-T5</f>
        <v>-3.5226851851852601</v>
      </c>
      <c r="V5" s="18">
        <v>9.2574999999999399</v>
      </c>
      <c r="W5" s="18">
        <v>7.0430769230769297</v>
      </c>
      <c r="X5" s="19">
        <f t="shared" ref="X5:X27" si="4">V5-W5</f>
        <v>2.2144230769230102</v>
      </c>
      <c r="Y5" s="18">
        <v>4.4712499999998299</v>
      </c>
      <c r="Z5" s="18">
        <v>8.3834545454545495</v>
      </c>
      <c r="AA5" s="19">
        <f t="shared" ref="AA5:AA27" si="5">Y5-Z5</f>
        <v>-3.9122045454547196</v>
      </c>
    </row>
    <row r="6" spans="1:27" s="12" customFormat="1" x14ac:dyDescent="0.35">
      <c r="A6" s="37" t="s">
        <v>169</v>
      </c>
      <c r="B6" s="18">
        <v>7.8983333333332402</v>
      </c>
      <c r="D6" s="27">
        <v>0.84375</v>
      </c>
      <c r="E6" s="27">
        <v>0.84375</v>
      </c>
      <c r="F6" s="27">
        <v>0.84375</v>
      </c>
      <c r="G6" s="28">
        <f t="shared" si="0"/>
        <v>0</v>
      </c>
      <c r="I6" s="27">
        <v>0.828125</v>
      </c>
      <c r="J6" s="27">
        <v>0.84375</v>
      </c>
      <c r="K6" s="27">
        <v>0.8125</v>
      </c>
      <c r="L6" s="28">
        <f t="shared" si="1"/>
        <v>3.125E-2</v>
      </c>
      <c r="N6" s="18">
        <v>6.4838709677419404</v>
      </c>
      <c r="O6" s="18">
        <v>7.7218749999992697</v>
      </c>
      <c r="P6" s="19">
        <f t="shared" si="2"/>
        <v>-1.2380040322573294</v>
      </c>
      <c r="Q6" s="19">
        <v>0.21920019171434499</v>
      </c>
      <c r="R6" s="18"/>
      <c r="S6" s="18">
        <v>7.5500000000040304</v>
      </c>
      <c r="T6" s="18">
        <v>7.1270270270241998</v>
      </c>
      <c r="U6" s="19">
        <f t="shared" si="3"/>
        <v>0.42297297297983061</v>
      </c>
      <c r="V6" s="18">
        <v>6.6941176470598496</v>
      </c>
      <c r="W6" s="18">
        <v>8.0137931034470693</v>
      </c>
      <c r="X6" s="19">
        <f t="shared" si="4"/>
        <v>-1.3196754563872197</v>
      </c>
      <c r="Y6" s="18">
        <v>5.8846153846220997</v>
      </c>
      <c r="Z6" s="18">
        <v>7.6699999999982502</v>
      </c>
      <c r="AA6" s="19">
        <f t="shared" si="5"/>
        <v>-1.7853846153761506</v>
      </c>
    </row>
    <row r="7" spans="1:27" s="12" customFormat="1" x14ac:dyDescent="0.35">
      <c r="A7" s="37" t="s">
        <v>170</v>
      </c>
      <c r="B7" s="18">
        <v>17.5262833333333</v>
      </c>
      <c r="D7" s="27">
        <v>0.765625</v>
      </c>
      <c r="E7" s="27">
        <v>0.71875</v>
      </c>
      <c r="F7" s="27">
        <v>0.8125</v>
      </c>
      <c r="G7" s="28">
        <f t="shared" si="0"/>
        <v>-9.375E-2</v>
      </c>
      <c r="I7" s="27">
        <v>0.78125</v>
      </c>
      <c r="J7" s="27">
        <v>0.71875</v>
      </c>
      <c r="K7" s="27">
        <v>0.84375</v>
      </c>
      <c r="L7" s="28">
        <f t="shared" si="1"/>
        <v>-0.125</v>
      </c>
      <c r="N7" s="18">
        <v>12.9341333333333</v>
      </c>
      <c r="O7" s="18">
        <v>16.056593750000001</v>
      </c>
      <c r="P7" s="19">
        <f t="shared" si="2"/>
        <v>-3.1224604166667014</v>
      </c>
      <c r="Q7" s="19">
        <v>0.352704342891422</v>
      </c>
      <c r="R7" s="18"/>
      <c r="S7" s="18">
        <v>14.42696875</v>
      </c>
      <c r="T7" s="18">
        <v>18.719064516128999</v>
      </c>
      <c r="U7" s="19">
        <f t="shared" si="3"/>
        <v>-4.2920957661289982</v>
      </c>
      <c r="V7" s="18">
        <v>15.015620689655099</v>
      </c>
      <c r="W7" s="18">
        <v>17.838264705882398</v>
      </c>
      <c r="X7" s="19">
        <f t="shared" si="4"/>
        <v>-2.822644016227299</v>
      </c>
      <c r="Y7" s="18">
        <v>14.4454999999999</v>
      </c>
      <c r="Z7" s="18">
        <v>17.251617021276601</v>
      </c>
      <c r="AA7" s="19">
        <f t="shared" si="5"/>
        <v>-2.8061170212767017</v>
      </c>
    </row>
    <row r="8" spans="1:27" s="12" customFormat="1" x14ac:dyDescent="0.35">
      <c r="A8" s="37" t="s">
        <v>171</v>
      </c>
      <c r="B8" s="18">
        <v>7.7496166666666699</v>
      </c>
      <c r="D8" s="27">
        <v>0.875</v>
      </c>
      <c r="E8" s="27">
        <v>0.90625</v>
      </c>
      <c r="F8" s="27">
        <v>0.84375</v>
      </c>
      <c r="G8" s="28">
        <f t="shared" si="0"/>
        <v>6.25E-2</v>
      </c>
      <c r="I8" s="27">
        <v>0.890625</v>
      </c>
      <c r="J8" s="27">
        <v>0.90625</v>
      </c>
      <c r="K8" s="27">
        <v>0.875</v>
      </c>
      <c r="L8" s="28">
        <f t="shared" si="1"/>
        <v>3.125E-2</v>
      </c>
      <c r="N8" s="18">
        <v>7.8018125000000103</v>
      </c>
      <c r="O8" s="18">
        <v>6.1675483870967902</v>
      </c>
      <c r="P8" s="19">
        <f t="shared" si="2"/>
        <v>1.63426411290322</v>
      </c>
      <c r="Q8" s="19">
        <v>6.7451362342863003E-2</v>
      </c>
      <c r="R8" s="18"/>
      <c r="S8" s="18">
        <v>7.1394210526316204</v>
      </c>
      <c r="T8" s="18">
        <v>7.2589199999999998</v>
      </c>
      <c r="U8" s="19">
        <f t="shared" si="3"/>
        <v>-0.1194989473683794</v>
      </c>
      <c r="V8" s="18">
        <v>7.5423333333333504</v>
      </c>
      <c r="W8" s="18">
        <v>6.8636666666666999</v>
      </c>
      <c r="X8" s="19">
        <f t="shared" si="4"/>
        <v>0.67866666666665054</v>
      </c>
      <c r="Y8" s="18">
        <v>7.0042105263158803</v>
      </c>
      <c r="Z8" s="18">
        <v>7.2657045454545397</v>
      </c>
      <c r="AA8" s="19">
        <f t="shared" si="5"/>
        <v>-0.26149401913865944</v>
      </c>
    </row>
    <row r="9" spans="1:27" s="12" customFormat="1" x14ac:dyDescent="0.35">
      <c r="A9" s="37" t="s">
        <v>172</v>
      </c>
      <c r="B9" s="18">
        <v>6.7609000000000101</v>
      </c>
      <c r="D9" s="27">
        <v>0.84375</v>
      </c>
      <c r="E9" s="27">
        <v>0.9375</v>
      </c>
      <c r="F9" s="27">
        <v>0.75</v>
      </c>
      <c r="G9" s="28">
        <f t="shared" si="0"/>
        <v>0.1875</v>
      </c>
      <c r="I9" s="27">
        <v>0.828125</v>
      </c>
      <c r="J9" s="27">
        <v>0.9375</v>
      </c>
      <c r="K9" s="27">
        <v>0.71875</v>
      </c>
      <c r="L9" s="28">
        <f t="shared" si="1"/>
        <v>0.21875</v>
      </c>
      <c r="N9" s="18">
        <v>6.49753124999995</v>
      </c>
      <c r="O9" s="18">
        <v>6.1654375000001398</v>
      </c>
      <c r="P9" s="19">
        <f t="shared" si="2"/>
        <v>0.33209374999981023</v>
      </c>
      <c r="Q9" s="19">
        <v>0.62146432557037001</v>
      </c>
      <c r="R9" s="18"/>
      <c r="S9" s="18">
        <v>5.4248387096773296</v>
      </c>
      <c r="T9" s="18">
        <v>7.0576250000001703</v>
      </c>
      <c r="U9" s="19">
        <f t="shared" si="3"/>
        <v>-1.6327862903228407</v>
      </c>
      <c r="V9" s="18">
        <v>5.8584722222222902</v>
      </c>
      <c r="W9" s="18">
        <v>6.7818148148148296</v>
      </c>
      <c r="X9" s="19">
        <f t="shared" si="4"/>
        <v>-0.92334259259253937</v>
      </c>
      <c r="Y9" s="18">
        <v>4.80843749999985</v>
      </c>
      <c r="Z9" s="18">
        <v>6.7463617021277704</v>
      </c>
      <c r="AA9" s="19">
        <f t="shared" si="5"/>
        <v>-1.9379242021279204</v>
      </c>
    </row>
    <row r="10" spans="1:27" s="12" customFormat="1" x14ac:dyDescent="0.35">
      <c r="A10" s="37" t="s">
        <v>173</v>
      </c>
      <c r="B10" s="18">
        <v>6.3121000000000098</v>
      </c>
      <c r="D10" s="27">
        <v>0.828125</v>
      </c>
      <c r="E10" s="27">
        <v>0.8125</v>
      </c>
      <c r="F10" s="27">
        <v>0.84375</v>
      </c>
      <c r="G10" s="28">
        <f t="shared" si="0"/>
        <v>-3.125E-2</v>
      </c>
      <c r="I10" s="27">
        <v>0.84375</v>
      </c>
      <c r="J10" s="27">
        <v>0.8125</v>
      </c>
      <c r="K10" s="27">
        <v>0.875</v>
      </c>
      <c r="L10" s="28">
        <f t="shared" si="1"/>
        <v>-6.25E-2</v>
      </c>
      <c r="N10" s="18">
        <v>6.0729677419354502</v>
      </c>
      <c r="O10" s="18">
        <v>4.8882903225807404</v>
      </c>
      <c r="P10" s="19">
        <f t="shared" si="2"/>
        <v>1.1846774193547098</v>
      </c>
      <c r="Q10" s="19">
        <v>6.2705102003720897E-2</v>
      </c>
      <c r="R10" s="18"/>
      <c r="S10" s="18">
        <v>4.8263703703704</v>
      </c>
      <c r="T10" s="18">
        <v>6.5154722222222698</v>
      </c>
      <c r="U10" s="19">
        <f t="shared" si="3"/>
        <v>-1.6891018518518699</v>
      </c>
      <c r="V10" s="18">
        <v>5.2777931034483601</v>
      </c>
      <c r="W10" s="18">
        <v>6.2297941176470601</v>
      </c>
      <c r="X10" s="19">
        <f t="shared" si="4"/>
        <v>-0.95200101419870009</v>
      </c>
      <c r="Y10" s="18">
        <v>3.5926923076923698</v>
      </c>
      <c r="Z10" s="18">
        <v>6.3632800000000298</v>
      </c>
      <c r="AA10" s="19">
        <f t="shared" si="5"/>
        <v>-2.77058769230766</v>
      </c>
    </row>
    <row r="11" spans="1:27" s="12" customFormat="1" x14ac:dyDescent="0.35">
      <c r="A11" s="37" t="s">
        <v>174</v>
      </c>
      <c r="B11" s="18">
        <v>6.6515000000000004</v>
      </c>
      <c r="D11" s="27">
        <v>0.828125</v>
      </c>
      <c r="E11" s="27">
        <v>0.875</v>
      </c>
      <c r="F11" s="27">
        <v>0.78125</v>
      </c>
      <c r="G11" s="28">
        <f t="shared" si="0"/>
        <v>9.375E-2</v>
      </c>
      <c r="I11" s="27">
        <v>0.8125</v>
      </c>
      <c r="J11" s="27">
        <v>0.875</v>
      </c>
      <c r="K11" s="27">
        <v>0.75</v>
      </c>
      <c r="L11" s="28">
        <f t="shared" si="1"/>
        <v>0.125</v>
      </c>
      <c r="N11" s="18">
        <v>5.5755624999999904</v>
      </c>
      <c r="O11" s="18">
        <v>6.0980666666666696</v>
      </c>
      <c r="P11" s="19">
        <f t="shared" si="2"/>
        <v>-0.5225041666666792</v>
      </c>
      <c r="Q11" s="19">
        <v>0.42731191550764702</v>
      </c>
      <c r="R11" s="18"/>
      <c r="S11" s="18">
        <v>6.1001388888888304</v>
      </c>
      <c r="T11" s="18">
        <v>6.1164444444445198</v>
      </c>
      <c r="U11" s="19">
        <f t="shared" si="3"/>
        <v>-1.6305555555689466E-2</v>
      </c>
      <c r="V11" s="18">
        <v>5.6369999999999401</v>
      </c>
      <c r="W11" s="18">
        <v>6.50811764705887</v>
      </c>
      <c r="X11" s="19">
        <f t="shared" si="4"/>
        <v>-0.87111764705892991</v>
      </c>
      <c r="Y11" s="18">
        <v>5.7258571428569702</v>
      </c>
      <c r="Z11" s="18">
        <v>6.2160612244898399</v>
      </c>
      <c r="AA11" s="19">
        <f t="shared" si="5"/>
        <v>-0.49020408163286966</v>
      </c>
    </row>
    <row r="12" spans="1:27" s="12" customFormat="1" x14ac:dyDescent="0.35">
      <c r="A12" s="38" t="s">
        <v>175</v>
      </c>
      <c r="B12" s="18">
        <v>14.1133166666667</v>
      </c>
      <c r="D12" s="27">
        <v>0.875</v>
      </c>
      <c r="E12" s="27">
        <v>0.90625</v>
      </c>
      <c r="F12" s="27">
        <v>0.84375</v>
      </c>
      <c r="G12" s="28">
        <f t="shared" si="0"/>
        <v>6.25E-2</v>
      </c>
      <c r="I12" s="27">
        <v>0.890625</v>
      </c>
      <c r="J12" s="27">
        <v>0.90625</v>
      </c>
      <c r="K12" s="27">
        <v>0.875</v>
      </c>
      <c r="L12" s="28">
        <f t="shared" si="1"/>
        <v>3.125E-2</v>
      </c>
      <c r="N12" s="18">
        <v>13.824843749999999</v>
      </c>
      <c r="O12" s="18">
        <v>11.4368709677419</v>
      </c>
      <c r="P12" s="19">
        <f t="shared" si="2"/>
        <v>2.3879727822580996</v>
      </c>
      <c r="Q12" s="19">
        <v>0.19330513615104</v>
      </c>
      <c r="R12" s="18"/>
      <c r="S12" s="18">
        <v>11.636575000000001</v>
      </c>
      <c r="T12" s="18">
        <v>15.438217391304301</v>
      </c>
      <c r="U12" s="19">
        <f t="shared" si="3"/>
        <v>-3.8016423913043003</v>
      </c>
      <c r="V12" s="18">
        <v>12.7930666666667</v>
      </c>
      <c r="W12" s="18">
        <v>13.2348484848485</v>
      </c>
      <c r="X12" s="19">
        <f t="shared" si="4"/>
        <v>-0.44178181818180029</v>
      </c>
      <c r="Y12" s="18">
        <v>10.08075</v>
      </c>
      <c r="Z12" s="18">
        <v>14.026595744680799</v>
      </c>
      <c r="AA12" s="19">
        <f t="shared" si="5"/>
        <v>-3.9458457446807991</v>
      </c>
    </row>
    <row r="13" spans="1:27" s="12" customFormat="1" x14ac:dyDescent="0.35">
      <c r="A13" s="37" t="s">
        <v>176</v>
      </c>
      <c r="B13" s="18">
        <v>7.1228166666666599</v>
      </c>
      <c r="D13" s="27">
        <v>0.921875</v>
      </c>
      <c r="E13" s="27">
        <v>0.9375</v>
      </c>
      <c r="F13" s="27">
        <v>0.90625</v>
      </c>
      <c r="G13" s="28">
        <f t="shared" si="0"/>
        <v>3.125E-2</v>
      </c>
      <c r="I13" s="27">
        <v>0.875</v>
      </c>
      <c r="J13" s="27">
        <v>0.9375</v>
      </c>
      <c r="K13" s="27">
        <v>0.8125</v>
      </c>
      <c r="L13" s="28">
        <f t="shared" si="1"/>
        <v>0.125</v>
      </c>
      <c r="N13" s="18">
        <v>6.3673124999999704</v>
      </c>
      <c r="O13" s="18">
        <v>6.4745483870967799</v>
      </c>
      <c r="P13" s="19">
        <f t="shared" si="2"/>
        <v>-0.10723588709680953</v>
      </c>
      <c r="Q13" s="19">
        <v>0.88717597851678898</v>
      </c>
      <c r="R13" s="18"/>
      <c r="S13" s="18">
        <v>5.3814444444444103</v>
      </c>
      <c r="T13" s="18">
        <v>7.4461111111111</v>
      </c>
      <c r="U13" s="19">
        <f t="shared" si="3"/>
        <v>-2.0646666666666897</v>
      </c>
      <c r="V13" s="18">
        <v>6.0714062499999697</v>
      </c>
      <c r="W13" s="18">
        <v>7.0669032258064401</v>
      </c>
      <c r="X13" s="19">
        <f t="shared" si="4"/>
        <v>-0.99549697580647045</v>
      </c>
      <c r="Y13" s="18">
        <v>4.6752941176469802</v>
      </c>
      <c r="Z13" s="18">
        <v>7.25823913043478</v>
      </c>
      <c r="AA13" s="19">
        <f t="shared" si="5"/>
        <v>-2.5829450127877998</v>
      </c>
    </row>
    <row r="14" spans="1:27" s="12" customFormat="1" x14ac:dyDescent="0.35">
      <c r="A14" s="38" t="s">
        <v>177</v>
      </c>
      <c r="B14" s="18">
        <v>9.8346666666666707</v>
      </c>
      <c r="D14" s="27">
        <v>0.84375</v>
      </c>
      <c r="E14" s="27">
        <v>0.9375</v>
      </c>
      <c r="F14" s="27">
        <v>0.75</v>
      </c>
      <c r="G14" s="28">
        <f t="shared" si="0"/>
        <v>0.1875</v>
      </c>
      <c r="I14" s="27">
        <v>0.828125</v>
      </c>
      <c r="J14" s="27">
        <v>0.9375</v>
      </c>
      <c r="K14" s="27">
        <v>0.71875</v>
      </c>
      <c r="L14" s="28">
        <f t="shared" si="1"/>
        <v>0.21875</v>
      </c>
      <c r="N14" s="18">
        <v>8.1913666666667009</v>
      </c>
      <c r="O14" s="18">
        <v>7.4197499999999996</v>
      </c>
      <c r="P14" s="19">
        <f t="shared" si="2"/>
        <v>0.77161666666670126</v>
      </c>
      <c r="Q14" s="19">
        <v>0.66239577839036801</v>
      </c>
      <c r="R14" s="18"/>
      <c r="S14" s="18">
        <v>7.1680000000000303</v>
      </c>
      <c r="T14" s="18">
        <v>10.4221081081081</v>
      </c>
      <c r="U14" s="19">
        <f t="shared" si="3"/>
        <v>-3.2541081081080696</v>
      </c>
      <c r="V14" s="18">
        <v>8.2136250000000093</v>
      </c>
      <c r="W14" s="18">
        <v>9.9725806451613206</v>
      </c>
      <c r="X14" s="19">
        <f t="shared" si="4"/>
        <v>-1.7589556451613113</v>
      </c>
      <c r="Y14" s="18">
        <v>6.8925999999999901</v>
      </c>
      <c r="Z14" s="18">
        <v>9.4916981132075708</v>
      </c>
      <c r="AA14" s="19">
        <f t="shared" si="5"/>
        <v>-2.5990981132075808</v>
      </c>
    </row>
    <row r="15" spans="1:27" s="12" customFormat="1" x14ac:dyDescent="0.35">
      <c r="A15" s="37" t="s">
        <v>178</v>
      </c>
      <c r="B15" s="18">
        <v>8.3029166666666505</v>
      </c>
      <c r="D15" s="27">
        <v>0.90625</v>
      </c>
      <c r="E15" s="27">
        <v>1</v>
      </c>
      <c r="F15" s="27">
        <v>0.8125</v>
      </c>
      <c r="G15" s="28">
        <f t="shared" si="0"/>
        <v>0.1875</v>
      </c>
      <c r="I15" s="27">
        <v>0.921875</v>
      </c>
      <c r="J15" s="27">
        <v>1</v>
      </c>
      <c r="K15" s="27">
        <v>0.84375</v>
      </c>
      <c r="L15" s="28">
        <f t="shared" si="1"/>
        <v>0.15625</v>
      </c>
      <c r="N15" s="18">
        <v>8.1785000000000103</v>
      </c>
      <c r="O15" s="18">
        <v>7.3548124999999498</v>
      </c>
      <c r="P15" s="19">
        <f t="shared" si="2"/>
        <v>0.82368750000006052</v>
      </c>
      <c r="Q15" s="19">
        <v>0.44377902258435098</v>
      </c>
      <c r="R15" s="18"/>
      <c r="S15" s="18">
        <v>6.8872777777777499</v>
      </c>
      <c r="T15" s="18">
        <v>8.5431111111111004</v>
      </c>
      <c r="U15" s="19">
        <f t="shared" si="3"/>
        <v>-1.6558333333333506</v>
      </c>
      <c r="V15" s="18">
        <v>7.61871874999997</v>
      </c>
      <c r="W15" s="18">
        <v>7.5744193548387004</v>
      </c>
      <c r="X15" s="19">
        <f t="shared" si="4"/>
        <v>4.4299395161269572E-2</v>
      </c>
      <c r="Y15" s="18">
        <v>6.6563684210525604</v>
      </c>
      <c r="Z15" s="18">
        <v>8.0030681818181897</v>
      </c>
      <c r="AA15" s="19">
        <f t="shared" si="5"/>
        <v>-1.3466997607656293</v>
      </c>
    </row>
    <row r="16" spans="1:27" s="12" customFormat="1" x14ac:dyDescent="0.35">
      <c r="A16" s="37" t="s">
        <v>179</v>
      </c>
      <c r="B16" s="18">
        <v>8.2337499999999899</v>
      </c>
      <c r="D16" s="27">
        <v>0.703125</v>
      </c>
      <c r="E16" s="27">
        <v>0.71875</v>
      </c>
      <c r="F16" s="27">
        <v>0.6875</v>
      </c>
      <c r="G16" s="28">
        <f t="shared" si="0"/>
        <v>3.125E-2</v>
      </c>
      <c r="I16" s="27">
        <v>0.71875</v>
      </c>
      <c r="J16" s="27">
        <v>0.71875</v>
      </c>
      <c r="K16" s="27">
        <v>0.71875</v>
      </c>
      <c r="L16" s="28">
        <f t="shared" si="1"/>
        <v>0</v>
      </c>
      <c r="N16" s="18">
        <v>6.4942580645161003</v>
      </c>
      <c r="O16" s="18">
        <v>8.0319375000000299</v>
      </c>
      <c r="P16" s="19">
        <f t="shared" si="2"/>
        <v>-1.5376794354839296</v>
      </c>
      <c r="Q16" s="19">
        <v>0.13048037272173699</v>
      </c>
      <c r="R16" s="18"/>
      <c r="S16" s="18">
        <v>8.0374117647058299</v>
      </c>
      <c r="T16" s="18">
        <v>7.1070689655173203</v>
      </c>
      <c r="U16" s="19">
        <f t="shared" si="3"/>
        <v>0.93034279918850959</v>
      </c>
      <c r="V16" s="18">
        <v>6.6461818181817804</v>
      </c>
      <c r="W16" s="18">
        <v>8.6684333333333896</v>
      </c>
      <c r="X16" s="19">
        <f t="shared" si="4"/>
        <v>-2.0222515151516092</v>
      </c>
      <c r="Y16" s="18">
        <v>6.5059499999998902</v>
      </c>
      <c r="Z16" s="18">
        <v>8.1222790697674991</v>
      </c>
      <c r="AA16" s="19">
        <f t="shared" si="5"/>
        <v>-1.6163290697676089</v>
      </c>
    </row>
    <row r="17" spans="1:27" x14ac:dyDescent="0.35">
      <c r="A17" s="38" t="s">
        <v>180</v>
      </c>
      <c r="B17" s="16">
        <v>6.2951116666666698</v>
      </c>
      <c r="D17" s="29">
        <v>0.953125</v>
      </c>
      <c r="E17" s="29">
        <v>0.96875</v>
      </c>
      <c r="F17" s="29">
        <v>0.9375</v>
      </c>
      <c r="G17" s="28">
        <f t="shared" si="0"/>
        <v>3.125E-2</v>
      </c>
      <c r="I17" s="29">
        <v>0.9375</v>
      </c>
      <c r="J17" s="29">
        <v>0.96875</v>
      </c>
      <c r="K17" s="29">
        <v>0.90625</v>
      </c>
      <c r="L17" s="28">
        <f t="shared" si="1"/>
        <v>6.25E-2</v>
      </c>
      <c r="N17" s="16">
        <v>5.4409032258064496</v>
      </c>
      <c r="O17" s="16">
        <v>5.4291531250000196</v>
      </c>
      <c r="P17" s="19">
        <f t="shared" si="2"/>
        <v>1.1750100806430019E-2</v>
      </c>
      <c r="Q17" s="17">
        <v>0.98709573331899303</v>
      </c>
      <c r="R17" s="16"/>
      <c r="S17" s="16">
        <v>5.6105457142857196</v>
      </c>
      <c r="T17" s="16">
        <v>6.1609571428571703</v>
      </c>
      <c r="U17" s="19">
        <f t="shared" si="3"/>
        <v>-0.55041142857145076</v>
      </c>
      <c r="V17" s="16">
        <v>5.7546400000000002</v>
      </c>
      <c r="W17" s="16">
        <v>5.9465666666666896</v>
      </c>
      <c r="X17" s="19">
        <f t="shared" si="4"/>
        <v>-0.19192666666668945</v>
      </c>
      <c r="Y17" s="16">
        <v>5.0223238095238099</v>
      </c>
      <c r="Z17" s="16">
        <v>6.2715976190476397</v>
      </c>
      <c r="AA17" s="19">
        <f t="shared" si="5"/>
        <v>-1.2492738095238298</v>
      </c>
    </row>
    <row r="18" spans="1:27" x14ac:dyDescent="0.35">
      <c r="A18" s="48" t="s">
        <v>181</v>
      </c>
      <c r="B18" s="16">
        <v>5.0237333333333298</v>
      </c>
      <c r="D18" s="41">
        <v>0.671875</v>
      </c>
      <c r="E18" s="29">
        <v>0.6875</v>
      </c>
      <c r="F18" s="29">
        <v>0.65625</v>
      </c>
      <c r="G18" s="28">
        <f t="shared" si="0"/>
        <v>3.125E-2</v>
      </c>
      <c r="I18" s="41">
        <v>0.65625</v>
      </c>
      <c r="J18" s="29">
        <v>0.6875</v>
      </c>
      <c r="K18" s="29">
        <v>0.625</v>
      </c>
      <c r="L18" s="28">
        <f t="shared" si="1"/>
        <v>6.25E-2</v>
      </c>
      <c r="N18" s="16">
        <v>4.5382580645161497</v>
      </c>
      <c r="O18" s="16">
        <v>4.7051875000001404</v>
      </c>
      <c r="P18" s="19">
        <f t="shared" si="2"/>
        <v>-0.16692943548399075</v>
      </c>
      <c r="Q18" s="17">
        <v>0.63806948567546096</v>
      </c>
      <c r="R18" s="16"/>
      <c r="S18" s="16">
        <v>4.4655185185186399</v>
      </c>
      <c r="T18" s="16">
        <v>4.7411944444445</v>
      </c>
      <c r="U18" s="19">
        <f t="shared" si="3"/>
        <v>-0.2756759259258601</v>
      </c>
      <c r="V18" s="16">
        <v>4.6373636363637303</v>
      </c>
      <c r="W18" s="16">
        <v>4.6073000000000599</v>
      </c>
      <c r="X18" s="19">
        <f t="shared" si="4"/>
        <v>3.0063636363670376E-2</v>
      </c>
      <c r="Y18" s="16">
        <v>4.3196666666667598</v>
      </c>
      <c r="Z18" s="16">
        <v>4.69443137254909</v>
      </c>
      <c r="AA18" s="19">
        <f t="shared" si="5"/>
        <v>-0.37476470588233024</v>
      </c>
    </row>
    <row r="19" spans="1:27" x14ac:dyDescent="0.35">
      <c r="A19" s="46" t="s">
        <v>182</v>
      </c>
      <c r="B19" s="16">
        <v>9.5381566666666604</v>
      </c>
      <c r="D19" s="41">
        <v>0.671875</v>
      </c>
      <c r="E19" s="29">
        <v>0.75</v>
      </c>
      <c r="F19" s="29">
        <v>0.59375</v>
      </c>
      <c r="G19" s="28">
        <f t="shared" si="0"/>
        <v>0.15625</v>
      </c>
      <c r="I19" s="41">
        <v>0.6875</v>
      </c>
      <c r="J19" s="29">
        <v>0.75</v>
      </c>
      <c r="K19" s="29">
        <v>0.625</v>
      </c>
      <c r="L19" s="28">
        <f t="shared" si="1"/>
        <v>0.125</v>
      </c>
      <c r="N19" s="16">
        <v>7.1748233333333102</v>
      </c>
      <c r="O19" s="16">
        <v>7.2339064516128904</v>
      </c>
      <c r="P19" s="19">
        <f t="shared" si="2"/>
        <v>-5.9083118279580127E-2</v>
      </c>
      <c r="Q19" s="17">
        <v>0.96070947705482601</v>
      </c>
      <c r="R19" s="16"/>
      <c r="S19" s="16">
        <v>10.2992407407407</v>
      </c>
      <c r="T19" s="16">
        <v>7.7928805555555503</v>
      </c>
      <c r="U19" s="19">
        <f t="shared" si="3"/>
        <v>2.5063601851851498</v>
      </c>
      <c r="V19" s="16">
        <v>9.08259117647059</v>
      </c>
      <c r="W19" s="16">
        <v>8.6143137931034204</v>
      </c>
      <c r="X19" s="19">
        <f t="shared" si="4"/>
        <v>0.46827738336716962</v>
      </c>
      <c r="Y19" s="16">
        <v>10.373383333333299</v>
      </c>
      <c r="Z19" s="16">
        <v>8.5125999999999902</v>
      </c>
      <c r="AA19" s="19">
        <f t="shared" si="5"/>
        <v>1.860783333333309</v>
      </c>
    </row>
    <row r="20" spans="1:27" x14ac:dyDescent="0.35">
      <c r="A20" s="37" t="s">
        <v>183</v>
      </c>
      <c r="B20" s="16">
        <v>4.8103833333333403</v>
      </c>
      <c r="D20" s="29">
        <v>0.859375</v>
      </c>
      <c r="E20" s="29">
        <v>0.78125</v>
      </c>
      <c r="F20" s="29">
        <v>0.9375</v>
      </c>
      <c r="G20" s="28">
        <f t="shared" si="0"/>
        <v>-0.15625</v>
      </c>
      <c r="I20" s="29">
        <v>0.84375</v>
      </c>
      <c r="J20" s="29">
        <v>0.78125</v>
      </c>
      <c r="K20" s="29">
        <v>0.90625</v>
      </c>
      <c r="L20" s="28">
        <f t="shared" si="1"/>
        <v>-0.125</v>
      </c>
      <c r="N20" s="16">
        <v>4.2991935483872297</v>
      </c>
      <c r="O20" s="16">
        <v>4.4489687500001196</v>
      </c>
      <c r="P20" s="19">
        <f t="shared" si="2"/>
        <v>-0.14977520161288993</v>
      </c>
      <c r="Q20" s="17">
        <v>0.76272664495507403</v>
      </c>
      <c r="R20" s="16"/>
      <c r="S20" s="16">
        <v>4.3381935483872001</v>
      </c>
      <c r="T20" s="16">
        <v>4.6066875000001399</v>
      </c>
      <c r="U20" s="19">
        <f t="shared" si="3"/>
        <v>-0.26849395161293987</v>
      </c>
      <c r="V20" s="16">
        <v>4.5280000000001799</v>
      </c>
      <c r="W20" s="16">
        <v>4.4290000000000598</v>
      </c>
      <c r="X20" s="19">
        <f t="shared" si="4"/>
        <v>9.9000000000120103E-2</v>
      </c>
      <c r="Y20" s="16">
        <v>4.1120666666668804</v>
      </c>
      <c r="Z20" s="16">
        <v>4.5878541666667498</v>
      </c>
      <c r="AA20" s="19">
        <f t="shared" si="5"/>
        <v>-0.47578749999986947</v>
      </c>
    </row>
    <row r="21" spans="1:27" x14ac:dyDescent="0.35">
      <c r="A21" s="38" t="s">
        <v>184</v>
      </c>
      <c r="B21" s="16">
        <v>7.9837666666666598</v>
      </c>
      <c r="D21" s="29">
        <v>0.828125</v>
      </c>
      <c r="E21" s="29">
        <v>0.96875</v>
      </c>
      <c r="F21" s="29">
        <v>0.6875</v>
      </c>
      <c r="G21" s="28">
        <f t="shared" si="0"/>
        <v>0.28125</v>
      </c>
      <c r="I21" s="29">
        <v>0.84375</v>
      </c>
      <c r="J21" s="29">
        <v>0.96875</v>
      </c>
      <c r="K21" s="29">
        <v>0.71875</v>
      </c>
      <c r="L21" s="28">
        <f t="shared" si="1"/>
        <v>0.25</v>
      </c>
      <c r="N21" s="16">
        <v>7.8350967741936</v>
      </c>
      <c r="O21" s="16">
        <v>6.85221875000002</v>
      </c>
      <c r="P21" s="19">
        <f t="shared" si="2"/>
        <v>0.98287802419357995</v>
      </c>
      <c r="Q21" s="17">
        <v>0.15148723735947001</v>
      </c>
      <c r="R21" s="16"/>
      <c r="S21" s="16">
        <v>6.7436363636363401</v>
      </c>
      <c r="T21" s="16">
        <v>7.9873000000001104</v>
      </c>
      <c r="U21" s="19">
        <f t="shared" si="3"/>
        <v>-1.2436636363637703</v>
      </c>
      <c r="V21" s="16">
        <v>7.2613437500000897</v>
      </c>
      <c r="W21" s="16">
        <v>7.41277419354837</v>
      </c>
      <c r="X21" s="19">
        <f t="shared" si="4"/>
        <v>-0.15143044354828028</v>
      </c>
      <c r="Y21" s="16">
        <v>6.4199374999999996</v>
      </c>
      <c r="Z21" s="16">
        <v>7.6476595744681299</v>
      </c>
      <c r="AA21" s="19">
        <f t="shared" si="5"/>
        <v>-1.2277220744681303</v>
      </c>
    </row>
    <row r="22" spans="1:27" x14ac:dyDescent="0.35">
      <c r="A22" s="37" t="s">
        <v>185</v>
      </c>
      <c r="B22" s="16">
        <v>5.9939666666666698</v>
      </c>
      <c r="D22" s="29">
        <v>0.875</v>
      </c>
      <c r="E22" s="29">
        <v>0.96875</v>
      </c>
      <c r="F22" s="29">
        <v>0.78125</v>
      </c>
      <c r="G22" s="28">
        <f t="shared" si="0"/>
        <v>0.1875</v>
      </c>
      <c r="I22" s="29">
        <v>0.890625</v>
      </c>
      <c r="J22" s="29">
        <v>0.96875</v>
      </c>
      <c r="K22" s="29">
        <v>0.8125</v>
      </c>
      <c r="L22" s="28">
        <f t="shared" si="1"/>
        <v>0.15625</v>
      </c>
      <c r="N22" s="16">
        <v>4.1451290322580601</v>
      </c>
      <c r="O22" s="16">
        <v>6.0416451612903002</v>
      </c>
      <c r="P22" s="19">
        <f t="shared" si="2"/>
        <v>-1.8965161290322401</v>
      </c>
      <c r="Q22" s="17">
        <v>1.28066213167336E-2</v>
      </c>
      <c r="R22" s="16"/>
      <c r="S22" s="16">
        <v>5.5129333333333301</v>
      </c>
      <c r="T22" s="16">
        <v>5.6132121212121202</v>
      </c>
      <c r="U22" s="19">
        <f t="shared" si="3"/>
        <v>-0.10027878787879008</v>
      </c>
      <c r="V22" s="16">
        <v>4.2452222222222602</v>
      </c>
      <c r="W22" s="16">
        <v>7.32577777777772</v>
      </c>
      <c r="X22" s="19">
        <f t="shared" si="4"/>
        <v>-3.0805555555554598</v>
      </c>
      <c r="Y22" s="16">
        <v>3.8698750000000901</v>
      </c>
      <c r="Z22" s="16">
        <v>6.1426808510637896</v>
      </c>
      <c r="AA22" s="19">
        <f t="shared" si="5"/>
        <v>-2.2728058510636995</v>
      </c>
    </row>
    <row r="23" spans="1:27" x14ac:dyDescent="0.35">
      <c r="A23" s="48" t="s">
        <v>186</v>
      </c>
      <c r="B23" s="16">
        <v>7.7327000000000101</v>
      </c>
      <c r="D23" s="41">
        <v>0.6875</v>
      </c>
      <c r="E23" s="29">
        <v>0.90625</v>
      </c>
      <c r="F23" s="29">
        <v>0.46875</v>
      </c>
      <c r="G23" s="28">
        <f t="shared" si="0"/>
        <v>0.4375</v>
      </c>
      <c r="I23" s="41">
        <v>0.734375</v>
      </c>
      <c r="J23" s="29">
        <v>0.90625</v>
      </c>
      <c r="K23" s="29">
        <v>0.5625</v>
      </c>
      <c r="L23" s="28">
        <f t="shared" si="1"/>
        <v>0.34375</v>
      </c>
      <c r="N23" s="16">
        <v>6.77012903225791</v>
      </c>
      <c r="O23" s="16">
        <v>7.2209062500000103</v>
      </c>
      <c r="P23" s="19">
        <f t="shared" si="2"/>
        <v>-0.45077721774210033</v>
      </c>
      <c r="Q23" s="17">
        <v>0.63938368518352295</v>
      </c>
      <c r="R23" s="16"/>
      <c r="S23" s="16">
        <v>6.48699999999985</v>
      </c>
      <c r="T23" s="16">
        <v>7.73209677419357</v>
      </c>
      <c r="U23" s="19">
        <f t="shared" si="3"/>
        <v>-1.24509677419372</v>
      </c>
      <c r="V23" s="16">
        <v>6.7945294117646</v>
      </c>
      <c r="W23" s="16">
        <v>7.4574137931034299</v>
      </c>
      <c r="X23" s="19">
        <f t="shared" si="4"/>
        <v>-0.66288438133882988</v>
      </c>
      <c r="Y23" s="16">
        <v>5.8054499999997899</v>
      </c>
      <c r="Z23" s="16">
        <v>7.7016279069767499</v>
      </c>
      <c r="AA23" s="19">
        <f t="shared" si="5"/>
        <v>-1.89617790697696</v>
      </c>
    </row>
    <row r="24" spans="1:27" x14ac:dyDescent="0.35">
      <c r="A24" s="38" t="s">
        <v>187</v>
      </c>
      <c r="B24" s="16">
        <v>6.4035000000000197</v>
      </c>
      <c r="D24" s="29">
        <v>0.84375</v>
      </c>
      <c r="E24" s="29">
        <v>0.75</v>
      </c>
      <c r="F24" s="29">
        <v>0.9375</v>
      </c>
      <c r="G24" s="28">
        <f t="shared" si="0"/>
        <v>-0.1875</v>
      </c>
      <c r="I24" s="29">
        <v>0.828125</v>
      </c>
      <c r="J24" s="29">
        <v>0.75</v>
      </c>
      <c r="K24" s="29">
        <v>0.90625</v>
      </c>
      <c r="L24" s="28">
        <f t="shared" si="1"/>
        <v>-0.15625</v>
      </c>
      <c r="N24" s="16">
        <v>5.6009999999998996</v>
      </c>
      <c r="O24" s="16">
        <v>5.72906249999994</v>
      </c>
      <c r="P24" s="19">
        <f t="shared" si="2"/>
        <v>-0.12806250000004038</v>
      </c>
      <c r="Q24" s="17">
        <v>0.81308505771876305</v>
      </c>
      <c r="R24" s="16"/>
      <c r="S24" s="16">
        <v>5.0314814814814302</v>
      </c>
      <c r="T24" s="16">
        <v>6.69305555555548</v>
      </c>
      <c r="U24" s="19">
        <f t="shared" si="3"/>
        <v>-1.6615740740740499</v>
      </c>
      <c r="V24" s="16">
        <v>5.4814705882352097</v>
      </c>
      <c r="W24" s="16">
        <v>6.5665517241378799</v>
      </c>
      <c r="X24" s="19">
        <f t="shared" si="4"/>
        <v>-1.0850811359026702</v>
      </c>
      <c r="Y24" s="16">
        <v>4.5885714285712798</v>
      </c>
      <c r="Z24" s="16">
        <v>6.3787755102040302</v>
      </c>
      <c r="AA24" s="19">
        <f t="shared" si="5"/>
        <v>-1.7902040816327505</v>
      </c>
    </row>
    <row r="25" spans="1:27" x14ac:dyDescent="0.35">
      <c r="A25" s="47" t="s">
        <v>188</v>
      </c>
      <c r="B25" s="16">
        <v>5.5167516666666696</v>
      </c>
      <c r="D25" s="42">
        <v>0.5625</v>
      </c>
      <c r="E25" s="29">
        <v>0.625</v>
      </c>
      <c r="F25" s="29">
        <v>0.5</v>
      </c>
      <c r="G25" s="28">
        <f t="shared" si="0"/>
        <v>0.125</v>
      </c>
      <c r="I25" s="42">
        <v>0.515625</v>
      </c>
      <c r="J25" s="29">
        <v>0.625</v>
      </c>
      <c r="K25" s="29">
        <v>0.40625</v>
      </c>
      <c r="L25" s="28">
        <f t="shared" si="1"/>
        <v>0.21875</v>
      </c>
      <c r="N25" s="16">
        <v>5.1374437500000001</v>
      </c>
      <c r="O25" s="16">
        <v>5.1950812500000003</v>
      </c>
      <c r="P25" s="19">
        <f t="shared" si="2"/>
        <v>-5.763750000000023E-2</v>
      </c>
      <c r="Q25" s="17">
        <v>0.92388422155871497</v>
      </c>
      <c r="R25" s="16"/>
      <c r="S25" s="16">
        <v>5.3006039999999999</v>
      </c>
      <c r="T25" s="16">
        <v>5.0268815789473704</v>
      </c>
      <c r="U25" s="19">
        <f t="shared" si="3"/>
        <v>0.27372242105262945</v>
      </c>
      <c r="V25" s="16">
        <v>5.2205545454545401</v>
      </c>
      <c r="W25" s="16">
        <v>5.0419433333333403</v>
      </c>
      <c r="X25" s="19">
        <f t="shared" si="4"/>
        <v>0.17861121212119979</v>
      </c>
      <c r="Y25" s="16">
        <v>4.8918500000000096</v>
      </c>
      <c r="Z25" s="16">
        <v>5.1928313725490201</v>
      </c>
      <c r="AA25" s="19">
        <f t="shared" si="5"/>
        <v>-0.30098137254901047</v>
      </c>
    </row>
    <row r="26" spans="1:27" x14ac:dyDescent="0.35">
      <c r="A26" s="38" t="s">
        <v>189</v>
      </c>
      <c r="B26" s="16">
        <v>8.5878500000000102</v>
      </c>
      <c r="D26" s="29">
        <v>0.75</v>
      </c>
      <c r="E26" s="29">
        <v>0.84375</v>
      </c>
      <c r="F26" s="29">
        <v>0.65625</v>
      </c>
      <c r="G26" s="28">
        <f t="shared" si="0"/>
        <v>0.1875</v>
      </c>
      <c r="I26" s="29">
        <v>0.796875</v>
      </c>
      <c r="J26" s="29">
        <v>0.84375</v>
      </c>
      <c r="K26" s="29">
        <v>0.75</v>
      </c>
      <c r="L26" s="28">
        <f t="shared" si="1"/>
        <v>9.375E-2</v>
      </c>
      <c r="N26" s="16">
        <v>7.74416129032259</v>
      </c>
      <c r="O26" s="16">
        <v>7.4282258064516897</v>
      </c>
      <c r="P26" s="19">
        <f t="shared" si="2"/>
        <v>0.31593548387090031</v>
      </c>
      <c r="Q26" s="17">
        <v>0.71162866734352803</v>
      </c>
      <c r="R26" s="16"/>
      <c r="S26" s="16">
        <v>7.3635853658536901</v>
      </c>
      <c r="T26" s="16">
        <v>8.5948636363637405</v>
      </c>
      <c r="U26" s="19">
        <f t="shared" si="3"/>
        <v>-1.2312782705100505</v>
      </c>
      <c r="V26" s="16">
        <v>8.1809310344827093</v>
      </c>
      <c r="W26" s="16">
        <v>7.4631470588236697</v>
      </c>
      <c r="X26" s="19">
        <f t="shared" si="4"/>
        <v>0.71778397565903962</v>
      </c>
      <c r="Y26" s="16">
        <v>7.5133809523808601</v>
      </c>
      <c r="Z26" s="16">
        <v>7.9336428571429796</v>
      </c>
      <c r="AA26" s="19">
        <f t="shared" si="5"/>
        <v>-0.42026190476211944</v>
      </c>
    </row>
    <row r="27" spans="1:27" x14ac:dyDescent="0.35">
      <c r="A27" s="38" t="s">
        <v>190</v>
      </c>
      <c r="B27" s="16">
        <v>6.7745850000000001</v>
      </c>
      <c r="D27" s="29">
        <v>0.8125</v>
      </c>
      <c r="E27" s="29">
        <v>0.875</v>
      </c>
      <c r="F27" s="29">
        <v>0.75</v>
      </c>
      <c r="G27" s="28">
        <f t="shared" si="0"/>
        <v>0.125</v>
      </c>
      <c r="I27" s="29">
        <v>0.796875</v>
      </c>
      <c r="J27" s="29">
        <v>0.875</v>
      </c>
      <c r="K27" s="29">
        <v>0.71875</v>
      </c>
      <c r="L27" s="28">
        <f t="shared" si="1"/>
        <v>0.15625</v>
      </c>
      <c r="N27" s="16">
        <v>6.8796562499999796</v>
      </c>
      <c r="O27" s="16">
        <v>5.8120875000000201</v>
      </c>
      <c r="P27" s="19">
        <f>N27-O27</f>
        <v>1.0675687499999595</v>
      </c>
      <c r="Q27" s="17">
        <v>0.12378048331717401</v>
      </c>
      <c r="R27" s="16"/>
      <c r="S27" s="16">
        <v>5.8149888888888901</v>
      </c>
      <c r="T27" s="16">
        <v>6.58924166666666</v>
      </c>
      <c r="U27" s="19">
        <f t="shared" si="3"/>
        <v>-0.77425277777776991</v>
      </c>
      <c r="V27" s="16">
        <v>6.0185419354838503</v>
      </c>
      <c r="W27" s="16">
        <v>6.4888312500000298</v>
      </c>
      <c r="X27" s="19">
        <f t="shared" si="4"/>
        <v>-0.4702893145161795</v>
      </c>
      <c r="Y27" s="16">
        <v>4.7775333333333103</v>
      </c>
      <c r="Z27" s="16">
        <v>6.6056274509803998</v>
      </c>
      <c r="AA27" s="19">
        <f t="shared" si="5"/>
        <v>-1.8280941176470895</v>
      </c>
    </row>
    <row r="28" spans="1:27" x14ac:dyDescent="0.35">
      <c r="A28" s="2"/>
      <c r="B28" s="16"/>
      <c r="D28" s="29"/>
      <c r="E28" s="29"/>
      <c r="F28" s="29"/>
      <c r="G28" s="30"/>
      <c r="I28" s="29"/>
      <c r="J28" s="29"/>
      <c r="K28" s="29"/>
      <c r="L28" s="30"/>
      <c r="N28" s="16"/>
      <c r="O28" s="16"/>
      <c r="P28" s="17"/>
      <c r="Q28" s="17"/>
      <c r="R28" s="16"/>
      <c r="S28" s="16"/>
      <c r="T28" s="16"/>
      <c r="U28" s="17"/>
      <c r="V28" s="16"/>
      <c r="W28" s="16"/>
      <c r="X28" s="17"/>
      <c r="Y28" s="16"/>
      <c r="Z28" s="16"/>
      <c r="AA28" s="17"/>
    </row>
    <row r="29" spans="1:27" x14ac:dyDescent="0.35">
      <c r="A29" s="2"/>
      <c r="B29" s="16"/>
      <c r="D29" s="29"/>
      <c r="E29" s="29"/>
      <c r="F29" s="29"/>
      <c r="G29" s="30"/>
      <c r="I29" s="29"/>
      <c r="J29" s="29"/>
      <c r="K29" s="29"/>
      <c r="L29" s="30"/>
      <c r="N29" s="16"/>
      <c r="O29" s="16"/>
      <c r="P29" s="17"/>
      <c r="Q29" s="17"/>
      <c r="R29" s="16"/>
      <c r="S29" s="16"/>
      <c r="T29" s="16"/>
      <c r="U29" s="17"/>
      <c r="V29" s="16"/>
      <c r="W29" s="16"/>
      <c r="X29" s="17"/>
      <c r="Y29" s="16"/>
      <c r="Z29" s="16"/>
      <c r="AA29" s="17"/>
    </row>
    <row r="30" spans="1:27" x14ac:dyDescent="0.35">
      <c r="A30" t="s">
        <v>34</v>
      </c>
      <c r="B30" s="16">
        <f>AVERAGE(B4:B27)</f>
        <v>8.1578210416666632</v>
      </c>
      <c r="D30" s="29">
        <f>AVERAGE(D4:D27)</f>
        <v>0.81184895833333337</v>
      </c>
      <c r="E30" s="29">
        <f>AVERAGE(E4:E27)</f>
        <v>0.85807291666666663</v>
      </c>
      <c r="F30" s="29">
        <f>AVERAGE(F4:F27)</f>
        <v>0.765625</v>
      </c>
      <c r="G30" s="30">
        <f>AVERAGE(G4:G27)</f>
        <v>9.2447916666666671E-2</v>
      </c>
      <c r="I30" s="29">
        <f>AVERAGE(I4:I27)</f>
        <v>0.81184895833333337</v>
      </c>
      <c r="J30" s="29">
        <f>AVERAGE(J4:J27)</f>
        <v>0.85807291666666663</v>
      </c>
      <c r="K30" s="29">
        <f>AVERAGE(K4:K27)</f>
        <v>0.765625</v>
      </c>
      <c r="L30" s="30">
        <f>AVERAGE(L4:L27)</f>
        <v>9.2447916666666671E-2</v>
      </c>
      <c r="N30" s="16">
        <f>AVERAGE(N4:N27)</f>
        <v>7.1897319366039421</v>
      </c>
      <c r="O30" s="16">
        <f>AVERAGE(O4:O27)</f>
        <v>7.1081897947468518</v>
      </c>
      <c r="P30" s="17">
        <f>AVERAGE(P4:P27)</f>
        <v>8.1542141857089231E-2</v>
      </c>
      <c r="Q30" s="17"/>
      <c r="R30" s="16"/>
      <c r="S30" s="16">
        <f>AVERAGE(S4:S27)</f>
        <v>6.9910500415822847</v>
      </c>
      <c r="T30" s="16">
        <f>AVERAGE(T4:T27)</f>
        <v>8.0734475942357324</v>
      </c>
      <c r="U30" s="17">
        <f t="shared" ref="U30:AA30" si="6">AVERAGE(U4:U27)</f>
        <v>-1.0823975526534468</v>
      </c>
      <c r="V30" s="16">
        <f t="shared" si="6"/>
        <v>7.3182057010218102</v>
      </c>
      <c r="W30" s="16">
        <f t="shared" si="6"/>
        <v>7.8023128172115399</v>
      </c>
      <c r="X30" s="17">
        <f t="shared" si="6"/>
        <v>-0.48410711618973162</v>
      </c>
      <c r="Y30" s="16">
        <f t="shared" si="6"/>
        <v>6.4260045643836667</v>
      </c>
      <c r="Z30" s="16">
        <f t="shared" si="6"/>
        <v>7.8737586329636784</v>
      </c>
      <c r="AA30" s="17">
        <f t="shared" si="6"/>
        <v>-1.4477540685800117</v>
      </c>
    </row>
    <row r="31" spans="1:27" s="12" customFormat="1" x14ac:dyDescent="0.35">
      <c r="D31" s="12" t="s">
        <v>13</v>
      </c>
      <c r="E31" s="23">
        <f>TTEST(E4:E27,F4:F27,2,1)</f>
        <v>2.9469632828275695E-3</v>
      </c>
      <c r="F31" s="21"/>
      <c r="G31" s="22"/>
      <c r="H31" s="21"/>
      <c r="I31" s="12" t="s">
        <v>13</v>
      </c>
      <c r="J31" s="23">
        <f>TTEST(J4:J27,K4:K27,2,1)</f>
        <v>1.4086938950296653E-3</v>
      </c>
      <c r="K31" s="21"/>
      <c r="L31" s="22"/>
      <c r="M31" s="21"/>
      <c r="N31" s="33">
        <f>TTEST(N4:N27,O4:O27,1,1)</f>
        <v>0.37628291278683801</v>
      </c>
      <c r="O31" s="21"/>
      <c r="P31" s="22"/>
      <c r="Q31" s="22"/>
      <c r="R31" s="21"/>
      <c r="S31" s="23">
        <f>TTEST(S4:S27,T4:T27,1,1)</f>
        <v>1.2927791220230403E-3</v>
      </c>
      <c r="T31" s="23"/>
      <c r="U31" s="25"/>
      <c r="V31" s="23">
        <f>TTEST(V4:V27,W4:W27,1,1)</f>
        <v>3.421408491744312E-2</v>
      </c>
      <c r="W31" s="23"/>
      <c r="X31" s="25"/>
      <c r="Y31" s="23">
        <f>TTEST(Y4:Y27,Z4:Z27,1,1)</f>
        <v>2.054785927477401E-5</v>
      </c>
      <c r="AA31" s="11"/>
    </row>
    <row r="32" spans="1:27" x14ac:dyDescent="0.35">
      <c r="R32" t="s">
        <v>44</v>
      </c>
      <c r="S32" s="33">
        <f>TTEST(U4:U27,X4:X27,1,1)</f>
        <v>6.8453159837921954E-2</v>
      </c>
    </row>
    <row r="33" spans="1:1" x14ac:dyDescent="0.35">
      <c r="A33" s="1"/>
    </row>
    <row r="35" spans="1:1" x14ac:dyDescent="0.35">
      <c r="A35" s="1"/>
    </row>
    <row r="37" spans="1:1" x14ac:dyDescent="0.35">
      <c r="A3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3213-BA8C-467D-9DC2-CB28E223B6F2}">
  <dimension ref="A1:BX44"/>
  <sheetViews>
    <sheetView zoomScale="60" zoomScaleNormal="60" workbookViewId="0">
      <selection activeCell="K34" sqref="K34"/>
    </sheetView>
  </sheetViews>
  <sheetFormatPr defaultColWidth="8.6328125" defaultRowHeight="14.5" x14ac:dyDescent="0.35"/>
  <cols>
    <col min="1" max="1" width="28.36328125" style="7" customWidth="1"/>
    <col min="2" max="2" width="13.453125" style="7" bestFit="1" customWidth="1"/>
    <col min="3" max="3" width="12.1796875" style="7" bestFit="1" customWidth="1"/>
    <col min="4" max="4" width="8.6328125" style="7"/>
    <col min="5" max="5" width="8.6328125" style="6"/>
    <col min="6" max="7" width="8.6328125" style="7"/>
    <col min="8" max="8" width="8.6328125" style="6"/>
    <col min="9" max="10" width="8.6328125" style="7"/>
    <col min="11" max="11" width="12.36328125" style="6" bestFit="1" customWidth="1"/>
    <col min="12" max="12" width="8.6328125" style="7"/>
    <col min="13" max="14" width="25.1796875" style="7" bestFit="1" customWidth="1"/>
    <col min="15" max="15" width="8.6328125" style="7"/>
    <col min="16" max="16" width="25.7265625" style="7" bestFit="1" customWidth="1"/>
    <col min="17" max="19" width="8.6328125" style="7"/>
    <col min="20" max="20" width="8.6328125" style="6"/>
    <col min="21" max="23" width="8.6328125" style="7"/>
    <col min="24" max="24" width="8.6328125" style="6"/>
    <col min="25" max="26" width="8.6328125" style="7"/>
    <col min="27" max="27" width="18.453125" style="7" customWidth="1"/>
    <col min="28" max="28" width="11.36328125" style="7" customWidth="1"/>
    <col min="29" max="29" width="8.6328125" style="7"/>
    <col min="30" max="30" width="18.453125" style="7" customWidth="1"/>
    <col min="31" max="31" width="11.36328125" style="7" customWidth="1"/>
    <col min="32" max="33" width="8.6328125" style="7"/>
    <col min="34" max="34" width="8.6328125" style="6"/>
    <col min="35" max="36" width="8.6328125" style="7"/>
    <col min="37" max="37" width="8.6328125" style="6"/>
    <col min="38" max="39" width="8.6328125" style="7"/>
    <col min="40" max="40" width="8.6328125" style="6"/>
    <col min="41" max="41" width="8.6328125" style="12"/>
    <col min="42" max="44" width="8.6328125" style="7"/>
    <col min="45" max="45" width="10.453125" style="7" customWidth="1"/>
    <col min="46" max="59" width="8.6328125" style="7"/>
    <col min="60" max="60" width="8.6328125" style="6"/>
    <col min="61" max="16384" width="8.6328125" style="7"/>
  </cols>
  <sheetData>
    <row r="1" spans="1:76" x14ac:dyDescent="0.35">
      <c r="A1" s="6" t="s">
        <v>0</v>
      </c>
      <c r="B1" s="6" t="s">
        <v>49</v>
      </c>
      <c r="C1" s="6" t="s">
        <v>1</v>
      </c>
      <c r="R1" s="6" t="s">
        <v>10</v>
      </c>
      <c r="V1" s="6" t="s">
        <v>237</v>
      </c>
      <c r="Z1" s="6" t="s">
        <v>16</v>
      </c>
      <c r="AC1" s="6" t="s">
        <v>242</v>
      </c>
      <c r="AF1" s="6" t="s">
        <v>47</v>
      </c>
      <c r="AP1" s="6" t="s">
        <v>29</v>
      </c>
      <c r="AS1" s="6"/>
      <c r="AT1" s="6"/>
      <c r="AV1" s="6"/>
      <c r="AY1" s="6"/>
      <c r="BB1" s="6"/>
      <c r="BD1" s="6"/>
      <c r="BF1" s="6"/>
      <c r="BK1" s="6"/>
      <c r="BN1" s="6"/>
      <c r="BP1" s="6"/>
      <c r="BS1" s="6"/>
      <c r="BV1" s="6"/>
      <c r="BW1" s="12"/>
      <c r="BX1" s="6"/>
    </row>
    <row r="2" spans="1:76" x14ac:dyDescent="0.35">
      <c r="C2" s="7" t="s">
        <v>4</v>
      </c>
      <c r="F2" s="7" t="s">
        <v>5</v>
      </c>
      <c r="I2" s="7" t="s">
        <v>6</v>
      </c>
      <c r="M2" s="7" t="s">
        <v>4</v>
      </c>
      <c r="Z2" s="7" t="s">
        <v>17</v>
      </c>
      <c r="AC2" s="7" t="s">
        <v>17</v>
      </c>
      <c r="AF2" s="7" t="s">
        <v>4</v>
      </c>
      <c r="AI2" s="7" t="s">
        <v>5</v>
      </c>
      <c r="AL2" s="7" t="s">
        <v>6</v>
      </c>
      <c r="AV2" s="6"/>
      <c r="AY2" s="6"/>
      <c r="BB2" s="6"/>
      <c r="BF2" s="6"/>
      <c r="BP2" s="6"/>
      <c r="BS2" s="6"/>
      <c r="BV2" s="6"/>
      <c r="BW2" s="12"/>
    </row>
    <row r="3" spans="1:76" x14ac:dyDescent="0.35">
      <c r="A3" s="7" t="s">
        <v>46</v>
      </c>
      <c r="C3" s="7" t="s">
        <v>2</v>
      </c>
      <c r="D3" s="7" t="s">
        <v>3</v>
      </c>
      <c r="E3" s="6" t="s">
        <v>8</v>
      </c>
      <c r="F3" s="7" t="s">
        <v>2</v>
      </c>
      <c r="G3" s="7" t="s">
        <v>3</v>
      </c>
      <c r="H3" s="6" t="s">
        <v>8</v>
      </c>
      <c r="I3" s="7" t="s">
        <v>2</v>
      </c>
      <c r="J3" s="7" t="s">
        <v>3</v>
      </c>
      <c r="K3" s="6" t="s">
        <v>8</v>
      </c>
      <c r="M3" s="7" t="s">
        <v>235</v>
      </c>
      <c r="N3" s="7" t="s">
        <v>251</v>
      </c>
      <c r="O3" s="6" t="s">
        <v>8</v>
      </c>
      <c r="P3" s="7" t="s">
        <v>263</v>
      </c>
      <c r="R3" s="7" t="s">
        <v>11</v>
      </c>
      <c r="S3" s="7" t="s">
        <v>12</v>
      </c>
      <c r="T3" s="6" t="s">
        <v>8</v>
      </c>
      <c r="U3" s="6"/>
      <c r="V3" s="7" t="s">
        <v>11</v>
      </c>
      <c r="W3" s="7" t="s">
        <v>12</v>
      </c>
      <c r="X3" s="6" t="s">
        <v>8</v>
      </c>
      <c r="Z3" s="7" t="s">
        <v>11</v>
      </c>
      <c r="AA3" s="7" t="s">
        <v>14</v>
      </c>
      <c r="AC3" s="7" t="s">
        <v>11</v>
      </c>
      <c r="AD3" s="7" t="s">
        <v>14</v>
      </c>
      <c r="AF3" s="7" t="s">
        <v>2</v>
      </c>
      <c r="AG3" s="7" t="s">
        <v>3</v>
      </c>
      <c r="AH3" s="6" t="s">
        <v>8</v>
      </c>
      <c r="AI3" s="7" t="s">
        <v>2</v>
      </c>
      <c r="AJ3" s="7" t="s">
        <v>3</v>
      </c>
      <c r="AK3" s="6" t="s">
        <v>8</v>
      </c>
      <c r="AL3" s="7" t="s">
        <v>2</v>
      </c>
      <c r="AM3" s="7" t="s">
        <v>3</v>
      </c>
      <c r="AN3" s="6" t="s">
        <v>8</v>
      </c>
      <c r="AV3" s="6"/>
      <c r="AY3" s="6"/>
      <c r="BB3" s="6"/>
      <c r="BF3" s="6"/>
      <c r="BI3" s="6"/>
      <c r="BP3" s="6"/>
      <c r="BS3" s="6"/>
      <c r="BV3" s="6"/>
      <c r="BW3" s="12"/>
    </row>
    <row r="4" spans="1:76" x14ac:dyDescent="0.35">
      <c r="A4" s="37" t="s">
        <v>167</v>
      </c>
      <c r="B4" s="7">
        <v>16</v>
      </c>
      <c r="C4" s="7">
        <v>14</v>
      </c>
      <c r="D4" s="7">
        <v>1</v>
      </c>
      <c r="E4" s="6">
        <f>C4-D4</f>
        <v>13</v>
      </c>
      <c r="F4" s="7">
        <v>8</v>
      </c>
      <c r="G4" s="7">
        <v>7</v>
      </c>
      <c r="H4" s="6">
        <f>F4-G4</f>
        <v>1</v>
      </c>
      <c r="I4" s="7">
        <v>8</v>
      </c>
      <c r="J4" s="7">
        <v>7</v>
      </c>
      <c r="K4" s="6">
        <f t="shared" ref="K4:K27" si="0">I4-J4</f>
        <v>1</v>
      </c>
      <c r="L4" s="7">
        <v>1</v>
      </c>
      <c r="M4" s="7">
        <v>6</v>
      </c>
      <c r="N4" s="7">
        <v>0</v>
      </c>
      <c r="O4" s="6">
        <f t="shared" ref="O4:O27" si="1">M4-N4</f>
        <v>6</v>
      </c>
      <c r="P4" s="7">
        <f>B4-1-M4-N4-I4</f>
        <v>1</v>
      </c>
      <c r="R4" s="9">
        <v>53.930797474320997</v>
      </c>
      <c r="S4" s="9">
        <v>76.347399999999993</v>
      </c>
      <c r="T4" s="15">
        <f>R4-S$4</f>
        <v>-22.416602525678996</v>
      </c>
      <c r="U4" s="9"/>
      <c r="V4" s="9">
        <v>54.774486039136399</v>
      </c>
      <c r="W4" s="9">
        <v>87.534599999999998</v>
      </c>
      <c r="X4" s="15">
        <f>V4-W$4</f>
        <v>-32.760113960863599</v>
      </c>
      <c r="Z4" s="7">
        <v>0</v>
      </c>
      <c r="AA4" s="7">
        <v>0.12454999999999999</v>
      </c>
      <c r="AC4" s="7">
        <v>0</v>
      </c>
      <c r="AD4" s="7">
        <v>0.12454999999999999</v>
      </c>
      <c r="AF4" s="9">
        <v>5.8440714285712296</v>
      </c>
      <c r="AG4" s="9">
        <v>8.7260000000005693</v>
      </c>
      <c r="AH4" s="15">
        <f>AF4-AG4</f>
        <v>-2.8819285714293397</v>
      </c>
      <c r="AI4" s="9">
        <v>5.75924999999972</v>
      </c>
      <c r="AJ4" s="9">
        <v>6.3527142857142902</v>
      </c>
      <c r="AK4" s="15">
        <f>AI4-AJ4</f>
        <v>-0.59346428571457022</v>
      </c>
      <c r="AL4" s="9">
        <v>5.75924999999972</v>
      </c>
      <c r="AM4" s="9">
        <v>6.3527142857142902</v>
      </c>
      <c r="AN4" s="15">
        <f>AL4-AM4</f>
        <v>-0.59346428571457022</v>
      </c>
      <c r="AO4" s="9"/>
      <c r="AP4" s="9">
        <v>3.3264500000000101</v>
      </c>
      <c r="AV4" s="6"/>
      <c r="AY4" s="6"/>
      <c r="BB4" s="6"/>
      <c r="BD4" s="9"/>
      <c r="BE4" s="9"/>
      <c r="BF4" s="15"/>
      <c r="BI4" s="9"/>
      <c r="BK4" s="20"/>
      <c r="BL4" s="20"/>
      <c r="BM4" s="9"/>
      <c r="BN4" s="9"/>
      <c r="BO4" s="9"/>
      <c r="BP4" s="15"/>
      <c r="BQ4" s="9"/>
      <c r="BR4" s="9"/>
      <c r="BS4" s="15"/>
      <c r="BT4" s="9"/>
      <c r="BU4" s="9"/>
      <c r="BV4" s="15"/>
      <c r="BW4" s="18"/>
      <c r="BX4" s="9"/>
    </row>
    <row r="5" spans="1:76" x14ac:dyDescent="0.35">
      <c r="A5" s="37" t="s">
        <v>168</v>
      </c>
      <c r="B5" s="7">
        <v>16</v>
      </c>
      <c r="C5" s="7">
        <v>14</v>
      </c>
      <c r="D5" s="7">
        <v>1</v>
      </c>
      <c r="E5" s="6">
        <f t="shared" ref="E5:E27" si="2">C5-D5</f>
        <v>13</v>
      </c>
      <c r="F5" s="7">
        <v>11</v>
      </c>
      <c r="G5" s="7">
        <v>4</v>
      </c>
      <c r="H5" s="6">
        <f t="shared" ref="H5:H27" si="3">F5-G5</f>
        <v>7</v>
      </c>
      <c r="I5" s="7">
        <v>10</v>
      </c>
      <c r="J5" s="7">
        <v>5</v>
      </c>
      <c r="K5" s="6">
        <f t="shared" si="0"/>
        <v>5</v>
      </c>
      <c r="L5" s="7">
        <v>1</v>
      </c>
      <c r="M5" s="7">
        <v>4</v>
      </c>
      <c r="N5" s="7">
        <v>1</v>
      </c>
      <c r="O5" s="6">
        <f t="shared" si="1"/>
        <v>3</v>
      </c>
      <c r="P5" s="7">
        <f t="shared" ref="P5:P27" si="4">B5-1-M5-N5-I5</f>
        <v>0</v>
      </c>
      <c r="R5" s="9">
        <v>41.5058693662275</v>
      </c>
      <c r="S5" s="9"/>
      <c r="T5" s="15">
        <f t="shared" ref="T5:T27" si="5">R5-S$4</f>
        <v>-34.841530633772493</v>
      </c>
      <c r="V5" s="9">
        <v>41.650565312019403</v>
      </c>
      <c r="W5" s="9"/>
      <c r="X5" s="15">
        <f t="shared" ref="X5:X27" si="6">V5-W$4</f>
        <v>-45.884034687980595</v>
      </c>
      <c r="Z5" s="7">
        <v>0</v>
      </c>
      <c r="AC5" s="7">
        <v>1</v>
      </c>
      <c r="AF5" s="9">
        <v>2.57214285714248</v>
      </c>
      <c r="AG5" s="9">
        <v>2.9500000000007298</v>
      </c>
      <c r="AH5" s="15">
        <f t="shared" ref="AH5:AH27" si="7">AF5-AG5</f>
        <v>-0.37785714285824978</v>
      </c>
      <c r="AI5" s="9">
        <v>2.1463636363635201</v>
      </c>
      <c r="AJ5" s="9">
        <v>3.8374999999991801</v>
      </c>
      <c r="AK5" s="15">
        <f t="shared" ref="AK5:AK27" si="8">AI5-AJ5</f>
        <v>-1.69113636363566</v>
      </c>
      <c r="AL5" s="9">
        <v>2.0659999999998</v>
      </c>
      <c r="AM5" s="9">
        <v>3.6599999999994899</v>
      </c>
      <c r="AN5" s="15">
        <f t="shared" ref="AN5:AN27" si="9">AL5-AM5</f>
        <v>-1.5939999999996899</v>
      </c>
      <c r="AO5" s="9"/>
      <c r="AP5" s="9">
        <v>1.3234999999999999</v>
      </c>
      <c r="AV5" s="6"/>
      <c r="AY5" s="6"/>
      <c r="BB5" s="6"/>
      <c r="BD5" s="9"/>
      <c r="BE5" s="9"/>
      <c r="BF5" s="15"/>
      <c r="BK5" s="20"/>
      <c r="BL5" s="9"/>
      <c r="BM5" s="9"/>
      <c r="BN5" s="9"/>
      <c r="BO5" s="9"/>
      <c r="BP5" s="15"/>
      <c r="BQ5" s="9"/>
      <c r="BR5" s="9"/>
      <c r="BS5" s="15"/>
      <c r="BT5" s="9"/>
      <c r="BU5" s="9"/>
      <c r="BV5" s="15"/>
      <c r="BW5" s="18"/>
      <c r="BX5" s="9"/>
    </row>
    <row r="6" spans="1:76" x14ac:dyDescent="0.35">
      <c r="A6" s="37" t="s">
        <v>169</v>
      </c>
      <c r="B6" s="7">
        <v>16</v>
      </c>
      <c r="C6" s="7">
        <v>14</v>
      </c>
      <c r="D6" s="7">
        <v>1</v>
      </c>
      <c r="E6" s="6">
        <f t="shared" si="2"/>
        <v>13</v>
      </c>
      <c r="F6" s="7">
        <v>13</v>
      </c>
      <c r="G6" s="7">
        <v>2</v>
      </c>
      <c r="H6" s="6">
        <f t="shared" si="3"/>
        <v>11</v>
      </c>
      <c r="I6" s="7">
        <v>12</v>
      </c>
      <c r="J6" s="7">
        <v>3</v>
      </c>
      <c r="K6" s="6">
        <f t="shared" si="0"/>
        <v>9</v>
      </c>
      <c r="L6" s="7">
        <v>1</v>
      </c>
      <c r="M6" s="7">
        <v>2</v>
      </c>
      <c r="N6" s="7">
        <v>1</v>
      </c>
      <c r="O6" s="6">
        <f t="shared" si="1"/>
        <v>1</v>
      </c>
      <c r="P6" s="7">
        <f t="shared" si="4"/>
        <v>0</v>
      </c>
      <c r="R6" s="9">
        <v>40.152712861334997</v>
      </c>
      <c r="S6" s="9"/>
      <c r="T6" s="15">
        <f t="shared" si="5"/>
        <v>-36.194687138664996</v>
      </c>
      <c r="V6" s="9">
        <v>40.297408807126899</v>
      </c>
      <c r="W6" s="9"/>
      <c r="X6" s="15">
        <f t="shared" si="6"/>
        <v>-47.237191192873098</v>
      </c>
      <c r="Z6" s="7">
        <v>0</v>
      </c>
      <c r="AC6" s="7">
        <v>1</v>
      </c>
      <c r="AF6" s="9">
        <v>1.52857142856893</v>
      </c>
      <c r="AG6" s="9">
        <v>6.2000000000116398</v>
      </c>
      <c r="AH6" s="15">
        <f t="shared" si="7"/>
        <v>-4.6714285714427097</v>
      </c>
      <c r="AI6" s="9">
        <v>1.71538461538372</v>
      </c>
      <c r="AJ6" s="9">
        <v>2.6499999999941801</v>
      </c>
      <c r="AK6" s="15">
        <f t="shared" si="8"/>
        <v>-0.93461538461046012</v>
      </c>
      <c r="AL6" s="9">
        <v>1.3416666666647299</v>
      </c>
      <c r="AM6" s="9">
        <v>3.8333333333333299</v>
      </c>
      <c r="AN6" s="15">
        <f t="shared" si="9"/>
        <v>-2.4916666666685998</v>
      </c>
      <c r="AO6" s="9"/>
      <c r="AP6" s="9">
        <v>1.0650000000003901</v>
      </c>
      <c r="AV6" s="6"/>
      <c r="AY6" s="6"/>
      <c r="BB6" s="6"/>
      <c r="BD6" s="9"/>
      <c r="BE6" s="9"/>
      <c r="BF6" s="15"/>
      <c r="BI6" s="9"/>
      <c r="BK6" s="20"/>
      <c r="BL6" s="9"/>
      <c r="BM6" s="9"/>
      <c r="BN6" s="9"/>
      <c r="BO6" s="9"/>
      <c r="BP6" s="15"/>
      <c r="BQ6" s="9"/>
      <c r="BR6" s="9"/>
      <c r="BS6" s="15"/>
      <c r="BT6" s="9"/>
      <c r="BU6" s="9"/>
      <c r="BV6" s="15"/>
      <c r="BW6" s="18"/>
      <c r="BX6" s="9"/>
    </row>
    <row r="7" spans="1:76" x14ac:dyDescent="0.35">
      <c r="A7" s="37" t="s">
        <v>170</v>
      </c>
      <c r="B7" s="7">
        <v>16</v>
      </c>
      <c r="C7" s="7">
        <v>14</v>
      </c>
      <c r="D7" s="7">
        <v>1</v>
      </c>
      <c r="E7" s="6">
        <f t="shared" si="2"/>
        <v>13</v>
      </c>
      <c r="F7" s="7">
        <v>12</v>
      </c>
      <c r="G7" s="7">
        <v>3</v>
      </c>
      <c r="H7" s="6">
        <f t="shared" si="3"/>
        <v>9</v>
      </c>
      <c r="I7" s="7">
        <v>12</v>
      </c>
      <c r="J7" s="7">
        <v>3</v>
      </c>
      <c r="K7" s="6">
        <f t="shared" si="0"/>
        <v>9</v>
      </c>
      <c r="L7" s="7">
        <v>1</v>
      </c>
      <c r="M7" s="7">
        <v>2</v>
      </c>
      <c r="N7" s="7">
        <v>0</v>
      </c>
      <c r="O7" s="6">
        <f t="shared" si="1"/>
        <v>2</v>
      </c>
      <c r="P7" s="7">
        <f t="shared" si="4"/>
        <v>1</v>
      </c>
      <c r="R7" s="9">
        <v>39.812740008023297</v>
      </c>
      <c r="S7" s="9"/>
      <c r="T7" s="15">
        <f t="shared" si="5"/>
        <v>-36.534659991976696</v>
      </c>
      <c r="V7" s="9">
        <v>42.296736085562202</v>
      </c>
      <c r="W7" s="9"/>
      <c r="X7" s="15">
        <f t="shared" si="6"/>
        <v>-45.237863914437796</v>
      </c>
      <c r="Z7" s="7">
        <v>0</v>
      </c>
      <c r="AC7" s="7">
        <v>0</v>
      </c>
      <c r="AF7" s="9">
        <v>1.4836153846153299</v>
      </c>
      <c r="AG7" s="9">
        <v>1.9749999999994501</v>
      </c>
      <c r="AH7" s="15">
        <f t="shared" si="7"/>
        <v>-0.49138461538412015</v>
      </c>
      <c r="AI7" s="9">
        <v>1.50381818181813</v>
      </c>
      <c r="AJ7" s="9">
        <v>1.5733333333331201</v>
      </c>
      <c r="AK7" s="15">
        <f t="shared" si="8"/>
        <v>-6.9515151514990103E-2</v>
      </c>
      <c r="AL7" s="9">
        <v>1.50381818181813</v>
      </c>
      <c r="AM7" s="9">
        <v>1.5733333333331201</v>
      </c>
      <c r="AN7" s="15">
        <f t="shared" si="9"/>
        <v>-6.9515151514990103E-2</v>
      </c>
      <c r="AO7" s="9"/>
      <c r="AP7" s="9">
        <v>1.92773333333333</v>
      </c>
      <c r="AV7" s="6"/>
      <c r="AY7" s="6"/>
      <c r="BB7" s="6"/>
      <c r="BD7" s="9"/>
      <c r="BE7" s="9"/>
      <c r="BF7" s="15"/>
      <c r="BK7" s="20"/>
      <c r="BL7" s="9"/>
      <c r="BM7" s="9"/>
      <c r="BN7" s="9"/>
      <c r="BO7" s="9"/>
      <c r="BP7" s="15"/>
      <c r="BQ7" s="9"/>
      <c r="BR7" s="9"/>
      <c r="BS7" s="15"/>
      <c r="BT7" s="9"/>
      <c r="BU7" s="9"/>
      <c r="BV7" s="15"/>
      <c r="BW7" s="18"/>
      <c r="BX7" s="9"/>
    </row>
    <row r="8" spans="1:76" x14ac:dyDescent="0.35">
      <c r="A8" s="37" t="s">
        <v>171</v>
      </c>
      <c r="B8" s="7">
        <v>16</v>
      </c>
      <c r="C8" s="7">
        <v>12</v>
      </c>
      <c r="D8" s="7">
        <v>3</v>
      </c>
      <c r="E8" s="6">
        <f t="shared" si="2"/>
        <v>9</v>
      </c>
      <c r="F8" s="7">
        <v>8</v>
      </c>
      <c r="G8" s="7">
        <v>7</v>
      </c>
      <c r="H8" s="6">
        <f t="shared" si="3"/>
        <v>1</v>
      </c>
      <c r="I8" s="7">
        <v>7</v>
      </c>
      <c r="J8" s="7">
        <v>8</v>
      </c>
      <c r="K8" s="6">
        <f t="shared" si="0"/>
        <v>-1</v>
      </c>
      <c r="L8" s="7">
        <v>1</v>
      </c>
      <c r="M8" s="7">
        <v>5</v>
      </c>
      <c r="N8" s="7">
        <v>1</v>
      </c>
      <c r="O8" s="6">
        <f t="shared" si="1"/>
        <v>4</v>
      </c>
      <c r="P8" s="7">
        <f t="shared" si="4"/>
        <v>2</v>
      </c>
      <c r="R8" s="9">
        <v>59.251460445159601</v>
      </c>
      <c r="S8" s="9"/>
      <c r="T8" s="15">
        <f t="shared" si="5"/>
        <v>-17.095939554840392</v>
      </c>
      <c r="V8" s="9">
        <v>63.951571836027703</v>
      </c>
      <c r="W8" s="9"/>
      <c r="X8" s="15">
        <f t="shared" si="6"/>
        <v>-23.583028163972294</v>
      </c>
      <c r="Z8" s="7">
        <v>0</v>
      </c>
      <c r="AC8" s="7">
        <v>0</v>
      </c>
      <c r="AF8" s="9">
        <v>1.3909999999998699</v>
      </c>
      <c r="AG8" s="9">
        <v>4.3436666666666497</v>
      </c>
      <c r="AH8" s="15">
        <f t="shared" si="7"/>
        <v>-2.9526666666667798</v>
      </c>
      <c r="AI8" s="9">
        <v>1.55774999999994</v>
      </c>
      <c r="AJ8" s="9">
        <v>2.6449999999998299</v>
      </c>
      <c r="AK8" s="15">
        <f t="shared" si="8"/>
        <v>-1.0872499999998899</v>
      </c>
      <c r="AL8" s="9">
        <v>1.0271428571428001</v>
      </c>
      <c r="AM8" s="9">
        <v>3.0202857142855599</v>
      </c>
      <c r="AN8" s="15">
        <f t="shared" si="9"/>
        <v>-1.9931428571427598</v>
      </c>
      <c r="AO8" s="9"/>
      <c r="AP8" s="9">
        <v>1.2923166666666599</v>
      </c>
      <c r="AV8" s="6"/>
      <c r="AY8" s="6"/>
      <c r="BB8" s="6"/>
      <c r="BD8" s="9"/>
      <c r="BE8" s="9"/>
      <c r="BF8" s="15"/>
      <c r="BI8" s="9"/>
      <c r="BK8" s="20"/>
      <c r="BL8" s="9"/>
      <c r="BM8" s="9"/>
      <c r="BN8" s="9"/>
      <c r="BO8" s="9"/>
      <c r="BP8" s="15"/>
      <c r="BQ8" s="9"/>
      <c r="BR8" s="9"/>
      <c r="BS8" s="15"/>
      <c r="BT8" s="9"/>
      <c r="BU8" s="9"/>
      <c r="BV8" s="15"/>
      <c r="BW8" s="18"/>
      <c r="BX8" s="9"/>
    </row>
    <row r="9" spans="1:76" x14ac:dyDescent="0.35">
      <c r="A9" s="37" t="s">
        <v>172</v>
      </c>
      <c r="B9" s="7">
        <v>16</v>
      </c>
      <c r="C9" s="7">
        <v>12</v>
      </c>
      <c r="D9" s="7">
        <v>3</v>
      </c>
      <c r="E9" s="6">
        <f t="shared" si="2"/>
        <v>9</v>
      </c>
      <c r="F9" s="7">
        <v>9</v>
      </c>
      <c r="G9" s="7">
        <v>6</v>
      </c>
      <c r="H9" s="6">
        <f t="shared" si="3"/>
        <v>3</v>
      </c>
      <c r="I9" s="7">
        <v>8</v>
      </c>
      <c r="J9" s="7">
        <v>7</v>
      </c>
      <c r="K9" s="6">
        <f t="shared" si="0"/>
        <v>1</v>
      </c>
      <c r="L9" s="7">
        <v>1</v>
      </c>
      <c r="M9" s="7">
        <v>4</v>
      </c>
      <c r="N9" s="7">
        <v>1</v>
      </c>
      <c r="O9" s="6">
        <f t="shared" si="1"/>
        <v>3</v>
      </c>
      <c r="P9" s="7">
        <f t="shared" si="4"/>
        <v>2</v>
      </c>
      <c r="R9" s="9">
        <v>57.707667784532397</v>
      </c>
      <c r="S9" s="9"/>
      <c r="T9" s="15">
        <f t="shared" si="5"/>
        <v>-18.639732215467596</v>
      </c>
      <c r="V9" s="9">
        <v>61.160073216940397</v>
      </c>
      <c r="W9" s="9"/>
      <c r="X9" s="15">
        <f t="shared" si="6"/>
        <v>-26.374526783059601</v>
      </c>
      <c r="Z9" s="7">
        <v>0</v>
      </c>
      <c r="AC9" s="7">
        <v>0</v>
      </c>
      <c r="AF9" s="9">
        <v>1.6980000000000499</v>
      </c>
      <c r="AG9" s="9">
        <v>17.742333333333299</v>
      </c>
      <c r="AH9" s="15">
        <f t="shared" si="7"/>
        <v>-16.044333333333249</v>
      </c>
      <c r="AI9" s="9">
        <v>2.2653333333333201</v>
      </c>
      <c r="AJ9" s="9">
        <v>8.8691666666667697</v>
      </c>
      <c r="AK9" s="15">
        <f t="shared" si="8"/>
        <v>-6.6038333333334496</v>
      </c>
      <c r="AL9" s="9">
        <v>1.54637500000001</v>
      </c>
      <c r="AM9" s="9">
        <v>8.74742857142863</v>
      </c>
      <c r="AN9" s="15">
        <f t="shared" si="9"/>
        <v>-7.2010535714286199</v>
      </c>
      <c r="AO9" s="9"/>
      <c r="AP9" s="9">
        <v>1.7164999999999999</v>
      </c>
      <c r="AV9" s="6"/>
      <c r="AY9" s="6"/>
      <c r="BB9" s="6"/>
      <c r="BD9" s="9"/>
      <c r="BE9" s="9"/>
      <c r="BF9" s="15"/>
      <c r="BK9" s="20"/>
      <c r="BL9" s="9"/>
      <c r="BM9" s="9"/>
      <c r="BN9" s="9"/>
      <c r="BO9" s="9"/>
      <c r="BP9" s="15"/>
      <c r="BQ9" s="9"/>
      <c r="BR9" s="9"/>
      <c r="BS9" s="15"/>
      <c r="BT9" s="9"/>
      <c r="BU9" s="9"/>
      <c r="BV9" s="15"/>
      <c r="BW9" s="18"/>
      <c r="BX9" s="9"/>
    </row>
    <row r="10" spans="1:76" x14ac:dyDescent="0.35">
      <c r="A10" s="37" t="s">
        <v>173</v>
      </c>
      <c r="B10" s="7">
        <v>16</v>
      </c>
      <c r="C10" s="7">
        <v>14</v>
      </c>
      <c r="D10" s="7">
        <v>1</v>
      </c>
      <c r="E10" s="6">
        <f t="shared" si="2"/>
        <v>13</v>
      </c>
      <c r="F10" s="7">
        <v>12</v>
      </c>
      <c r="G10" s="7">
        <v>3</v>
      </c>
      <c r="H10" s="6">
        <f t="shared" si="3"/>
        <v>9</v>
      </c>
      <c r="I10" s="7">
        <v>11</v>
      </c>
      <c r="J10" s="7">
        <v>4</v>
      </c>
      <c r="K10" s="6">
        <f t="shared" si="0"/>
        <v>7</v>
      </c>
      <c r="L10" s="7">
        <v>1</v>
      </c>
      <c r="M10" s="7">
        <v>3</v>
      </c>
      <c r="N10" s="7">
        <v>1</v>
      </c>
      <c r="O10" s="6">
        <f t="shared" si="1"/>
        <v>2</v>
      </c>
      <c r="P10" s="7">
        <f t="shared" si="4"/>
        <v>0</v>
      </c>
      <c r="R10" s="9">
        <v>41.174721527867703</v>
      </c>
      <c r="S10" s="9"/>
      <c r="T10" s="15">
        <f t="shared" si="5"/>
        <v>-35.17267847213229</v>
      </c>
      <c r="V10" s="9">
        <v>41.979231973260099</v>
      </c>
      <c r="W10" s="9"/>
      <c r="X10" s="15">
        <f t="shared" si="6"/>
        <v>-45.555368026739899</v>
      </c>
      <c r="Z10" s="7">
        <v>0</v>
      </c>
      <c r="AC10" s="7">
        <v>0</v>
      </c>
      <c r="AF10" s="9">
        <v>1.8131538461538399</v>
      </c>
      <c r="AG10" s="9">
        <v>4.0070000000000601</v>
      </c>
      <c r="AH10" s="15">
        <f t="shared" si="7"/>
        <v>-2.1938461538462199</v>
      </c>
      <c r="AI10" s="9">
        <v>1.6262500000000299</v>
      </c>
      <c r="AJ10" s="9">
        <v>4.03149999999982</v>
      </c>
      <c r="AK10" s="15">
        <f t="shared" si="8"/>
        <v>-2.4052499999997901</v>
      </c>
      <c r="AL10" s="9">
        <v>1.4098181818182101</v>
      </c>
      <c r="AM10" s="9">
        <v>4.0233333333332402</v>
      </c>
      <c r="AN10" s="15">
        <f t="shared" si="9"/>
        <v>-2.6135151515150303</v>
      </c>
      <c r="AO10" s="9"/>
      <c r="AP10" s="9">
        <v>1.3895999999999999</v>
      </c>
      <c r="AV10" s="6"/>
      <c r="AY10" s="6"/>
      <c r="BB10" s="6"/>
      <c r="BD10" s="9"/>
      <c r="BE10" s="9"/>
      <c r="BF10" s="15"/>
      <c r="BI10" s="9"/>
      <c r="BK10" s="20"/>
      <c r="BL10" s="9"/>
      <c r="BM10" s="9"/>
      <c r="BN10" s="9"/>
      <c r="BO10" s="9"/>
      <c r="BP10" s="15"/>
      <c r="BQ10" s="9"/>
      <c r="BR10" s="9"/>
      <c r="BS10" s="15"/>
      <c r="BT10" s="9"/>
      <c r="BU10" s="9"/>
      <c r="BV10" s="15"/>
      <c r="BW10" s="18"/>
      <c r="BX10" s="9"/>
    </row>
    <row r="11" spans="1:76" x14ac:dyDescent="0.35">
      <c r="A11" s="37" t="s">
        <v>174</v>
      </c>
      <c r="B11" s="7">
        <v>16</v>
      </c>
      <c r="C11" s="7">
        <v>11</v>
      </c>
      <c r="D11" s="7">
        <v>4</v>
      </c>
      <c r="E11" s="6">
        <f t="shared" si="2"/>
        <v>7</v>
      </c>
      <c r="F11" s="7">
        <v>6</v>
      </c>
      <c r="G11" s="7">
        <v>9</v>
      </c>
      <c r="H11" s="6">
        <f t="shared" si="3"/>
        <v>-3</v>
      </c>
      <c r="I11" s="7">
        <v>5</v>
      </c>
      <c r="J11" s="7">
        <v>10</v>
      </c>
      <c r="K11" s="6">
        <f t="shared" si="0"/>
        <v>-5</v>
      </c>
      <c r="L11" s="7">
        <v>1</v>
      </c>
      <c r="M11" s="7">
        <v>6</v>
      </c>
      <c r="N11" s="7">
        <v>1</v>
      </c>
      <c r="O11" s="6">
        <f t="shared" si="1"/>
        <v>5</v>
      </c>
      <c r="P11" s="7">
        <f t="shared" si="4"/>
        <v>3</v>
      </c>
      <c r="R11" s="9">
        <v>70.028922832983696</v>
      </c>
      <c r="S11" s="9"/>
      <c r="T11" s="15">
        <f t="shared" si="5"/>
        <v>-6.3184771670162974</v>
      </c>
      <c r="V11" s="9">
        <v>77.556626339688904</v>
      </c>
      <c r="W11" s="9"/>
      <c r="X11" s="15">
        <f t="shared" si="6"/>
        <v>-9.9779736603110933</v>
      </c>
      <c r="Z11" s="7">
        <v>0.25</v>
      </c>
      <c r="AC11" s="7">
        <v>0</v>
      </c>
      <c r="AF11" s="9">
        <v>2.2776999999999998</v>
      </c>
      <c r="AG11" s="9">
        <v>3.27300000000014</v>
      </c>
      <c r="AH11" s="15">
        <f t="shared" si="7"/>
        <v>-0.99530000000014018</v>
      </c>
      <c r="AI11" s="9">
        <v>1.0216666666668399</v>
      </c>
      <c r="AJ11" s="9">
        <v>3.7173749999999499</v>
      </c>
      <c r="AK11" s="15">
        <f t="shared" si="8"/>
        <v>-2.6957083333331102</v>
      </c>
      <c r="AL11" s="9">
        <v>1.01000000000004</v>
      </c>
      <c r="AM11" s="9">
        <v>3.4243333333333799</v>
      </c>
      <c r="AN11" s="15">
        <f t="shared" si="9"/>
        <v>-2.4143333333333397</v>
      </c>
      <c r="AO11" s="9"/>
      <c r="AP11" s="9">
        <v>1.8220166666666699</v>
      </c>
      <c r="AV11" s="6"/>
      <c r="AY11" s="6"/>
      <c r="BB11" s="6"/>
      <c r="BD11" s="9"/>
      <c r="BE11" s="9"/>
      <c r="BF11" s="15"/>
      <c r="BK11" s="20"/>
      <c r="BL11" s="9"/>
      <c r="BM11" s="9"/>
      <c r="BN11" s="9"/>
      <c r="BO11" s="9"/>
      <c r="BP11" s="15"/>
      <c r="BQ11" s="9"/>
      <c r="BR11" s="9"/>
      <c r="BS11" s="15"/>
      <c r="BT11" s="9"/>
      <c r="BU11" s="9"/>
      <c r="BV11" s="15"/>
      <c r="BW11" s="18"/>
      <c r="BX11" s="9"/>
    </row>
    <row r="12" spans="1:76" x14ac:dyDescent="0.35">
      <c r="A12" s="38" t="s">
        <v>175</v>
      </c>
      <c r="B12" s="7">
        <v>16</v>
      </c>
      <c r="C12" s="7">
        <v>13</v>
      </c>
      <c r="D12" s="7">
        <v>2</v>
      </c>
      <c r="E12" s="6">
        <f t="shared" si="2"/>
        <v>11</v>
      </c>
      <c r="F12" s="7">
        <v>14</v>
      </c>
      <c r="G12" s="7">
        <v>1</v>
      </c>
      <c r="H12" s="6">
        <f t="shared" si="3"/>
        <v>13</v>
      </c>
      <c r="I12" s="7">
        <v>12</v>
      </c>
      <c r="J12" s="7">
        <v>3</v>
      </c>
      <c r="K12" s="6">
        <f t="shared" si="0"/>
        <v>9</v>
      </c>
      <c r="L12" s="7">
        <v>1</v>
      </c>
      <c r="M12" s="7">
        <v>1</v>
      </c>
      <c r="N12" s="7">
        <v>2</v>
      </c>
      <c r="O12" s="6">
        <f t="shared" si="1"/>
        <v>-1</v>
      </c>
      <c r="P12" s="7">
        <f t="shared" si="4"/>
        <v>0</v>
      </c>
      <c r="R12" s="9">
        <v>47.864976839367799</v>
      </c>
      <c r="S12" s="9"/>
      <c r="T12" s="15">
        <f t="shared" si="5"/>
        <v>-28.482423160632194</v>
      </c>
      <c r="V12" s="9">
        <v>48.340820004206002</v>
      </c>
      <c r="W12" s="9"/>
      <c r="X12" s="15">
        <f t="shared" si="6"/>
        <v>-39.193779995793996</v>
      </c>
      <c r="Z12" s="7">
        <v>0</v>
      </c>
      <c r="AC12" s="7">
        <v>1</v>
      </c>
      <c r="AF12" s="9">
        <v>2.06902307692308</v>
      </c>
      <c r="AG12" s="9">
        <v>1.6645999999999901</v>
      </c>
      <c r="AH12" s="15">
        <f t="shared" si="7"/>
        <v>0.40442307692308987</v>
      </c>
      <c r="AI12" s="9">
        <v>2.0918000000000001</v>
      </c>
      <c r="AJ12" s="9">
        <v>0.94130000000001302</v>
      </c>
      <c r="AK12" s="15">
        <f t="shared" si="8"/>
        <v>1.1504999999999872</v>
      </c>
      <c r="AL12" s="9">
        <v>2.1629999999999998</v>
      </c>
      <c r="AM12" s="9">
        <v>1.4235</v>
      </c>
      <c r="AN12" s="15">
        <f t="shared" si="9"/>
        <v>0.73949999999999982</v>
      </c>
      <c r="AO12" s="9"/>
      <c r="AP12" s="9">
        <v>0.95825666666666698</v>
      </c>
      <c r="AV12" s="6"/>
      <c r="AY12" s="6"/>
      <c r="BB12" s="6"/>
      <c r="BD12" s="9"/>
      <c r="BE12" s="9"/>
      <c r="BF12" s="15"/>
      <c r="BI12" s="9"/>
      <c r="BK12" s="20"/>
      <c r="BL12" s="9"/>
      <c r="BM12" s="9"/>
      <c r="BN12" s="9"/>
      <c r="BO12" s="9"/>
      <c r="BP12" s="15"/>
      <c r="BQ12" s="9"/>
      <c r="BR12" s="9"/>
      <c r="BS12" s="15"/>
      <c r="BT12" s="9"/>
      <c r="BU12" s="9"/>
      <c r="BV12" s="15"/>
      <c r="BW12" s="18"/>
      <c r="BX12" s="9"/>
    </row>
    <row r="13" spans="1:76" x14ac:dyDescent="0.35">
      <c r="A13" s="37" t="s">
        <v>176</v>
      </c>
      <c r="B13" s="7">
        <v>16</v>
      </c>
      <c r="C13" s="7">
        <v>14</v>
      </c>
      <c r="D13" s="7">
        <v>1</v>
      </c>
      <c r="E13" s="6">
        <f t="shared" si="2"/>
        <v>13</v>
      </c>
      <c r="F13" s="7">
        <v>11</v>
      </c>
      <c r="G13" s="7">
        <v>4</v>
      </c>
      <c r="H13" s="6">
        <f t="shared" si="3"/>
        <v>7</v>
      </c>
      <c r="I13" s="7">
        <v>10</v>
      </c>
      <c r="J13" s="7">
        <v>5</v>
      </c>
      <c r="K13" s="6">
        <f t="shared" si="0"/>
        <v>5</v>
      </c>
      <c r="L13" s="7">
        <v>1</v>
      </c>
      <c r="M13" s="7">
        <v>4</v>
      </c>
      <c r="N13" s="7">
        <v>1</v>
      </c>
      <c r="O13" s="6">
        <f t="shared" si="1"/>
        <v>3</v>
      </c>
      <c r="P13" s="7">
        <f t="shared" si="4"/>
        <v>0</v>
      </c>
      <c r="R13" s="9">
        <v>41.447584215058598</v>
      </c>
      <c r="S13" s="9"/>
      <c r="T13" s="15">
        <f t="shared" si="5"/>
        <v>-34.899815784941396</v>
      </c>
      <c r="V13" s="9">
        <v>41.5922801608505</v>
      </c>
      <c r="W13" s="9"/>
      <c r="X13" s="15">
        <f t="shared" si="6"/>
        <v>-45.942319839149498</v>
      </c>
      <c r="Z13" s="7">
        <v>0</v>
      </c>
      <c r="AC13" s="7">
        <v>1</v>
      </c>
      <c r="AF13" s="9">
        <v>0.75723076923098298</v>
      </c>
      <c r="AG13" s="9">
        <v>1.1649999999999601</v>
      </c>
      <c r="AH13" s="15">
        <f t="shared" si="7"/>
        <v>-0.40776923076897709</v>
      </c>
      <c r="AI13" s="9">
        <v>0.898545454545704</v>
      </c>
      <c r="AJ13" s="9">
        <v>0.375</v>
      </c>
      <c r="AK13" s="15">
        <f t="shared" si="8"/>
        <v>0.523545454545704</v>
      </c>
      <c r="AL13" s="9">
        <v>0.87190000000027801</v>
      </c>
      <c r="AM13" s="9">
        <v>0.57249999999999102</v>
      </c>
      <c r="AN13" s="15">
        <f t="shared" si="9"/>
        <v>0.29940000000028699</v>
      </c>
      <c r="AO13" s="9"/>
      <c r="AP13" s="9">
        <v>1.0222500000000001</v>
      </c>
      <c r="AV13" s="6"/>
      <c r="AY13" s="6"/>
      <c r="BB13" s="6"/>
      <c r="BD13" s="9"/>
      <c r="BE13" s="9"/>
      <c r="BF13" s="15"/>
      <c r="BK13" s="20"/>
      <c r="BL13" s="9"/>
      <c r="BM13" s="9"/>
      <c r="BN13" s="9"/>
      <c r="BO13" s="9"/>
      <c r="BP13" s="15"/>
      <c r="BQ13" s="9"/>
      <c r="BR13" s="9"/>
      <c r="BS13" s="15"/>
      <c r="BT13" s="9"/>
      <c r="BU13" s="9"/>
      <c r="BV13" s="15"/>
      <c r="BW13" s="18"/>
      <c r="BX13" s="9"/>
    </row>
    <row r="14" spans="1:76" x14ac:dyDescent="0.35">
      <c r="A14" s="38" t="s">
        <v>177</v>
      </c>
      <c r="B14" s="7">
        <v>15</v>
      </c>
      <c r="C14" s="7">
        <v>11</v>
      </c>
      <c r="D14" s="7">
        <v>3</v>
      </c>
      <c r="E14" s="6">
        <f t="shared" si="2"/>
        <v>8</v>
      </c>
      <c r="F14" s="7">
        <v>10</v>
      </c>
      <c r="G14" s="7">
        <v>4</v>
      </c>
      <c r="H14" s="6">
        <f t="shared" si="3"/>
        <v>6</v>
      </c>
      <c r="I14" s="7">
        <v>7</v>
      </c>
      <c r="J14" s="7">
        <v>7</v>
      </c>
      <c r="K14" s="6">
        <f t="shared" si="0"/>
        <v>0</v>
      </c>
      <c r="L14" s="7">
        <v>1</v>
      </c>
      <c r="M14" s="7">
        <v>4</v>
      </c>
      <c r="N14" s="7">
        <v>3</v>
      </c>
      <c r="O14" s="6">
        <f t="shared" si="1"/>
        <v>1</v>
      </c>
      <c r="P14" s="7">
        <f t="shared" si="4"/>
        <v>0</v>
      </c>
      <c r="R14" s="9">
        <v>52.902341982766202</v>
      </c>
      <c r="S14" s="9"/>
      <c r="T14" s="15">
        <f t="shared" si="5"/>
        <v>-23.445058017233791</v>
      </c>
      <c r="U14" s="9"/>
      <c r="V14" s="9">
        <v>56.822433669197899</v>
      </c>
      <c r="W14" s="9"/>
      <c r="X14" s="15">
        <f t="shared" si="6"/>
        <v>-30.712166330802098</v>
      </c>
      <c r="Z14" s="7">
        <v>0</v>
      </c>
      <c r="AC14" s="7">
        <v>0</v>
      </c>
      <c r="AF14" s="9">
        <v>3.9165181818181898</v>
      </c>
      <c r="AG14" s="9">
        <v>5.95399999999999</v>
      </c>
      <c r="AH14" s="15">
        <f t="shared" si="7"/>
        <v>-2.0374818181818002</v>
      </c>
      <c r="AI14" s="9">
        <v>4.2503400000000102</v>
      </c>
      <c r="AJ14" s="9">
        <v>4.6100750000000001</v>
      </c>
      <c r="AK14" s="15">
        <f t="shared" si="8"/>
        <v>-0.35973499999998992</v>
      </c>
      <c r="AL14" s="9">
        <v>3.5202000000000102</v>
      </c>
      <c r="AM14" s="9">
        <v>5.1860428571428496</v>
      </c>
      <c r="AN14" s="15">
        <f t="shared" si="9"/>
        <v>-1.6658428571428394</v>
      </c>
      <c r="AO14" s="9"/>
      <c r="AP14" s="9">
        <v>3.55473666666667</v>
      </c>
      <c r="AV14" s="6"/>
      <c r="AY14" s="6"/>
      <c r="BB14" s="6"/>
      <c r="BD14" s="9"/>
      <c r="BE14" s="9"/>
      <c r="BF14" s="15"/>
      <c r="BI14" s="9"/>
      <c r="BK14" s="20"/>
      <c r="BL14" s="9"/>
      <c r="BM14" s="9"/>
      <c r="BN14" s="9"/>
      <c r="BO14" s="9"/>
      <c r="BP14" s="15"/>
      <c r="BQ14" s="9"/>
      <c r="BR14" s="9"/>
      <c r="BS14" s="15"/>
      <c r="BT14" s="9"/>
      <c r="BU14" s="9"/>
      <c r="BV14" s="15"/>
      <c r="BW14" s="18"/>
      <c r="BX14" s="9"/>
    </row>
    <row r="15" spans="1:76" x14ac:dyDescent="0.35">
      <c r="A15" s="37" t="s">
        <v>178</v>
      </c>
      <c r="B15" s="7">
        <v>16</v>
      </c>
      <c r="C15" s="7">
        <v>14</v>
      </c>
      <c r="D15" s="7">
        <v>1</v>
      </c>
      <c r="E15" s="6">
        <f t="shared" si="2"/>
        <v>13</v>
      </c>
      <c r="F15" s="7">
        <v>13</v>
      </c>
      <c r="G15" s="7">
        <v>2</v>
      </c>
      <c r="H15" s="6">
        <f t="shared" si="3"/>
        <v>11</v>
      </c>
      <c r="I15" s="7">
        <v>12</v>
      </c>
      <c r="J15" s="7">
        <v>3</v>
      </c>
      <c r="K15" s="6">
        <f t="shared" si="0"/>
        <v>9</v>
      </c>
      <c r="L15" s="7">
        <v>1</v>
      </c>
      <c r="M15" s="7">
        <v>2</v>
      </c>
      <c r="N15" s="7">
        <v>1</v>
      </c>
      <c r="O15" s="6">
        <f t="shared" si="1"/>
        <v>1</v>
      </c>
      <c r="P15" s="7">
        <f t="shared" si="4"/>
        <v>0</v>
      </c>
      <c r="R15" s="9">
        <v>37.465384445650102</v>
      </c>
      <c r="T15" s="15">
        <f t="shared" si="5"/>
        <v>-38.882015554349891</v>
      </c>
      <c r="U15" s="9"/>
      <c r="V15" s="9">
        <v>37.7033060280692</v>
      </c>
      <c r="X15" s="15">
        <f t="shared" si="6"/>
        <v>-49.831293971930798</v>
      </c>
      <c r="Z15" s="7">
        <v>0</v>
      </c>
      <c r="AC15" s="7">
        <v>1</v>
      </c>
      <c r="AF15" s="9">
        <v>2.8474285714285101</v>
      </c>
      <c r="AG15" s="9">
        <v>2.1049999999995599</v>
      </c>
      <c r="AH15" s="15">
        <f t="shared" si="7"/>
        <v>0.74242857142895025</v>
      </c>
      <c r="AI15" s="9">
        <v>2.6738461538460698</v>
      </c>
      <c r="AJ15" s="9">
        <v>3.6044999999999199</v>
      </c>
      <c r="AK15" s="15">
        <f t="shared" si="8"/>
        <v>-0.93065384615385005</v>
      </c>
      <c r="AL15" s="9">
        <v>2.72124999999994</v>
      </c>
      <c r="AM15" s="9">
        <v>3.10466666666647</v>
      </c>
      <c r="AN15" s="15">
        <f t="shared" si="9"/>
        <v>-0.38341666666652996</v>
      </c>
      <c r="AO15" s="9"/>
      <c r="AP15" s="9">
        <v>2.0827499999999999</v>
      </c>
      <c r="AV15" s="6"/>
      <c r="AY15" s="6"/>
      <c r="BB15" s="6"/>
      <c r="BD15" s="9"/>
      <c r="BE15" s="9"/>
      <c r="BF15" s="15"/>
      <c r="BI15" s="9"/>
      <c r="BK15" s="20"/>
      <c r="BL15" s="9"/>
      <c r="BM15" s="9"/>
      <c r="BN15" s="9"/>
      <c r="BO15" s="9"/>
      <c r="BP15" s="15"/>
      <c r="BQ15" s="9"/>
      <c r="BR15" s="9"/>
      <c r="BS15" s="15"/>
      <c r="BT15" s="9"/>
      <c r="BU15" s="9"/>
      <c r="BV15" s="15"/>
      <c r="BW15" s="18"/>
      <c r="BX15" s="9"/>
    </row>
    <row r="16" spans="1:76" x14ac:dyDescent="0.35">
      <c r="A16" s="37" t="s">
        <v>179</v>
      </c>
      <c r="B16" s="7">
        <v>16</v>
      </c>
      <c r="C16" s="7">
        <v>6</v>
      </c>
      <c r="D16" s="7">
        <v>9</v>
      </c>
      <c r="E16" s="6">
        <f t="shared" si="2"/>
        <v>-3</v>
      </c>
      <c r="F16" s="7">
        <v>10</v>
      </c>
      <c r="G16" s="7">
        <v>5</v>
      </c>
      <c r="H16" s="6">
        <f t="shared" si="3"/>
        <v>5</v>
      </c>
      <c r="I16" s="7">
        <v>3</v>
      </c>
      <c r="J16" s="7">
        <v>12</v>
      </c>
      <c r="K16" s="6">
        <f t="shared" si="0"/>
        <v>-9</v>
      </c>
      <c r="L16" s="7">
        <v>1</v>
      </c>
      <c r="M16" s="7">
        <v>3</v>
      </c>
      <c r="N16" s="7">
        <v>7</v>
      </c>
      <c r="O16" s="6">
        <f t="shared" si="1"/>
        <v>-4</v>
      </c>
      <c r="P16" s="7">
        <f t="shared" si="4"/>
        <v>2</v>
      </c>
      <c r="R16" s="9">
        <v>70.224581981936396</v>
      </c>
      <c r="T16" s="15">
        <f t="shared" si="5"/>
        <v>-6.1228180180635974</v>
      </c>
      <c r="V16" s="9">
        <v>78.303723063440998</v>
      </c>
      <c r="X16" s="15">
        <f t="shared" si="6"/>
        <v>-9.2308769365589995</v>
      </c>
      <c r="Z16" s="7">
        <v>0</v>
      </c>
      <c r="AC16" s="7">
        <v>0.22222222222222199</v>
      </c>
      <c r="AF16" s="9">
        <v>2.2833333333332999</v>
      </c>
      <c r="AG16" s="9">
        <v>1.5778750000000601</v>
      </c>
      <c r="AH16" s="15">
        <f t="shared" si="7"/>
        <v>0.70545833333323982</v>
      </c>
      <c r="AI16" s="9">
        <v>1.83988888888896</v>
      </c>
      <c r="AJ16" s="9">
        <v>1.9527999999999299</v>
      </c>
      <c r="AK16" s="15">
        <f t="shared" si="8"/>
        <v>-0.11291111111096996</v>
      </c>
      <c r="AL16" s="9">
        <v>2.0056666666667602</v>
      </c>
      <c r="AM16" s="9">
        <v>1.8460000000000001</v>
      </c>
      <c r="AN16" s="15">
        <f t="shared" si="9"/>
        <v>0.1596666666667601</v>
      </c>
      <c r="AO16" s="9"/>
      <c r="AP16" s="9">
        <v>1.61103333333334</v>
      </c>
      <c r="AV16" s="6"/>
      <c r="AY16" s="6"/>
      <c r="BB16" s="6"/>
      <c r="BD16" s="9"/>
      <c r="BE16" s="9"/>
      <c r="BF16" s="15"/>
      <c r="BK16" s="20"/>
      <c r="BL16" s="9"/>
      <c r="BM16" s="9"/>
      <c r="BN16" s="9"/>
      <c r="BO16" s="9"/>
      <c r="BP16" s="15"/>
      <c r="BQ16" s="9"/>
      <c r="BR16" s="9"/>
      <c r="BS16" s="15"/>
      <c r="BT16" s="9"/>
      <c r="BU16" s="9"/>
      <c r="BV16" s="15"/>
      <c r="BW16" s="18"/>
      <c r="BX16" s="9"/>
    </row>
    <row r="17" spans="1:76" x14ac:dyDescent="0.35">
      <c r="A17" s="38" t="s">
        <v>180</v>
      </c>
      <c r="B17" s="7">
        <v>16</v>
      </c>
      <c r="C17" s="7">
        <v>9</v>
      </c>
      <c r="D17" s="7">
        <v>6</v>
      </c>
      <c r="E17" s="6">
        <f t="shared" si="2"/>
        <v>3</v>
      </c>
      <c r="F17" s="7">
        <v>13</v>
      </c>
      <c r="G17" s="7">
        <v>2</v>
      </c>
      <c r="H17" s="6">
        <f t="shared" si="3"/>
        <v>11</v>
      </c>
      <c r="I17" s="7">
        <v>7</v>
      </c>
      <c r="J17" s="7">
        <v>8</v>
      </c>
      <c r="K17" s="6">
        <f t="shared" si="0"/>
        <v>-1</v>
      </c>
      <c r="L17" s="7">
        <v>1</v>
      </c>
      <c r="M17" s="7">
        <v>2</v>
      </c>
      <c r="N17" s="7">
        <v>6</v>
      </c>
      <c r="O17" s="6">
        <f t="shared" si="1"/>
        <v>-4</v>
      </c>
      <c r="P17" s="7">
        <f t="shared" si="4"/>
        <v>0</v>
      </c>
      <c r="R17" s="9">
        <v>55.084458764392302</v>
      </c>
      <c r="T17" s="15">
        <f t="shared" si="5"/>
        <v>-21.262941235607691</v>
      </c>
      <c r="U17" s="9"/>
      <c r="V17" s="9">
        <v>58.017655229058597</v>
      </c>
      <c r="X17" s="15">
        <f t="shared" si="6"/>
        <v>-29.5169447709414</v>
      </c>
      <c r="Z17" s="7">
        <v>0</v>
      </c>
      <c r="AC17" s="7">
        <v>0.16666666666666699</v>
      </c>
      <c r="AF17" s="9">
        <v>2.8766666666666598</v>
      </c>
      <c r="AG17" s="9">
        <v>3.2851333333333299</v>
      </c>
      <c r="AH17" s="15">
        <f t="shared" si="7"/>
        <v>-0.40846666666667009</v>
      </c>
      <c r="AI17" s="9">
        <v>3.23965384615384</v>
      </c>
      <c r="AJ17" s="9">
        <v>1.74265</v>
      </c>
      <c r="AK17" s="15">
        <f t="shared" si="8"/>
        <v>1.49700384615384</v>
      </c>
      <c r="AL17" s="9">
        <v>3.20067142857142</v>
      </c>
      <c r="AM17" s="9">
        <v>2.8995125000000002</v>
      </c>
      <c r="AN17" s="15">
        <f t="shared" si="9"/>
        <v>0.30115892857141979</v>
      </c>
      <c r="AO17" s="9"/>
      <c r="AP17" s="9">
        <v>1.2402883333333301</v>
      </c>
      <c r="AV17" s="6"/>
      <c r="AY17" s="6"/>
      <c r="BB17" s="6"/>
      <c r="BD17" s="9"/>
      <c r="BE17" s="9"/>
      <c r="BF17" s="15"/>
      <c r="BI17" s="9"/>
      <c r="BK17" s="20"/>
      <c r="BL17" s="9"/>
      <c r="BM17" s="9"/>
      <c r="BN17" s="9"/>
      <c r="BO17" s="9"/>
      <c r="BP17" s="15"/>
      <c r="BQ17" s="9"/>
      <c r="BR17" s="9"/>
      <c r="BS17" s="15"/>
      <c r="BT17" s="9"/>
      <c r="BU17" s="9"/>
      <c r="BV17" s="15"/>
      <c r="BW17" s="18"/>
      <c r="BX17" s="9"/>
    </row>
    <row r="18" spans="1:76" x14ac:dyDescent="0.35">
      <c r="A18" s="37" t="s">
        <v>181</v>
      </c>
      <c r="B18" s="7">
        <v>16</v>
      </c>
      <c r="C18" s="7">
        <v>11</v>
      </c>
      <c r="D18" s="7">
        <v>4</v>
      </c>
      <c r="E18" s="6">
        <f t="shared" si="2"/>
        <v>7</v>
      </c>
      <c r="F18" s="7">
        <v>6</v>
      </c>
      <c r="G18" s="7">
        <v>9</v>
      </c>
      <c r="H18" s="6">
        <f t="shared" si="3"/>
        <v>-3</v>
      </c>
      <c r="I18" s="7">
        <v>5</v>
      </c>
      <c r="J18" s="7">
        <v>10</v>
      </c>
      <c r="K18" s="6">
        <f t="shared" si="0"/>
        <v>-5</v>
      </c>
      <c r="L18" s="7">
        <v>1</v>
      </c>
      <c r="M18" s="7">
        <v>6</v>
      </c>
      <c r="N18" s="7">
        <v>1</v>
      </c>
      <c r="O18" s="6">
        <f t="shared" si="1"/>
        <v>5</v>
      </c>
      <c r="P18" s="7">
        <f t="shared" si="4"/>
        <v>3</v>
      </c>
      <c r="R18" s="9">
        <v>61.873303729728697</v>
      </c>
      <c r="T18" s="15">
        <f t="shared" si="5"/>
        <v>-14.474096270271296</v>
      </c>
      <c r="V18" s="9">
        <v>70.158036254939603</v>
      </c>
      <c r="X18" s="15">
        <f t="shared" si="6"/>
        <v>-17.376563745060395</v>
      </c>
      <c r="Z18" s="7">
        <v>0</v>
      </c>
      <c r="AC18" s="7">
        <v>0.25</v>
      </c>
      <c r="AF18" s="9">
        <v>2.8284999999998899</v>
      </c>
      <c r="AG18" s="9">
        <v>7.13900000000001</v>
      </c>
      <c r="AH18" s="15">
        <f t="shared" si="7"/>
        <v>-4.3105000000001201</v>
      </c>
      <c r="AI18" s="9">
        <v>2.3070000000000199</v>
      </c>
      <c r="AJ18" s="9">
        <v>5.37487499999986</v>
      </c>
      <c r="AK18" s="15">
        <f t="shared" si="8"/>
        <v>-3.06787499999984</v>
      </c>
      <c r="AL18" s="9">
        <v>2.2967999999999802</v>
      </c>
      <c r="AM18" s="9">
        <v>5.0396666666665597</v>
      </c>
      <c r="AN18" s="15">
        <f t="shared" si="9"/>
        <v>-2.7428666666665795</v>
      </c>
      <c r="AO18" s="9"/>
      <c r="AP18" s="9">
        <v>3.0637666666666701</v>
      </c>
      <c r="AV18" s="6"/>
      <c r="AY18" s="6"/>
      <c r="BB18" s="6"/>
      <c r="BD18" s="9"/>
      <c r="BE18" s="9"/>
      <c r="BF18" s="15"/>
      <c r="BK18" s="20"/>
      <c r="BL18" s="9"/>
      <c r="BM18" s="9"/>
      <c r="BN18" s="9"/>
      <c r="BO18" s="9"/>
      <c r="BP18" s="15"/>
      <c r="BQ18" s="9"/>
      <c r="BR18" s="9"/>
      <c r="BS18" s="15"/>
      <c r="BT18" s="9"/>
      <c r="BU18" s="9"/>
      <c r="BV18" s="15"/>
      <c r="BW18" s="18"/>
      <c r="BX18" s="9"/>
    </row>
    <row r="19" spans="1:76" x14ac:dyDescent="0.35">
      <c r="A19" s="38" t="s">
        <v>182</v>
      </c>
      <c r="B19" s="7">
        <v>16</v>
      </c>
      <c r="C19" s="7">
        <v>6</v>
      </c>
      <c r="D19" s="7">
        <v>9</v>
      </c>
      <c r="E19" s="6">
        <f t="shared" si="2"/>
        <v>-3</v>
      </c>
      <c r="F19" s="7">
        <v>5</v>
      </c>
      <c r="G19" s="7">
        <v>10</v>
      </c>
      <c r="H19" s="6">
        <f t="shared" si="3"/>
        <v>-5</v>
      </c>
      <c r="I19" s="7">
        <v>3</v>
      </c>
      <c r="J19" s="7">
        <v>12</v>
      </c>
      <c r="K19" s="6">
        <f t="shared" si="0"/>
        <v>-9</v>
      </c>
      <c r="L19" s="7">
        <v>1</v>
      </c>
      <c r="M19" s="7">
        <v>3</v>
      </c>
      <c r="N19" s="7">
        <v>2</v>
      </c>
      <c r="O19" s="6">
        <f t="shared" si="1"/>
        <v>1</v>
      </c>
      <c r="P19" s="7">
        <f t="shared" si="4"/>
        <v>7</v>
      </c>
      <c r="R19" s="9">
        <v>78.512507248285004</v>
      </c>
      <c r="T19" s="15">
        <f t="shared" si="5"/>
        <v>2.1651072482850111</v>
      </c>
      <c r="U19" s="9"/>
      <c r="V19" s="9">
        <v>96.514288863072593</v>
      </c>
      <c r="X19" s="15">
        <f t="shared" si="6"/>
        <v>8.979688863072596</v>
      </c>
      <c r="Z19" s="7">
        <v>0.33333333333333298</v>
      </c>
      <c r="AC19" s="7">
        <v>0</v>
      </c>
      <c r="AF19" s="9">
        <v>3.9272999999999998</v>
      </c>
      <c r="AG19" s="9">
        <v>5.9211750000000096</v>
      </c>
      <c r="AH19" s="15">
        <f t="shared" si="7"/>
        <v>-1.9938750000000098</v>
      </c>
      <c r="AI19" s="9">
        <v>4.6157250000000003</v>
      </c>
      <c r="AJ19" s="9">
        <v>5.2470300000000103</v>
      </c>
      <c r="AK19" s="15">
        <f t="shared" si="8"/>
        <v>-0.63130500000001</v>
      </c>
      <c r="AL19" s="9">
        <v>4.6518999999999897</v>
      </c>
      <c r="AM19" s="9">
        <v>5.1797727272727396</v>
      </c>
      <c r="AN19" s="15">
        <f t="shared" si="9"/>
        <v>-0.52787272727274992</v>
      </c>
      <c r="AO19" s="9"/>
      <c r="AP19" s="9">
        <v>2.7881999999999998</v>
      </c>
      <c r="AV19" s="6"/>
      <c r="AY19" s="6"/>
      <c r="BB19" s="6"/>
      <c r="BD19" s="9"/>
      <c r="BE19" s="9"/>
      <c r="BF19" s="15"/>
      <c r="BI19" s="9"/>
      <c r="BK19" s="20"/>
      <c r="BL19" s="9"/>
      <c r="BM19" s="9"/>
      <c r="BN19" s="9"/>
      <c r="BO19" s="9"/>
      <c r="BP19" s="15"/>
      <c r="BQ19" s="9"/>
      <c r="BR19" s="9"/>
      <c r="BS19" s="15"/>
      <c r="BT19" s="9"/>
      <c r="BU19" s="9"/>
      <c r="BV19" s="15"/>
      <c r="BW19" s="18"/>
      <c r="BX19" s="9"/>
    </row>
    <row r="20" spans="1:76" x14ac:dyDescent="0.35">
      <c r="A20" s="37" t="s">
        <v>183</v>
      </c>
      <c r="B20" s="7">
        <v>16</v>
      </c>
      <c r="C20" s="7">
        <v>14</v>
      </c>
      <c r="D20" s="7">
        <v>1</v>
      </c>
      <c r="E20" s="6">
        <f t="shared" si="2"/>
        <v>13</v>
      </c>
      <c r="F20" s="7">
        <v>8</v>
      </c>
      <c r="G20" s="7">
        <v>7</v>
      </c>
      <c r="H20" s="6">
        <f t="shared" si="3"/>
        <v>1</v>
      </c>
      <c r="I20" s="7">
        <v>8</v>
      </c>
      <c r="J20" s="7">
        <v>7</v>
      </c>
      <c r="K20" s="6">
        <f t="shared" si="0"/>
        <v>1</v>
      </c>
      <c r="L20" s="7">
        <v>1</v>
      </c>
      <c r="M20" s="7">
        <v>6</v>
      </c>
      <c r="N20" s="7">
        <v>0</v>
      </c>
      <c r="O20" s="6">
        <f t="shared" si="1"/>
        <v>6</v>
      </c>
      <c r="P20" s="7">
        <f t="shared" si="4"/>
        <v>1</v>
      </c>
      <c r="R20" s="9">
        <v>50.520198201427803</v>
      </c>
      <c r="T20" s="15">
        <f t="shared" si="5"/>
        <v>-25.82720179857219</v>
      </c>
      <c r="V20" s="9">
        <v>51.892468267586203</v>
      </c>
      <c r="X20" s="15">
        <f t="shared" si="6"/>
        <v>-35.642131732413795</v>
      </c>
      <c r="Z20" s="7">
        <v>1</v>
      </c>
      <c r="AC20" s="7">
        <v>0</v>
      </c>
      <c r="AF20" s="9">
        <v>1.05435714285704</v>
      </c>
      <c r="AG20" s="9">
        <v>0.58500000000003605</v>
      </c>
      <c r="AH20" s="15">
        <f t="shared" si="7"/>
        <v>0.46935714285700392</v>
      </c>
      <c r="AI20" s="9">
        <v>1.1937499999999099</v>
      </c>
      <c r="AJ20" s="9">
        <v>0.82799999999991003</v>
      </c>
      <c r="AK20" s="15">
        <f t="shared" si="8"/>
        <v>0.36574999999999991</v>
      </c>
      <c r="AL20" s="9">
        <v>1.1937499999999099</v>
      </c>
      <c r="AM20" s="9">
        <v>0.82799999999991003</v>
      </c>
      <c r="AN20" s="15">
        <f t="shared" si="9"/>
        <v>0.36574999999999991</v>
      </c>
      <c r="AO20" s="9"/>
      <c r="AP20" s="9">
        <v>0.72718333333332297</v>
      </c>
      <c r="AV20" s="6"/>
      <c r="AY20" s="6"/>
      <c r="BB20" s="6"/>
      <c r="BF20" s="6"/>
      <c r="BP20" s="6"/>
      <c r="BS20" s="6"/>
      <c r="BV20" s="6"/>
      <c r="BW20" s="12"/>
    </row>
    <row r="21" spans="1:76" x14ac:dyDescent="0.35">
      <c r="A21" s="38" t="s">
        <v>184</v>
      </c>
      <c r="B21" s="7">
        <v>16</v>
      </c>
      <c r="C21" s="7">
        <v>14</v>
      </c>
      <c r="D21" s="7">
        <v>1</v>
      </c>
      <c r="E21" s="6">
        <f t="shared" si="2"/>
        <v>13</v>
      </c>
      <c r="F21" s="7">
        <v>13</v>
      </c>
      <c r="G21" s="7">
        <v>2</v>
      </c>
      <c r="H21" s="6">
        <f t="shared" si="3"/>
        <v>11</v>
      </c>
      <c r="I21" s="7">
        <v>12</v>
      </c>
      <c r="J21" s="7">
        <v>3</v>
      </c>
      <c r="K21" s="6">
        <f t="shared" si="0"/>
        <v>9</v>
      </c>
      <c r="L21" s="7">
        <v>1</v>
      </c>
      <c r="M21" s="7">
        <v>2</v>
      </c>
      <c r="N21" s="7">
        <v>1</v>
      </c>
      <c r="O21" s="6">
        <f t="shared" si="1"/>
        <v>1</v>
      </c>
      <c r="P21" s="7">
        <f t="shared" si="4"/>
        <v>0</v>
      </c>
      <c r="R21" s="9">
        <v>35.886293173097698</v>
      </c>
      <c r="T21" s="15">
        <f t="shared" si="5"/>
        <v>-40.461106826902295</v>
      </c>
      <c r="V21" s="9">
        <v>36.075865584024797</v>
      </c>
      <c r="X21" s="15">
        <f t="shared" si="6"/>
        <v>-51.458734415975201</v>
      </c>
      <c r="Z21" s="7">
        <v>0</v>
      </c>
      <c r="AC21" s="7">
        <v>0</v>
      </c>
      <c r="AF21" s="9">
        <v>3.0616428571429402</v>
      </c>
      <c r="AG21" s="9">
        <v>5.3840000000000101</v>
      </c>
      <c r="AH21" s="15">
        <f t="shared" si="7"/>
        <v>-2.32235714285707</v>
      </c>
      <c r="AI21" s="9">
        <v>3.49984615384626</v>
      </c>
      <c r="AJ21" s="9">
        <v>1.3744999999998999</v>
      </c>
      <c r="AK21" s="15">
        <f t="shared" si="8"/>
        <v>2.1253461538463601</v>
      </c>
      <c r="AL21" s="9">
        <v>3.3428333333334499</v>
      </c>
      <c r="AM21" s="9">
        <v>2.7109999999999399</v>
      </c>
      <c r="AN21" s="15">
        <f t="shared" si="9"/>
        <v>0.63183333333350999</v>
      </c>
      <c r="AO21" s="9"/>
      <c r="AP21" s="9">
        <v>1.85825</v>
      </c>
      <c r="AV21" s="6"/>
      <c r="AY21" s="6"/>
      <c r="BB21" s="6"/>
      <c r="BF21" s="6"/>
      <c r="BP21" s="6"/>
      <c r="BS21" s="6"/>
      <c r="BV21" s="6"/>
      <c r="BW21" s="12"/>
    </row>
    <row r="22" spans="1:76" x14ac:dyDescent="0.35">
      <c r="A22" s="37" t="s">
        <v>185</v>
      </c>
      <c r="B22" s="7">
        <v>17</v>
      </c>
      <c r="C22" s="7">
        <v>13</v>
      </c>
      <c r="D22" s="7">
        <v>3</v>
      </c>
      <c r="E22" s="6">
        <f t="shared" si="2"/>
        <v>10</v>
      </c>
      <c r="F22" s="7">
        <v>8</v>
      </c>
      <c r="G22" s="7">
        <v>8</v>
      </c>
      <c r="H22" s="6">
        <f t="shared" si="3"/>
        <v>0</v>
      </c>
      <c r="I22" s="7">
        <v>7</v>
      </c>
      <c r="J22" s="7">
        <v>9</v>
      </c>
      <c r="K22" s="6">
        <f t="shared" si="0"/>
        <v>-2</v>
      </c>
      <c r="L22" s="7">
        <v>1</v>
      </c>
      <c r="M22" s="7">
        <v>6</v>
      </c>
      <c r="N22" s="7">
        <v>1</v>
      </c>
      <c r="O22" s="6">
        <f t="shared" si="1"/>
        <v>5</v>
      </c>
      <c r="P22" s="7">
        <f t="shared" si="4"/>
        <v>2</v>
      </c>
      <c r="R22" s="9">
        <v>59.424498192871198</v>
      </c>
      <c r="T22" s="15">
        <f t="shared" si="5"/>
        <v>-16.922901807128795</v>
      </c>
      <c r="V22" s="9">
        <v>62.041593726743599</v>
      </c>
      <c r="X22" s="15">
        <f t="shared" si="6"/>
        <v>-25.493006273256398</v>
      </c>
      <c r="Z22" s="7">
        <v>0</v>
      </c>
      <c r="AC22" s="7">
        <v>0.33333333333333298</v>
      </c>
      <c r="AF22" s="9">
        <v>1.00374999999993</v>
      </c>
      <c r="AG22" s="9">
        <v>1.1963333333333099</v>
      </c>
      <c r="AH22" s="15">
        <f t="shared" si="7"/>
        <v>-0.19258333333337996</v>
      </c>
      <c r="AI22" s="9">
        <v>0.88462499999980104</v>
      </c>
      <c r="AJ22" s="9">
        <v>1.22242857142867</v>
      </c>
      <c r="AK22" s="15">
        <f t="shared" si="8"/>
        <v>-0.33780357142886897</v>
      </c>
      <c r="AL22" s="9">
        <v>0.74442857142834595</v>
      </c>
      <c r="AM22" s="9">
        <v>1.3028750000000899</v>
      </c>
      <c r="AN22" s="15">
        <f t="shared" si="9"/>
        <v>-0.55844642857174398</v>
      </c>
      <c r="AO22" s="9"/>
      <c r="AP22" s="9">
        <v>1.2574000000000101</v>
      </c>
      <c r="AV22" s="6"/>
      <c r="AY22" s="6"/>
      <c r="BB22" s="6"/>
      <c r="BF22" s="6"/>
      <c r="BP22" s="6"/>
      <c r="BS22" s="6"/>
      <c r="BV22" s="6"/>
      <c r="BW22" s="12"/>
    </row>
    <row r="23" spans="1:76" x14ac:dyDescent="0.35">
      <c r="A23" s="37" t="s">
        <v>186</v>
      </c>
      <c r="B23" s="7">
        <v>16</v>
      </c>
      <c r="C23" s="7">
        <v>10</v>
      </c>
      <c r="D23" s="7">
        <v>5</v>
      </c>
      <c r="E23" s="6">
        <f t="shared" si="2"/>
        <v>5</v>
      </c>
      <c r="F23" s="7">
        <v>6</v>
      </c>
      <c r="G23" s="7">
        <v>9</v>
      </c>
      <c r="H23" s="6">
        <f t="shared" si="3"/>
        <v>-3</v>
      </c>
      <c r="I23" s="7">
        <v>5</v>
      </c>
      <c r="J23" s="7">
        <v>10</v>
      </c>
      <c r="K23" s="6">
        <f t="shared" si="0"/>
        <v>-5</v>
      </c>
      <c r="L23" s="7">
        <v>1</v>
      </c>
      <c r="M23" s="7">
        <v>5</v>
      </c>
      <c r="N23" s="7">
        <v>1</v>
      </c>
      <c r="O23" s="6">
        <f t="shared" si="1"/>
        <v>4</v>
      </c>
      <c r="P23" s="7">
        <f t="shared" si="4"/>
        <v>4</v>
      </c>
      <c r="R23" s="9">
        <v>69.854441657834002</v>
      </c>
      <c r="T23" s="15">
        <f t="shared" si="5"/>
        <v>-6.4929583421659913</v>
      </c>
      <c r="V23" s="9">
        <v>77.203808562273807</v>
      </c>
      <c r="X23" s="15">
        <f t="shared" si="6"/>
        <v>-10.330791437726191</v>
      </c>
      <c r="Z23" s="7">
        <v>0</v>
      </c>
      <c r="AC23" s="7">
        <v>0</v>
      </c>
      <c r="AF23" s="9">
        <v>1.83688888888901</v>
      </c>
      <c r="AG23" s="9">
        <v>4.5810000000001301</v>
      </c>
      <c r="AH23" s="15">
        <f t="shared" si="7"/>
        <v>-2.74411111111112</v>
      </c>
      <c r="AI23" s="9">
        <v>3.3239999999999799</v>
      </c>
      <c r="AJ23" s="9">
        <v>2.5352222222224299</v>
      </c>
      <c r="AK23" s="15">
        <f t="shared" si="8"/>
        <v>0.78877777777754998</v>
      </c>
      <c r="AL23" s="9">
        <v>2.2702500000000301</v>
      </c>
      <c r="AM23" s="9">
        <v>3.0356000000001599</v>
      </c>
      <c r="AN23" s="15">
        <f t="shared" si="9"/>
        <v>-0.76535000000012987</v>
      </c>
      <c r="AO23" s="9"/>
      <c r="AP23" s="9">
        <v>2.1995166666666699</v>
      </c>
      <c r="AV23" s="6"/>
      <c r="AY23" s="6"/>
      <c r="BB23" s="6"/>
      <c r="BF23" s="6"/>
      <c r="BP23" s="6"/>
      <c r="BS23" s="6"/>
      <c r="BV23" s="6"/>
      <c r="BW23" s="12"/>
    </row>
    <row r="24" spans="1:76" x14ac:dyDescent="0.35">
      <c r="A24" s="38" t="s">
        <v>187</v>
      </c>
      <c r="B24" s="7">
        <v>16</v>
      </c>
      <c r="C24" s="7">
        <v>9</v>
      </c>
      <c r="D24" s="7">
        <v>6</v>
      </c>
      <c r="E24" s="6">
        <f t="shared" si="2"/>
        <v>3</v>
      </c>
      <c r="F24" s="7">
        <v>10</v>
      </c>
      <c r="G24" s="7">
        <v>5</v>
      </c>
      <c r="H24" s="6">
        <f t="shared" si="3"/>
        <v>5</v>
      </c>
      <c r="I24" s="7">
        <v>6</v>
      </c>
      <c r="J24" s="7">
        <v>9</v>
      </c>
      <c r="K24" s="6">
        <f t="shared" si="0"/>
        <v>-3</v>
      </c>
      <c r="L24" s="7">
        <v>1</v>
      </c>
      <c r="M24" s="7">
        <v>3</v>
      </c>
      <c r="N24" s="7">
        <v>4</v>
      </c>
      <c r="O24" s="6">
        <f t="shared" si="1"/>
        <v>-1</v>
      </c>
      <c r="P24" s="7">
        <f t="shared" si="4"/>
        <v>2</v>
      </c>
      <c r="R24" s="9">
        <v>56.893247361412698</v>
      </c>
      <c r="T24" s="15">
        <f t="shared" si="5"/>
        <v>-19.454152638587296</v>
      </c>
      <c r="V24" s="9">
        <v>67.309294414593694</v>
      </c>
      <c r="X24" s="15">
        <f t="shared" si="6"/>
        <v>-20.225305585406304</v>
      </c>
      <c r="Z24" s="7">
        <v>0.16666666666666699</v>
      </c>
      <c r="AC24" s="7">
        <v>0</v>
      </c>
      <c r="AF24" s="9">
        <v>1.8099999999997201</v>
      </c>
      <c r="AG24" s="9">
        <v>1.61833333333319</v>
      </c>
      <c r="AH24" s="15">
        <f t="shared" si="7"/>
        <v>0.19166666666653009</v>
      </c>
      <c r="AI24" s="9">
        <v>2.0933333333331499</v>
      </c>
      <c r="AJ24" s="9">
        <v>1.0699999999997101</v>
      </c>
      <c r="AK24" s="15">
        <f t="shared" si="8"/>
        <v>1.0233333333334398</v>
      </c>
      <c r="AL24" s="9">
        <v>2.6579999999998098</v>
      </c>
      <c r="AM24" s="9">
        <v>1.2111111111108701</v>
      </c>
      <c r="AN24" s="15">
        <f t="shared" si="9"/>
        <v>1.4468888888889397</v>
      </c>
      <c r="AO24" s="9"/>
      <c r="AP24" s="9">
        <v>1.6595</v>
      </c>
      <c r="AV24" s="6"/>
      <c r="AY24" s="6"/>
      <c r="BB24" s="6"/>
      <c r="BF24" s="6"/>
      <c r="BP24" s="6"/>
      <c r="BS24" s="6"/>
      <c r="BV24" s="6"/>
      <c r="BW24" s="12"/>
    </row>
    <row r="25" spans="1:76" x14ac:dyDescent="0.35">
      <c r="A25" s="37" t="s">
        <v>188</v>
      </c>
      <c r="B25" s="7">
        <v>16</v>
      </c>
      <c r="C25" s="7">
        <v>7</v>
      </c>
      <c r="D25" s="7">
        <v>8</v>
      </c>
      <c r="E25" s="6">
        <f t="shared" si="2"/>
        <v>-1</v>
      </c>
      <c r="F25" s="7">
        <v>10</v>
      </c>
      <c r="G25" s="7">
        <v>5</v>
      </c>
      <c r="H25" s="6">
        <f t="shared" si="3"/>
        <v>5</v>
      </c>
      <c r="I25" s="7">
        <v>4</v>
      </c>
      <c r="J25" s="7">
        <v>11</v>
      </c>
      <c r="K25" s="6">
        <f t="shared" si="0"/>
        <v>-7</v>
      </c>
      <c r="L25" s="7">
        <v>1</v>
      </c>
      <c r="M25" s="7">
        <v>3</v>
      </c>
      <c r="N25" s="7">
        <v>6</v>
      </c>
      <c r="O25" s="6">
        <f t="shared" si="1"/>
        <v>-3</v>
      </c>
      <c r="P25" s="7">
        <f t="shared" si="4"/>
        <v>2</v>
      </c>
      <c r="R25" s="9">
        <v>63.537322528907403</v>
      </c>
      <c r="T25" s="15">
        <f t="shared" si="5"/>
        <v>-12.81007747109259</v>
      </c>
      <c r="V25" s="9">
        <v>75.144601808458503</v>
      </c>
      <c r="X25" s="15">
        <f t="shared" si="6"/>
        <v>-12.389998191541494</v>
      </c>
      <c r="Z25" s="7">
        <v>0</v>
      </c>
      <c r="AC25" s="7">
        <v>0.25</v>
      </c>
      <c r="AF25" s="9">
        <v>1.9135549999999999</v>
      </c>
      <c r="AG25" s="9">
        <v>1.328325</v>
      </c>
      <c r="AH25" s="15">
        <f t="shared" si="7"/>
        <v>0.58522999999999992</v>
      </c>
      <c r="AI25" s="9">
        <v>1.48043666666667</v>
      </c>
      <c r="AJ25" s="9">
        <v>1.7567999999999999</v>
      </c>
      <c r="AK25" s="15">
        <f t="shared" si="8"/>
        <v>-0.27636333333332996</v>
      </c>
      <c r="AL25" s="9">
        <v>1.9611499999999999</v>
      </c>
      <c r="AM25" s="9">
        <v>1.4749527272727301</v>
      </c>
      <c r="AN25" s="15">
        <f t="shared" si="9"/>
        <v>0.48619727272726987</v>
      </c>
      <c r="AO25" s="9"/>
      <c r="AP25" s="9">
        <v>1.19444016666667</v>
      </c>
      <c r="AV25" s="6"/>
      <c r="AY25" s="6"/>
      <c r="BB25" s="6"/>
      <c r="BF25" s="6"/>
      <c r="BP25" s="6"/>
      <c r="BS25" s="6"/>
      <c r="BV25" s="6"/>
      <c r="BW25" s="12"/>
    </row>
    <row r="26" spans="1:76" x14ac:dyDescent="0.35">
      <c r="A26" s="38" t="s">
        <v>189</v>
      </c>
      <c r="B26" s="7">
        <v>16</v>
      </c>
      <c r="C26" s="7">
        <v>10</v>
      </c>
      <c r="D26" s="7">
        <v>5</v>
      </c>
      <c r="E26" s="6">
        <f t="shared" si="2"/>
        <v>5</v>
      </c>
      <c r="F26" s="7">
        <v>6</v>
      </c>
      <c r="G26" s="7">
        <v>9</v>
      </c>
      <c r="H26" s="6">
        <f t="shared" si="3"/>
        <v>-3</v>
      </c>
      <c r="I26" s="7">
        <v>4</v>
      </c>
      <c r="J26" s="7">
        <v>11</v>
      </c>
      <c r="K26" s="6">
        <f t="shared" si="0"/>
        <v>-7</v>
      </c>
      <c r="L26" s="7">
        <v>1</v>
      </c>
      <c r="M26" s="7">
        <v>6</v>
      </c>
      <c r="N26" s="7">
        <v>2</v>
      </c>
      <c r="O26" s="6">
        <f t="shared" si="1"/>
        <v>4</v>
      </c>
      <c r="P26" s="7">
        <f t="shared" si="4"/>
        <v>3</v>
      </c>
      <c r="R26" s="9">
        <v>58.840805794856699</v>
      </c>
      <c r="T26" s="15">
        <f t="shared" si="5"/>
        <v>-17.506594205143294</v>
      </c>
      <c r="V26" s="9">
        <v>66.797607443875293</v>
      </c>
      <c r="X26" s="15">
        <f t="shared" si="6"/>
        <v>-20.736992556124704</v>
      </c>
      <c r="Z26" s="7">
        <v>0.4</v>
      </c>
      <c r="AC26" s="7">
        <v>0</v>
      </c>
      <c r="AF26" s="9">
        <v>1.20549999999998</v>
      </c>
      <c r="AG26" s="9">
        <v>1.74499999999989</v>
      </c>
      <c r="AH26" s="15">
        <f t="shared" si="7"/>
        <v>-0.53949999999990994</v>
      </c>
      <c r="AI26" s="9">
        <v>1.5031666666667101</v>
      </c>
      <c r="AJ26" s="9">
        <v>1.2519999999999001</v>
      </c>
      <c r="AK26" s="15">
        <f t="shared" si="8"/>
        <v>0.25116666666680998</v>
      </c>
      <c r="AL26" s="9">
        <v>1.18175000000008</v>
      </c>
      <c r="AM26" s="9">
        <v>1.4307999999999099</v>
      </c>
      <c r="AN26" s="15">
        <f t="shared" si="9"/>
        <v>-0.24904999999982991</v>
      </c>
      <c r="AO26" s="9"/>
      <c r="AP26" s="9">
        <v>0.86271666666666502</v>
      </c>
      <c r="AV26" s="6"/>
      <c r="AY26" s="6"/>
      <c r="BB26" s="6"/>
      <c r="BF26" s="6"/>
      <c r="BP26" s="6"/>
      <c r="BS26" s="6"/>
      <c r="BV26" s="6"/>
      <c r="BW26" s="12"/>
    </row>
    <row r="27" spans="1:76" x14ac:dyDescent="0.35">
      <c r="A27" s="38" t="s">
        <v>190</v>
      </c>
      <c r="B27" s="7">
        <v>16</v>
      </c>
      <c r="C27" s="7">
        <v>14</v>
      </c>
      <c r="D27" s="7">
        <v>1</v>
      </c>
      <c r="E27" s="6">
        <f t="shared" si="2"/>
        <v>13</v>
      </c>
      <c r="F27" s="7">
        <v>13</v>
      </c>
      <c r="G27" s="7">
        <v>2</v>
      </c>
      <c r="H27" s="6">
        <f t="shared" si="3"/>
        <v>11</v>
      </c>
      <c r="I27" s="7">
        <v>12</v>
      </c>
      <c r="J27" s="7">
        <v>3</v>
      </c>
      <c r="K27" s="6">
        <f t="shared" si="0"/>
        <v>9</v>
      </c>
      <c r="L27" s="7">
        <v>1</v>
      </c>
      <c r="M27" s="7">
        <v>2</v>
      </c>
      <c r="N27" s="7">
        <v>1</v>
      </c>
      <c r="O27" s="6">
        <f t="shared" si="1"/>
        <v>1</v>
      </c>
      <c r="P27" s="7">
        <f t="shared" si="4"/>
        <v>0</v>
      </c>
      <c r="R27" s="9">
        <v>36.447261159662197</v>
      </c>
      <c r="T27" s="15">
        <f t="shared" si="5"/>
        <v>-39.900138840337796</v>
      </c>
      <c r="V27" s="9">
        <v>36.5919571054541</v>
      </c>
      <c r="X27" s="15">
        <f t="shared" si="6"/>
        <v>-50.942642894545898</v>
      </c>
      <c r="Z27" s="7">
        <v>0</v>
      </c>
      <c r="AC27" s="7">
        <v>1</v>
      </c>
      <c r="AF27" s="9">
        <v>2.19882857142857</v>
      </c>
      <c r="AG27" s="9">
        <v>5.7924999999999898</v>
      </c>
      <c r="AH27" s="15">
        <f t="shared" si="7"/>
        <v>-3.5936714285714197</v>
      </c>
      <c r="AI27" s="9">
        <v>2.2221230769230802</v>
      </c>
      <c r="AJ27" s="9">
        <v>3.8442500000000002</v>
      </c>
      <c r="AK27" s="15">
        <f t="shared" si="8"/>
        <v>-1.62212692307692</v>
      </c>
      <c r="AL27" s="9">
        <v>1.92459166666667</v>
      </c>
      <c r="AM27" s="9">
        <v>4.4936666666666696</v>
      </c>
      <c r="AN27" s="15">
        <f t="shared" si="9"/>
        <v>-2.5690749999999998</v>
      </c>
      <c r="AO27" s="9"/>
      <c r="AP27" s="9">
        <v>1.425751</v>
      </c>
      <c r="AV27" s="6"/>
      <c r="AY27" s="6"/>
      <c r="BB27" s="6"/>
      <c r="BF27" s="6"/>
      <c r="BP27" s="6"/>
      <c r="BS27" s="6"/>
      <c r="BV27" s="6"/>
      <c r="BW27" s="12"/>
    </row>
    <row r="28" spans="1:76" x14ac:dyDescent="0.35">
      <c r="A28" s="39"/>
      <c r="AF28" s="9"/>
      <c r="AG28" s="9"/>
      <c r="AH28" s="15"/>
      <c r="AI28" s="9"/>
      <c r="AJ28" s="9"/>
      <c r="AK28" s="15"/>
      <c r="AL28" s="9"/>
      <c r="AM28" s="9"/>
      <c r="AN28" s="15"/>
      <c r="AO28" s="9"/>
      <c r="AP28" s="9"/>
      <c r="AV28" s="6"/>
      <c r="AY28" s="6"/>
      <c r="BB28" s="6"/>
      <c r="BF28" s="6"/>
      <c r="BP28" s="6"/>
      <c r="BS28" s="6"/>
      <c r="BV28" s="6"/>
      <c r="BW28" s="12"/>
    </row>
    <row r="29" spans="1:76" x14ac:dyDescent="0.35">
      <c r="A29" s="39"/>
      <c r="AF29" s="9"/>
      <c r="AG29" s="9"/>
      <c r="AH29" s="15"/>
      <c r="AI29" s="9"/>
      <c r="AJ29" s="9"/>
      <c r="AK29" s="15"/>
      <c r="AL29" s="9"/>
      <c r="AM29" s="9"/>
      <c r="AN29" s="15"/>
      <c r="AO29" s="9"/>
      <c r="AP29" s="9"/>
      <c r="AV29" s="6"/>
      <c r="AY29" s="6"/>
      <c r="BB29" s="6"/>
      <c r="BF29" s="6"/>
      <c r="BP29" s="6"/>
      <c r="BS29" s="6"/>
      <c r="BV29" s="6"/>
      <c r="BW29" s="12"/>
    </row>
    <row r="30" spans="1:76" x14ac:dyDescent="0.35">
      <c r="A30" s="7" t="s">
        <v>34</v>
      </c>
      <c r="C30" s="9">
        <f>AVERAGE(C4:C27)</f>
        <v>11.666666666666666</v>
      </c>
      <c r="D30" s="9">
        <f t="shared" ref="D30:T30" si="10">AVERAGE(D4:D27)</f>
        <v>3.3333333333333335</v>
      </c>
      <c r="E30" s="15">
        <f t="shared" si="10"/>
        <v>8.3333333333333339</v>
      </c>
      <c r="F30" s="9">
        <f t="shared" si="10"/>
        <v>9.7916666666666661</v>
      </c>
      <c r="G30" s="9">
        <f t="shared" si="10"/>
        <v>5.208333333333333</v>
      </c>
      <c r="H30" s="15">
        <f t="shared" si="10"/>
        <v>4.583333333333333</v>
      </c>
      <c r="I30" s="9">
        <f t="shared" si="10"/>
        <v>7.916666666666667</v>
      </c>
      <c r="J30" s="9">
        <f t="shared" si="10"/>
        <v>7.083333333333333</v>
      </c>
      <c r="K30" s="15">
        <f t="shared" si="10"/>
        <v>0.83333333333333337</v>
      </c>
      <c r="M30" s="9">
        <f t="shared" si="10"/>
        <v>3.75</v>
      </c>
      <c r="N30" s="9">
        <f t="shared" si="10"/>
        <v>1.875</v>
      </c>
      <c r="O30" s="15">
        <f t="shared" si="10"/>
        <v>1.875</v>
      </c>
      <c r="P30" s="9">
        <f t="shared" si="10"/>
        <v>1.4583333333333333</v>
      </c>
      <c r="R30" s="9">
        <f t="shared" si="10"/>
        <v>53.347670815737708</v>
      </c>
      <c r="T30" s="9">
        <f t="shared" si="10"/>
        <v>-22.999729184262289</v>
      </c>
      <c r="U30" s="9"/>
      <c r="V30" s="9">
        <f t="shared" ref="V30" si="11">AVERAGE(V4:V27)</f>
        <v>57.674018324816977</v>
      </c>
      <c r="X30" s="9">
        <f t="shared" ref="X30" si="12">AVERAGE(X4:X27)</f>
        <v>-29.860581675183017</v>
      </c>
      <c r="Y30" s="9"/>
      <c r="Z30" s="9">
        <f t="shared" ref="Z30" si="13">AVERAGE(Z4:Z27)</f>
        <v>8.9583333333333334E-2</v>
      </c>
      <c r="AB30" s="7" t="s">
        <v>34</v>
      </c>
      <c r="AC30" s="9">
        <f t="shared" ref="AC30" si="14">AVERAGE(AC4:AC27)</f>
        <v>0.30092592592592593</v>
      </c>
      <c r="AE30" s="7" t="s">
        <v>34</v>
      </c>
      <c r="AF30" s="9">
        <f t="shared" ref="AF30:AP30" si="15">AVERAGE(AF4:AF27)</f>
        <v>2.2582824168653977</v>
      </c>
      <c r="AG30" s="9">
        <f t="shared" si="15"/>
        <v>4.1774697916671677</v>
      </c>
      <c r="AH30" s="15">
        <f t="shared" si="15"/>
        <v>-1.9191873748017694</v>
      </c>
      <c r="AI30" s="9">
        <f t="shared" si="15"/>
        <v>2.3214123614348074</v>
      </c>
      <c r="AJ30" s="9">
        <f t="shared" si="15"/>
        <v>2.975334169973225</v>
      </c>
      <c r="AK30" s="15">
        <f t="shared" si="15"/>
        <v>-0.65392180853841697</v>
      </c>
      <c r="AL30" s="9">
        <f t="shared" si="15"/>
        <v>2.1821755230879218</v>
      </c>
      <c r="AM30" s="9">
        <f t="shared" si="15"/>
        <v>3.1822678678149967</v>
      </c>
      <c r="AN30" s="15">
        <f t="shared" si="15"/>
        <v>-1.0000923447270758</v>
      </c>
      <c r="AO30" s="9"/>
      <c r="AP30" s="9">
        <f t="shared" si="15"/>
        <v>1.7237148402777944</v>
      </c>
      <c r="AT30" s="9"/>
      <c r="AU30" s="9"/>
      <c r="AV30" s="15"/>
      <c r="AW30" s="9"/>
      <c r="AX30" s="9"/>
      <c r="AY30" s="15"/>
      <c r="AZ30" s="9"/>
      <c r="BA30" s="9"/>
      <c r="BB30" s="15"/>
      <c r="BC30" s="9"/>
      <c r="BD30" s="9"/>
      <c r="BE30" s="9"/>
      <c r="BF30" s="9"/>
      <c r="BH30" s="15"/>
      <c r="BK30" s="9"/>
      <c r="BN30" s="9"/>
      <c r="BO30" s="9"/>
      <c r="BP30" s="9"/>
      <c r="BQ30" s="9"/>
      <c r="BR30" s="9"/>
      <c r="BS30" s="9"/>
      <c r="BT30" s="9"/>
      <c r="BU30" s="9"/>
      <c r="BV30" s="9"/>
      <c r="BW30" s="12"/>
      <c r="BX30" s="9"/>
    </row>
    <row r="31" spans="1:76" s="75" customFormat="1" x14ac:dyDescent="0.35">
      <c r="A31" s="75" t="s">
        <v>7</v>
      </c>
      <c r="C31" s="76">
        <f>TTEST(C4:C27,D4:D27,2,1)</f>
        <v>9.1973685628485393E-8</v>
      </c>
      <c r="E31" s="77"/>
      <c r="F31" s="76">
        <f>TTEST(F4:F27,G4:G27,2,1)</f>
        <v>5.2157227926275852E-4</v>
      </c>
      <c r="H31" s="77"/>
      <c r="I31" s="78">
        <f>TTEST(I4:I27,J4:J27,2,1)</f>
        <v>0.52529027441996212</v>
      </c>
      <c r="K31" s="77"/>
      <c r="M31" s="76">
        <f>TTEST(M4:M27,N4:N27,2,1)</f>
        <v>4.4010238539493622E-3</v>
      </c>
      <c r="T31" s="77"/>
      <c r="X31" s="77"/>
      <c r="AB31" s="75" t="s">
        <v>7</v>
      </c>
      <c r="AE31" s="75" t="s">
        <v>7</v>
      </c>
      <c r="AF31" s="76">
        <f>TTEST(AF4:AF27,AG4:AG27,2,1)</f>
        <v>1.1434161736813419E-2</v>
      </c>
      <c r="AH31" s="77"/>
      <c r="AI31" s="75">
        <f>TTEST(AI4:AI27,AJ4:AJ27,2,1)</f>
        <v>9.0368457763031776E-2</v>
      </c>
      <c r="AK31" s="77"/>
      <c r="AL31" s="76">
        <f>TTEST(AL4:AL27,AM4:AM27,2,1)</f>
        <v>1.2652242752427214E-2</v>
      </c>
      <c r="AN31" s="77"/>
      <c r="AO31" s="21"/>
      <c r="AT31" s="76"/>
      <c r="AV31" s="77"/>
      <c r="AW31" s="76"/>
      <c r="AY31" s="77"/>
      <c r="BB31" s="77"/>
      <c r="BF31" s="77"/>
      <c r="BH31" s="77"/>
      <c r="BN31" s="76"/>
      <c r="BP31" s="77"/>
      <c r="BQ31" s="76"/>
      <c r="BS31" s="77"/>
      <c r="BV31" s="77"/>
      <c r="BW31" s="21"/>
    </row>
    <row r="32" spans="1:76" s="75" customFormat="1" x14ac:dyDescent="0.35">
      <c r="A32" s="75" t="s">
        <v>9</v>
      </c>
      <c r="C32" s="76">
        <f>TTEST(C4:C27,F4:F27,2,1)</f>
        <v>4.4010238539493622E-3</v>
      </c>
      <c r="E32" s="77"/>
      <c r="H32" s="77"/>
      <c r="K32" s="77"/>
      <c r="T32" s="77"/>
      <c r="X32" s="77"/>
      <c r="AB32" s="75" t="s">
        <v>9</v>
      </c>
      <c r="AE32" s="75" t="s">
        <v>9</v>
      </c>
      <c r="AF32" s="75">
        <f>TTEST(AF4:AF27,AI4:AI27,2,1)</f>
        <v>0.5546917504675255</v>
      </c>
      <c r="AH32" s="77"/>
      <c r="AK32" s="77"/>
      <c r="AN32" s="77"/>
      <c r="AO32" s="21"/>
      <c r="AT32" s="76"/>
      <c r="AV32" s="77"/>
      <c r="AY32" s="77"/>
      <c r="BB32" s="77"/>
      <c r="BF32" s="77"/>
      <c r="BH32" s="77"/>
      <c r="BP32" s="77"/>
      <c r="BS32" s="77"/>
      <c r="BV32" s="77"/>
      <c r="BW32" s="21"/>
    </row>
    <row r="34" spans="1:11" x14ac:dyDescent="0.35">
      <c r="K34" s="6">
        <f>TTEST(M4:M27,N4:N27,2,1)</f>
        <v>4.4010238539493622E-3</v>
      </c>
    </row>
    <row r="35" spans="1:11" x14ac:dyDescent="0.35">
      <c r="A35" s="6"/>
      <c r="B35" s="6"/>
    </row>
    <row r="36" spans="1:11" x14ac:dyDescent="0.35">
      <c r="C36" s="7" t="s">
        <v>232</v>
      </c>
      <c r="D36" s="7" t="s">
        <v>233</v>
      </c>
      <c r="F36" s="7" t="s">
        <v>234</v>
      </c>
    </row>
    <row r="37" spans="1:11" x14ac:dyDescent="0.35">
      <c r="B37" s="7" t="s">
        <v>231</v>
      </c>
      <c r="C37" s="7">
        <f>STDEV(C4:C27)/SQRT(24)</f>
        <v>0.54728137937678878</v>
      </c>
      <c r="D37" s="7">
        <f>STDEV(D4:D27)/SQRT(24)</f>
        <v>0.5439611381401831</v>
      </c>
      <c r="F37" s="7">
        <f>STDEV(F4:F27)/SQRT(24)</f>
        <v>0.5645928591634487</v>
      </c>
    </row>
    <row r="41" spans="1:11" x14ac:dyDescent="0.35">
      <c r="A41" s="6"/>
      <c r="B41" s="6"/>
    </row>
    <row r="44" spans="1:11" x14ac:dyDescent="0.35">
      <c r="A44" s="6" t="s">
        <v>43</v>
      </c>
      <c r="B44" s="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C3AB-3FB2-1447-9970-7E889AB9D246}">
  <dimension ref="A1:H27"/>
  <sheetViews>
    <sheetView workbookViewId="0">
      <selection activeCell="C16" sqref="C16"/>
    </sheetView>
  </sheetViews>
  <sheetFormatPr defaultColWidth="10.81640625" defaultRowHeight="14.5" x14ac:dyDescent="0.35"/>
  <sheetData>
    <row r="1" spans="1:8" s="1" customFormat="1" x14ac:dyDescent="0.35">
      <c r="A1" s="1" t="s">
        <v>45</v>
      </c>
      <c r="C1" s="1" t="s">
        <v>146</v>
      </c>
      <c r="D1" s="1" t="s">
        <v>147</v>
      </c>
      <c r="E1" s="1" t="s">
        <v>148</v>
      </c>
      <c r="F1" s="1" t="s">
        <v>204</v>
      </c>
      <c r="H1" s="1" t="s">
        <v>156</v>
      </c>
    </row>
    <row r="2" spans="1:8" x14ac:dyDescent="0.35">
      <c r="A2" s="37" t="s">
        <v>167</v>
      </c>
      <c r="C2">
        <v>64</v>
      </c>
      <c r="D2">
        <v>60</v>
      </c>
      <c r="E2">
        <v>1</v>
      </c>
      <c r="F2">
        <f>C2-D2-E2</f>
        <v>3</v>
      </c>
      <c r="H2" s="29">
        <f>D2/C2</f>
        <v>0.9375</v>
      </c>
    </row>
    <row r="3" spans="1:8" x14ac:dyDescent="0.35">
      <c r="A3" s="37" t="s">
        <v>168</v>
      </c>
      <c r="C3">
        <v>64</v>
      </c>
      <c r="D3">
        <v>57</v>
      </c>
      <c r="E3">
        <v>1</v>
      </c>
      <c r="F3">
        <f t="shared" ref="F3:F25" si="0">C3-D3-E3</f>
        <v>6</v>
      </c>
      <c r="H3" s="29">
        <f t="shared" ref="H3:H25" si="1">D3/C3</f>
        <v>0.890625</v>
      </c>
    </row>
    <row r="4" spans="1:8" x14ac:dyDescent="0.35">
      <c r="A4" s="37" t="s">
        <v>169</v>
      </c>
      <c r="C4">
        <v>64</v>
      </c>
      <c r="D4">
        <v>59</v>
      </c>
      <c r="E4">
        <v>3</v>
      </c>
      <c r="F4">
        <f t="shared" si="0"/>
        <v>2</v>
      </c>
      <c r="H4" s="29">
        <f t="shared" si="1"/>
        <v>0.921875</v>
      </c>
    </row>
    <row r="5" spans="1:8" x14ac:dyDescent="0.35">
      <c r="A5" s="37" t="s">
        <v>170</v>
      </c>
      <c r="C5">
        <v>64</v>
      </c>
      <c r="D5">
        <v>53</v>
      </c>
      <c r="E5">
        <v>3</v>
      </c>
      <c r="F5">
        <f t="shared" si="0"/>
        <v>8</v>
      </c>
      <c r="H5" s="29">
        <f t="shared" si="1"/>
        <v>0.828125</v>
      </c>
    </row>
    <row r="6" spans="1:8" x14ac:dyDescent="0.35">
      <c r="A6" s="37" t="s">
        <v>171</v>
      </c>
      <c r="C6">
        <v>64</v>
      </c>
      <c r="D6">
        <v>64</v>
      </c>
      <c r="E6">
        <v>0</v>
      </c>
      <c r="F6">
        <f t="shared" si="0"/>
        <v>0</v>
      </c>
      <c r="H6" s="29">
        <f t="shared" si="1"/>
        <v>1</v>
      </c>
    </row>
    <row r="7" spans="1:8" x14ac:dyDescent="0.35">
      <c r="A7" s="37" t="s">
        <v>172</v>
      </c>
      <c r="C7">
        <v>64</v>
      </c>
      <c r="D7">
        <v>64</v>
      </c>
      <c r="E7">
        <v>0</v>
      </c>
      <c r="F7">
        <f t="shared" si="0"/>
        <v>0</v>
      </c>
      <c r="H7" s="29">
        <f t="shared" si="1"/>
        <v>1</v>
      </c>
    </row>
    <row r="8" spans="1:8" x14ac:dyDescent="0.35">
      <c r="A8" s="37" t="s">
        <v>173</v>
      </c>
      <c r="C8">
        <v>64</v>
      </c>
      <c r="D8">
        <v>64</v>
      </c>
      <c r="E8">
        <v>0</v>
      </c>
      <c r="F8">
        <f t="shared" si="0"/>
        <v>0</v>
      </c>
      <c r="H8" s="29">
        <f t="shared" si="1"/>
        <v>1</v>
      </c>
    </row>
    <row r="9" spans="1:8" x14ac:dyDescent="0.35">
      <c r="A9" s="37" t="s">
        <v>174</v>
      </c>
      <c r="C9">
        <v>64</v>
      </c>
      <c r="D9">
        <v>62</v>
      </c>
      <c r="E9">
        <v>4</v>
      </c>
      <c r="F9">
        <f t="shared" si="0"/>
        <v>-2</v>
      </c>
      <c r="H9" s="29">
        <f t="shared" si="1"/>
        <v>0.96875</v>
      </c>
    </row>
    <row r="10" spans="1:8" x14ac:dyDescent="0.35">
      <c r="A10" s="38" t="s">
        <v>175</v>
      </c>
      <c r="C10">
        <v>64</v>
      </c>
      <c r="D10">
        <v>56</v>
      </c>
      <c r="E10">
        <v>4</v>
      </c>
      <c r="F10">
        <f t="shared" si="0"/>
        <v>4</v>
      </c>
      <c r="H10" s="29">
        <f t="shared" si="1"/>
        <v>0.875</v>
      </c>
    </row>
    <row r="11" spans="1:8" x14ac:dyDescent="0.35">
      <c r="A11" s="37" t="s">
        <v>176</v>
      </c>
      <c r="C11">
        <v>64</v>
      </c>
      <c r="D11">
        <v>57</v>
      </c>
      <c r="E11">
        <v>1</v>
      </c>
      <c r="F11">
        <f t="shared" si="0"/>
        <v>6</v>
      </c>
      <c r="H11" s="29">
        <f t="shared" si="1"/>
        <v>0.890625</v>
      </c>
    </row>
    <row r="12" spans="1:8" x14ac:dyDescent="0.35">
      <c r="A12" s="45" t="s">
        <v>177</v>
      </c>
      <c r="C12">
        <v>64</v>
      </c>
      <c r="D12">
        <v>41</v>
      </c>
      <c r="E12">
        <v>4</v>
      </c>
      <c r="F12">
        <f t="shared" si="0"/>
        <v>19</v>
      </c>
      <c r="H12" s="42">
        <f t="shared" si="1"/>
        <v>0.640625</v>
      </c>
    </row>
    <row r="13" spans="1:8" x14ac:dyDescent="0.35">
      <c r="A13" s="37" t="s">
        <v>178</v>
      </c>
      <c r="C13">
        <v>64</v>
      </c>
      <c r="D13">
        <v>52</v>
      </c>
      <c r="E13">
        <v>1</v>
      </c>
      <c r="F13">
        <f t="shared" si="0"/>
        <v>11</v>
      </c>
      <c r="H13" s="29">
        <f t="shared" si="1"/>
        <v>0.8125</v>
      </c>
    </row>
    <row r="14" spans="1:8" x14ac:dyDescent="0.35">
      <c r="A14" s="37" t="s">
        <v>179</v>
      </c>
      <c r="C14">
        <v>64</v>
      </c>
      <c r="D14">
        <v>55</v>
      </c>
      <c r="E14">
        <v>0</v>
      </c>
      <c r="F14">
        <f t="shared" si="0"/>
        <v>9</v>
      </c>
      <c r="H14" s="29">
        <f t="shared" si="1"/>
        <v>0.859375</v>
      </c>
    </row>
    <row r="15" spans="1:8" x14ac:dyDescent="0.35">
      <c r="A15" s="38" t="s">
        <v>180</v>
      </c>
      <c r="C15">
        <v>64</v>
      </c>
      <c r="D15">
        <v>62</v>
      </c>
      <c r="E15">
        <v>3</v>
      </c>
      <c r="F15">
        <f t="shared" si="0"/>
        <v>-1</v>
      </c>
      <c r="H15" s="29">
        <f t="shared" si="1"/>
        <v>0.96875</v>
      </c>
    </row>
    <row r="16" spans="1:8" x14ac:dyDescent="0.35">
      <c r="A16" s="37" t="s">
        <v>181</v>
      </c>
      <c r="C16">
        <v>64</v>
      </c>
      <c r="D16">
        <v>64</v>
      </c>
      <c r="E16">
        <v>2</v>
      </c>
      <c r="F16">
        <f t="shared" si="0"/>
        <v>-2</v>
      </c>
      <c r="H16" s="29">
        <f t="shared" si="1"/>
        <v>1</v>
      </c>
    </row>
    <row r="17" spans="1:8" x14ac:dyDescent="0.35">
      <c r="A17" s="45" t="s">
        <v>182</v>
      </c>
      <c r="C17">
        <v>64</v>
      </c>
      <c r="D17">
        <v>39</v>
      </c>
      <c r="E17">
        <v>5</v>
      </c>
      <c r="F17">
        <f t="shared" si="0"/>
        <v>20</v>
      </c>
      <c r="H17" s="42">
        <f t="shared" si="1"/>
        <v>0.609375</v>
      </c>
    </row>
    <row r="18" spans="1:8" x14ac:dyDescent="0.35">
      <c r="A18" s="37" t="s">
        <v>183</v>
      </c>
      <c r="C18">
        <v>64</v>
      </c>
      <c r="D18">
        <v>60</v>
      </c>
      <c r="E18">
        <v>5</v>
      </c>
      <c r="F18">
        <f t="shared" si="0"/>
        <v>-1</v>
      </c>
      <c r="H18" s="29">
        <f t="shared" si="1"/>
        <v>0.9375</v>
      </c>
    </row>
    <row r="19" spans="1:8" x14ac:dyDescent="0.35">
      <c r="A19" s="46" t="s">
        <v>184</v>
      </c>
      <c r="C19">
        <v>64</v>
      </c>
      <c r="D19">
        <v>48</v>
      </c>
      <c r="E19">
        <v>6</v>
      </c>
      <c r="F19">
        <f t="shared" si="0"/>
        <v>10</v>
      </c>
      <c r="H19" s="41">
        <f t="shared" si="1"/>
        <v>0.75</v>
      </c>
    </row>
    <row r="20" spans="1:8" x14ac:dyDescent="0.35">
      <c r="A20" s="37" t="s">
        <v>185</v>
      </c>
      <c r="C20">
        <v>64</v>
      </c>
      <c r="D20">
        <v>63</v>
      </c>
      <c r="E20">
        <v>1</v>
      </c>
      <c r="F20">
        <f t="shared" si="0"/>
        <v>0</v>
      </c>
      <c r="H20" s="29">
        <f t="shared" si="1"/>
        <v>0.984375</v>
      </c>
    </row>
    <row r="21" spans="1:8" x14ac:dyDescent="0.35">
      <c r="A21" s="37" t="s">
        <v>186</v>
      </c>
      <c r="C21">
        <v>64</v>
      </c>
      <c r="D21">
        <v>58</v>
      </c>
      <c r="E21">
        <v>1</v>
      </c>
      <c r="F21">
        <f t="shared" si="0"/>
        <v>5</v>
      </c>
      <c r="H21" s="29">
        <f t="shared" si="1"/>
        <v>0.90625</v>
      </c>
    </row>
    <row r="22" spans="1:8" x14ac:dyDescent="0.35">
      <c r="A22" s="38" t="s">
        <v>187</v>
      </c>
      <c r="C22">
        <v>64</v>
      </c>
      <c r="D22">
        <v>63</v>
      </c>
      <c r="E22">
        <v>2</v>
      </c>
      <c r="F22">
        <f t="shared" si="0"/>
        <v>-1</v>
      </c>
      <c r="H22" s="29">
        <f t="shared" si="1"/>
        <v>0.984375</v>
      </c>
    </row>
    <row r="23" spans="1:8" x14ac:dyDescent="0.35">
      <c r="A23" s="37" t="s">
        <v>188</v>
      </c>
      <c r="C23">
        <v>64</v>
      </c>
      <c r="D23">
        <v>63</v>
      </c>
      <c r="E23">
        <v>0</v>
      </c>
      <c r="F23">
        <f t="shared" si="0"/>
        <v>1</v>
      </c>
      <c r="H23" s="29">
        <f t="shared" si="1"/>
        <v>0.984375</v>
      </c>
    </row>
    <row r="24" spans="1:8" x14ac:dyDescent="0.35">
      <c r="A24" s="38" t="s">
        <v>189</v>
      </c>
      <c r="C24">
        <v>64</v>
      </c>
      <c r="D24">
        <v>64</v>
      </c>
      <c r="E24">
        <v>1</v>
      </c>
      <c r="F24">
        <f t="shared" si="0"/>
        <v>-1</v>
      </c>
      <c r="H24" s="29">
        <f t="shared" si="1"/>
        <v>1</v>
      </c>
    </row>
    <row r="25" spans="1:8" x14ac:dyDescent="0.35">
      <c r="A25" s="38" t="s">
        <v>190</v>
      </c>
      <c r="C25">
        <v>64</v>
      </c>
      <c r="D25">
        <v>62</v>
      </c>
      <c r="E25">
        <v>0</v>
      </c>
      <c r="F25">
        <f t="shared" si="0"/>
        <v>2</v>
      </c>
      <c r="H25" s="29">
        <f t="shared" si="1"/>
        <v>0.96875</v>
      </c>
    </row>
    <row r="27" spans="1:8" x14ac:dyDescent="0.35">
      <c r="A27" t="s">
        <v>34</v>
      </c>
      <c r="C27">
        <f>AVERAGE(C2:C25)</f>
        <v>64</v>
      </c>
      <c r="D27">
        <f t="shared" ref="D27:E27" si="2">AVERAGE(D2:D25)</f>
        <v>57.916666666666664</v>
      </c>
      <c r="E27">
        <f t="shared" si="2"/>
        <v>2</v>
      </c>
      <c r="H27" s="29">
        <f>AVERAGE(H2:H25)</f>
        <v>0.90494791666666663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26EB-1849-5C49-B2A5-135648DBA142}">
  <dimension ref="A1:AC39"/>
  <sheetViews>
    <sheetView topLeftCell="O1" zoomScale="70" zoomScaleNormal="70" workbookViewId="0">
      <selection activeCell="AA3" sqref="AA3"/>
    </sheetView>
  </sheetViews>
  <sheetFormatPr defaultColWidth="11.36328125" defaultRowHeight="14.5" x14ac:dyDescent="0.35"/>
  <cols>
    <col min="1" max="1" width="11.6328125" bestFit="1" customWidth="1"/>
    <col min="2" max="2" width="11.6328125" customWidth="1"/>
    <col min="4" max="4" width="10.6328125" bestFit="1" customWidth="1"/>
    <col min="5" max="5" width="11" bestFit="1" customWidth="1"/>
    <col min="6" max="6" width="11" style="1" customWidth="1"/>
    <col min="13" max="13" width="10.6328125" bestFit="1" customWidth="1"/>
    <col min="14" max="14" width="11" bestFit="1" customWidth="1"/>
    <col min="15" max="15" width="11" style="1" customWidth="1"/>
    <col min="20" max="20" width="15.453125" bestFit="1" customWidth="1"/>
    <col min="21" max="21" width="18.36328125" bestFit="1" customWidth="1"/>
    <col min="22" max="22" width="26" bestFit="1" customWidth="1"/>
    <col min="23" max="23" width="19.81640625" bestFit="1" customWidth="1"/>
    <col min="24" max="24" width="22.6328125" bestFit="1" customWidth="1"/>
    <col min="25" max="25" width="13" customWidth="1"/>
  </cols>
  <sheetData>
    <row r="1" spans="1:29" x14ac:dyDescent="0.35">
      <c r="C1" s="1" t="s">
        <v>200</v>
      </c>
      <c r="L1" s="1" t="s">
        <v>201</v>
      </c>
      <c r="AA1" s="1" t="s">
        <v>226</v>
      </c>
    </row>
    <row r="2" spans="1:29" s="1" customFormat="1" x14ac:dyDescent="0.35">
      <c r="A2" s="1" t="s">
        <v>45</v>
      </c>
      <c r="C2" s="1" t="s">
        <v>225</v>
      </c>
      <c r="D2" s="14" t="s">
        <v>153</v>
      </c>
      <c r="E2" s="14" t="s">
        <v>147</v>
      </c>
      <c r="F2" s="1" t="s">
        <v>197</v>
      </c>
      <c r="G2" s="1" t="s">
        <v>198</v>
      </c>
      <c r="I2" s="1" t="s">
        <v>226</v>
      </c>
      <c r="L2" s="1" t="s">
        <v>146</v>
      </c>
      <c r="M2" s="14" t="s">
        <v>153</v>
      </c>
      <c r="N2" s="14" t="s">
        <v>147</v>
      </c>
      <c r="O2" s="1" t="s">
        <v>197</v>
      </c>
      <c r="P2" s="1" t="s">
        <v>198</v>
      </c>
      <c r="R2" s="1" t="s">
        <v>264</v>
      </c>
      <c r="T2" s="14" t="s">
        <v>149</v>
      </c>
      <c r="U2" s="14" t="s">
        <v>150</v>
      </c>
      <c r="V2" s="1" t="s">
        <v>158</v>
      </c>
      <c r="W2" s="14" t="s">
        <v>151</v>
      </c>
      <c r="X2" s="14" t="s">
        <v>152</v>
      </c>
      <c r="Y2" s="1" t="s">
        <v>159</v>
      </c>
      <c r="AA2" s="1" t="s">
        <v>20</v>
      </c>
      <c r="AB2" s="1" t="s">
        <v>236</v>
      </c>
      <c r="AC2" s="1" t="s">
        <v>246</v>
      </c>
    </row>
    <row r="3" spans="1:29" x14ac:dyDescent="0.35">
      <c r="A3" s="37" t="s">
        <v>167</v>
      </c>
      <c r="B3" s="39"/>
      <c r="C3">
        <v>544</v>
      </c>
      <c r="D3">
        <v>543</v>
      </c>
      <c r="E3">
        <v>523</v>
      </c>
      <c r="F3" s="30">
        <f>D3/C3</f>
        <v>0.99816176470588236</v>
      </c>
      <c r="G3" s="30">
        <f>E3/D3</f>
        <v>0.96316758747697973</v>
      </c>
      <c r="H3" s="30"/>
      <c r="I3" s="29">
        <v>-5.7892738955728799E-3</v>
      </c>
      <c r="J3" s="29"/>
      <c r="K3" s="29"/>
      <c r="L3">
        <v>544</v>
      </c>
      <c r="M3">
        <v>541</v>
      </c>
      <c r="N3">
        <v>535</v>
      </c>
      <c r="O3" s="30">
        <f>M3/L3</f>
        <v>0.99448529411764708</v>
      </c>
      <c r="P3" s="30">
        <f>N3/M3</f>
        <v>0.98890942698706097</v>
      </c>
      <c r="R3" s="30">
        <f>(E3/C3+N3/L3)/2</f>
        <v>0.97242647058823528</v>
      </c>
      <c r="T3" s="29">
        <v>0.60315943353093204</v>
      </c>
      <c r="U3" s="29">
        <v>0.60874441353600495</v>
      </c>
      <c r="V3" s="30">
        <f>U3-T3</f>
        <v>5.5849800050729037E-3</v>
      </c>
      <c r="W3" s="29">
        <v>0.59300405161432801</v>
      </c>
      <c r="X3" s="29">
        <v>0.61766035907696004</v>
      </c>
      <c r="Y3" s="30">
        <f>X3-W3</f>
        <v>2.4656307462632032E-2</v>
      </c>
      <c r="AA3" s="29">
        <v>0.13758617138097801</v>
      </c>
      <c r="AB3" s="29">
        <v>0.12675956056254101</v>
      </c>
      <c r="AC3" s="29">
        <v>9.5260540681939301E-2</v>
      </c>
    </row>
    <row r="4" spans="1:29" x14ac:dyDescent="0.35">
      <c r="A4" s="37" t="s">
        <v>168</v>
      </c>
      <c r="B4" s="39"/>
      <c r="C4">
        <v>544</v>
      </c>
      <c r="D4">
        <v>541</v>
      </c>
      <c r="E4">
        <v>526</v>
      </c>
      <c r="F4" s="30">
        <f t="shared" ref="F4:F26" si="0">D4/C4</f>
        <v>0.99448529411764708</v>
      </c>
      <c r="G4" s="30">
        <f t="shared" ref="G4:G26" si="1">E4/D4</f>
        <v>0.97227356746765248</v>
      </c>
      <c r="H4" s="30"/>
      <c r="I4" s="29">
        <v>2.4556612349413202E-2</v>
      </c>
      <c r="J4" s="29"/>
      <c r="K4" s="29"/>
      <c r="L4">
        <v>544</v>
      </c>
      <c r="M4" s="14">
        <v>537</v>
      </c>
      <c r="N4" s="14">
        <v>528</v>
      </c>
      <c r="O4" s="30">
        <f t="shared" ref="O4:O26" si="2">M4/L4</f>
        <v>0.98713235294117652</v>
      </c>
      <c r="P4" s="30">
        <f t="shared" ref="P4:P26" si="3">N4/M4</f>
        <v>0.98324022346368711</v>
      </c>
      <c r="Q4" s="30"/>
      <c r="R4" s="30">
        <f t="shared" ref="R4:R26" si="4">(E4/C4+N4/L4)/2</f>
        <v>0.96875</v>
      </c>
      <c r="S4" s="29"/>
      <c r="T4" s="29">
        <v>0.74434186498606203</v>
      </c>
      <c r="U4" s="29">
        <v>0.76161537095125198</v>
      </c>
      <c r="V4" s="30">
        <f t="shared" ref="V4:V26" si="5">U4-T4</f>
        <v>1.727350596518995E-2</v>
      </c>
      <c r="W4" s="29">
        <v>0.75847944286033497</v>
      </c>
      <c r="X4" s="29">
        <v>0.74903597162632496</v>
      </c>
      <c r="Y4" s="30">
        <f t="shared" ref="Y4:Y26" si="6">X4-W4</f>
        <v>-9.4434712340100146E-3</v>
      </c>
      <c r="AA4" s="29">
        <v>6.8967861351489607E-2</v>
      </c>
      <c r="AB4" s="29">
        <v>1.8140391393887598E-2</v>
      </c>
      <c r="AC4" s="29">
        <v>3.0227527015231799E-2</v>
      </c>
    </row>
    <row r="5" spans="1:29" x14ac:dyDescent="0.35">
      <c r="A5" s="48" t="s">
        <v>169</v>
      </c>
      <c r="B5" s="39"/>
      <c r="C5">
        <v>544</v>
      </c>
      <c r="D5" s="35">
        <v>478</v>
      </c>
      <c r="E5" s="35">
        <v>471</v>
      </c>
      <c r="F5" s="43">
        <f t="shared" si="0"/>
        <v>0.87867647058823528</v>
      </c>
      <c r="G5" s="30">
        <f t="shared" si="1"/>
        <v>0.9853556485355649</v>
      </c>
      <c r="H5" s="30"/>
      <c r="I5" s="29">
        <v>-1.16632118669221E-2</v>
      </c>
      <c r="J5" s="29"/>
      <c r="K5" s="29"/>
      <c r="L5">
        <v>544</v>
      </c>
      <c r="M5">
        <v>544</v>
      </c>
      <c r="N5">
        <v>541</v>
      </c>
      <c r="O5" s="30">
        <f t="shared" si="2"/>
        <v>1</v>
      </c>
      <c r="P5" s="30">
        <f t="shared" si="3"/>
        <v>0.99448529411764708</v>
      </c>
      <c r="Q5" s="30"/>
      <c r="R5" s="30">
        <f t="shared" si="4"/>
        <v>0.93014705882352944</v>
      </c>
      <c r="S5" s="29"/>
      <c r="T5" s="29">
        <v>0.57074048066507599</v>
      </c>
      <c r="U5" s="29">
        <v>0.56567204542489002</v>
      </c>
      <c r="V5" s="30">
        <f t="shared" si="5"/>
        <v>-5.0684352401859645E-3</v>
      </c>
      <c r="W5" s="29">
        <v>0.57249352683616705</v>
      </c>
      <c r="X5" s="29">
        <v>0.56413813002518498</v>
      </c>
      <c r="Y5" s="30">
        <f t="shared" si="6"/>
        <v>-8.3553968109820742E-3</v>
      </c>
      <c r="AA5" s="29">
        <v>7.36430039390414E-3</v>
      </c>
      <c r="AB5" s="29">
        <v>0.102584080667577</v>
      </c>
      <c r="AC5" s="29">
        <v>1.65502658249168E-2</v>
      </c>
    </row>
    <row r="6" spans="1:29" s="14" customFormat="1" x14ac:dyDescent="0.35">
      <c r="A6" s="68" t="s">
        <v>170</v>
      </c>
      <c r="B6" s="69"/>
      <c r="C6" s="14">
        <v>544</v>
      </c>
      <c r="D6" s="14">
        <v>535</v>
      </c>
      <c r="E6" s="14">
        <v>522</v>
      </c>
      <c r="F6" s="30">
        <f t="shared" si="0"/>
        <v>0.98345588235294112</v>
      </c>
      <c r="G6" s="30">
        <f t="shared" si="1"/>
        <v>0.97570093457943929</v>
      </c>
      <c r="H6" s="30"/>
      <c r="I6" s="40">
        <v>8.7461199792877503E-2</v>
      </c>
      <c r="J6" s="40"/>
      <c r="K6" s="40"/>
      <c r="L6" s="14">
        <v>544</v>
      </c>
      <c r="M6" s="14">
        <v>542</v>
      </c>
      <c r="N6" s="14">
        <v>539</v>
      </c>
      <c r="O6" s="30">
        <f t="shared" si="2"/>
        <v>0.99632352941176472</v>
      </c>
      <c r="P6" s="30">
        <f t="shared" si="3"/>
        <v>0.99446494464944646</v>
      </c>
      <c r="Q6" s="30"/>
      <c r="R6" s="30">
        <f t="shared" si="4"/>
        <v>0.9751838235294118</v>
      </c>
      <c r="S6" s="40"/>
      <c r="T6" s="40">
        <v>0.68524427245990505</v>
      </c>
      <c r="U6" s="40">
        <v>0.66453103042220496</v>
      </c>
      <c r="V6" s="30">
        <f t="shared" si="5"/>
        <v>-2.0713242037700086E-2</v>
      </c>
      <c r="W6" s="40">
        <v>0.67711932984717105</v>
      </c>
      <c r="X6" s="40">
        <v>0.67169633414367202</v>
      </c>
      <c r="Y6" s="30">
        <f t="shared" si="6"/>
        <v>-5.4229957034990228E-3</v>
      </c>
      <c r="AA6" s="40">
        <v>2.6676976570403799E-2</v>
      </c>
      <c r="AB6" s="29">
        <v>0.19025952438266</v>
      </c>
      <c r="AC6" s="29">
        <v>0.14484792249370601</v>
      </c>
    </row>
    <row r="7" spans="1:29" x14ac:dyDescent="0.35">
      <c r="A7" s="37" t="s">
        <v>171</v>
      </c>
      <c r="B7" s="39"/>
      <c r="C7">
        <v>544</v>
      </c>
      <c r="D7">
        <v>538</v>
      </c>
      <c r="E7">
        <v>525</v>
      </c>
      <c r="F7" s="30">
        <f t="shared" si="0"/>
        <v>0.98897058823529416</v>
      </c>
      <c r="G7" s="30">
        <f t="shared" si="1"/>
        <v>0.97583643122676578</v>
      </c>
      <c r="H7" s="30"/>
      <c r="I7" s="29">
        <v>1.4670235508863601E-2</v>
      </c>
      <c r="J7" s="29"/>
      <c r="K7" s="29"/>
      <c r="L7">
        <v>544</v>
      </c>
      <c r="M7">
        <v>541</v>
      </c>
      <c r="N7">
        <v>519</v>
      </c>
      <c r="O7" s="30">
        <f t="shared" si="2"/>
        <v>0.99448529411764708</v>
      </c>
      <c r="P7" s="30">
        <f t="shared" si="3"/>
        <v>0.9593345656192237</v>
      </c>
      <c r="Q7" s="30"/>
      <c r="R7" s="30">
        <f t="shared" si="4"/>
        <v>0.9595588235294118</v>
      </c>
      <c r="S7" s="29"/>
      <c r="T7" s="29">
        <v>0.63760298832409501</v>
      </c>
      <c r="U7" s="29">
        <v>0.63948103751001095</v>
      </c>
      <c r="V7" s="30">
        <f t="shared" si="5"/>
        <v>1.8780491859159421E-3</v>
      </c>
      <c r="W7" s="29">
        <v>0.64085191966192501</v>
      </c>
      <c r="X7" s="29">
        <v>0.63662323211438898</v>
      </c>
      <c r="Y7" s="30">
        <f t="shared" si="6"/>
        <v>-4.2286875475360253E-3</v>
      </c>
      <c r="AA7" s="29">
        <v>-3.26025400080329E-2</v>
      </c>
      <c r="AB7" s="29">
        <v>7.1700790061764802E-2</v>
      </c>
      <c r="AC7" s="29">
        <v>-2.0911610505503699E-2</v>
      </c>
    </row>
    <row r="8" spans="1:29" x14ac:dyDescent="0.35">
      <c r="A8" s="37" t="s">
        <v>172</v>
      </c>
      <c r="B8" s="39"/>
      <c r="C8">
        <v>544</v>
      </c>
      <c r="D8">
        <v>543</v>
      </c>
      <c r="E8">
        <v>540</v>
      </c>
      <c r="F8" s="30">
        <f t="shared" si="0"/>
        <v>0.99816176470588236</v>
      </c>
      <c r="G8" s="30">
        <f t="shared" si="1"/>
        <v>0.99447513812154698</v>
      </c>
      <c r="H8" s="30"/>
      <c r="I8" s="29">
        <v>-2.9407055443043398E-2</v>
      </c>
      <c r="J8" s="29"/>
      <c r="K8" s="29"/>
      <c r="L8">
        <v>544</v>
      </c>
      <c r="M8">
        <v>544</v>
      </c>
      <c r="N8">
        <v>540</v>
      </c>
      <c r="O8" s="30">
        <f t="shared" si="2"/>
        <v>1</v>
      </c>
      <c r="P8" s="30">
        <f t="shared" si="3"/>
        <v>0.99264705882352944</v>
      </c>
      <c r="Q8" s="30"/>
      <c r="R8" s="30">
        <f t="shared" si="4"/>
        <v>0.99264705882352944</v>
      </c>
      <c r="S8" s="29"/>
      <c r="T8" s="29">
        <v>0.57098809188080102</v>
      </c>
      <c r="U8" s="29">
        <v>0.57763583506948601</v>
      </c>
      <c r="V8" s="30">
        <f t="shared" si="5"/>
        <v>6.6477431886849958E-3</v>
      </c>
      <c r="W8" s="29">
        <v>0.56841316697630495</v>
      </c>
      <c r="X8" s="29">
        <v>0.57988889436091995</v>
      </c>
      <c r="Y8" s="30">
        <f t="shared" si="6"/>
        <v>1.1475727384614998E-2</v>
      </c>
      <c r="AA8" s="29">
        <v>1.7611334978942898E-2</v>
      </c>
      <c r="AB8" s="29">
        <v>-0.139652382328916</v>
      </c>
      <c r="AC8" s="29">
        <v>-6.5581160167377806E-2</v>
      </c>
    </row>
    <row r="9" spans="1:29" x14ac:dyDescent="0.35">
      <c r="A9" s="37" t="s">
        <v>173</v>
      </c>
      <c r="B9" s="39"/>
      <c r="C9">
        <v>544</v>
      </c>
      <c r="D9">
        <v>544</v>
      </c>
      <c r="E9">
        <v>542</v>
      </c>
      <c r="F9" s="30">
        <f t="shared" si="0"/>
        <v>1</v>
      </c>
      <c r="G9" s="30">
        <f t="shared" si="1"/>
        <v>0.99632352941176472</v>
      </c>
      <c r="H9" s="30"/>
      <c r="I9" s="29">
        <v>-2.6325923318153699E-2</v>
      </c>
      <c r="J9" s="29"/>
      <c r="K9" s="29"/>
      <c r="L9">
        <v>544</v>
      </c>
      <c r="M9">
        <v>544</v>
      </c>
      <c r="N9">
        <v>541</v>
      </c>
      <c r="O9" s="30">
        <f t="shared" si="2"/>
        <v>1</v>
      </c>
      <c r="P9" s="30">
        <f t="shared" si="3"/>
        <v>0.99448529411764708</v>
      </c>
      <c r="Q9" s="30"/>
      <c r="R9" s="30">
        <f t="shared" si="4"/>
        <v>0.99540441176470584</v>
      </c>
      <c r="S9" s="29"/>
      <c r="T9" s="29">
        <v>0.55525082120116798</v>
      </c>
      <c r="U9" s="29">
        <v>0.56167242779793003</v>
      </c>
      <c r="V9" s="30">
        <f t="shared" si="5"/>
        <v>6.4216065967620528E-3</v>
      </c>
      <c r="W9" s="29">
        <v>0.55693073412112404</v>
      </c>
      <c r="X9" s="29">
        <v>0.560202503992969</v>
      </c>
      <c r="Y9" s="30">
        <f t="shared" si="6"/>
        <v>3.271769871844965E-3</v>
      </c>
      <c r="AA9" s="29">
        <v>8.3547775263457705E-2</v>
      </c>
      <c r="AB9" s="29">
        <v>-5.1390806354970099E-2</v>
      </c>
      <c r="AC9" s="29">
        <v>0.20219000811122301</v>
      </c>
    </row>
    <row r="10" spans="1:29" x14ac:dyDescent="0.35">
      <c r="A10" s="37" t="s">
        <v>174</v>
      </c>
      <c r="B10" s="39"/>
      <c r="C10">
        <v>544</v>
      </c>
      <c r="D10">
        <v>543</v>
      </c>
      <c r="E10">
        <v>533</v>
      </c>
      <c r="F10" s="30">
        <f t="shared" si="0"/>
        <v>0.99816176470588236</v>
      </c>
      <c r="G10" s="30">
        <f t="shared" si="1"/>
        <v>0.98158379373848992</v>
      </c>
      <c r="H10" s="30"/>
      <c r="I10" s="29">
        <v>-1.2079376177840599E-2</v>
      </c>
      <c r="J10" s="29"/>
      <c r="K10" s="29"/>
      <c r="L10">
        <v>544</v>
      </c>
      <c r="M10">
        <v>541</v>
      </c>
      <c r="N10">
        <v>531</v>
      </c>
      <c r="O10" s="30">
        <f t="shared" si="2"/>
        <v>0.99448529411764708</v>
      </c>
      <c r="P10" s="30">
        <f t="shared" si="3"/>
        <v>0.98151571164510165</v>
      </c>
      <c r="Q10" s="30"/>
      <c r="R10" s="30">
        <f t="shared" si="4"/>
        <v>0.9779411764705882</v>
      </c>
      <c r="S10" s="29"/>
      <c r="T10" s="29">
        <v>0.54116560807493197</v>
      </c>
      <c r="U10" s="29">
        <v>0.533589099208443</v>
      </c>
      <c r="V10" s="30">
        <f t="shared" si="5"/>
        <v>-7.5765088664889735E-3</v>
      </c>
      <c r="W10" s="29">
        <v>0.53458073240237103</v>
      </c>
      <c r="X10" s="29">
        <v>0.53937734934117898</v>
      </c>
      <c r="Y10" s="30">
        <f t="shared" si="6"/>
        <v>4.7966169388079516E-3</v>
      </c>
      <c r="AA10" s="29">
        <v>9.7988320755453308E-3</v>
      </c>
      <c r="AB10" s="29">
        <v>-7.0982341929389597E-2</v>
      </c>
      <c r="AC10" s="29">
        <v>2.92138753278402E-2</v>
      </c>
    </row>
    <row r="11" spans="1:29" x14ac:dyDescent="0.35">
      <c r="A11" s="46" t="s">
        <v>175</v>
      </c>
      <c r="B11" s="39"/>
      <c r="C11">
        <v>544</v>
      </c>
      <c r="D11" s="35">
        <v>470</v>
      </c>
      <c r="E11" s="35">
        <v>468</v>
      </c>
      <c r="F11" s="43">
        <f t="shared" si="0"/>
        <v>0.86397058823529416</v>
      </c>
      <c r="G11" s="30">
        <f t="shared" si="1"/>
        <v>0.99574468085106382</v>
      </c>
      <c r="H11" s="30"/>
      <c r="I11" s="29">
        <v>1.05072935669303E-2</v>
      </c>
      <c r="J11" s="29"/>
      <c r="L11">
        <v>544</v>
      </c>
      <c r="M11">
        <v>539</v>
      </c>
      <c r="N11">
        <v>537</v>
      </c>
      <c r="O11" s="30">
        <f t="shared" si="2"/>
        <v>0.9908088235294118</v>
      </c>
      <c r="P11" s="30">
        <f t="shared" si="3"/>
        <v>0.99628942486085348</v>
      </c>
      <c r="Q11" s="30"/>
      <c r="R11" s="30">
        <f t="shared" si="4"/>
        <v>0.92371323529411775</v>
      </c>
      <c r="T11" s="29">
        <v>0.63836625792213098</v>
      </c>
      <c r="U11" s="29">
        <v>0.61011603606675602</v>
      </c>
      <c r="V11" s="30">
        <f t="shared" si="5"/>
        <v>-2.8250221855374957E-2</v>
      </c>
      <c r="W11" s="29">
        <v>0.61504249846470904</v>
      </c>
      <c r="X11" s="29">
        <v>0.63033914947955905</v>
      </c>
      <c r="Y11" s="30">
        <f t="shared" si="6"/>
        <v>1.5296651014850005E-2</v>
      </c>
      <c r="AA11" s="29">
        <v>-1.7531033834395301E-2</v>
      </c>
      <c r="AB11" s="29">
        <v>-8.7249119225202204E-2</v>
      </c>
      <c r="AC11" s="29">
        <v>-4.06905692001664E-2</v>
      </c>
    </row>
    <row r="12" spans="1:29" x14ac:dyDescent="0.35">
      <c r="A12" s="37" t="s">
        <v>176</v>
      </c>
      <c r="B12" s="39"/>
      <c r="C12">
        <v>544</v>
      </c>
      <c r="D12">
        <v>540</v>
      </c>
      <c r="E12">
        <v>535</v>
      </c>
      <c r="F12" s="30">
        <f t="shared" si="0"/>
        <v>0.99264705882352944</v>
      </c>
      <c r="G12" s="30">
        <f t="shared" si="1"/>
        <v>0.9907407407407407</v>
      </c>
      <c r="H12" s="30"/>
      <c r="I12" s="29">
        <v>1.44226701635458E-2</v>
      </c>
      <c r="J12" s="29"/>
      <c r="L12">
        <v>544</v>
      </c>
      <c r="M12">
        <v>538</v>
      </c>
      <c r="N12">
        <v>519</v>
      </c>
      <c r="O12" s="30">
        <f t="shared" si="2"/>
        <v>0.98897058823529416</v>
      </c>
      <c r="P12" s="30">
        <f t="shared" si="3"/>
        <v>0.96468401486988853</v>
      </c>
      <c r="Q12" s="30"/>
      <c r="R12" s="30">
        <f t="shared" si="4"/>
        <v>0.96875</v>
      </c>
      <c r="T12" s="29">
        <v>0.652840550555146</v>
      </c>
      <c r="U12" s="29">
        <v>0.64787625646145597</v>
      </c>
      <c r="V12" s="30">
        <f t="shared" si="5"/>
        <v>-4.9642940936900359E-3</v>
      </c>
      <c r="W12" s="29">
        <v>0.64100460254333202</v>
      </c>
      <c r="X12" s="29">
        <v>0.65810832051069001</v>
      </c>
      <c r="Y12" s="30">
        <f t="shared" si="6"/>
        <v>1.710371796735799E-2</v>
      </c>
      <c r="AA12" s="29">
        <v>2.9658484958804E-2</v>
      </c>
      <c r="AB12" s="29">
        <v>5.8192657863183103E-2</v>
      </c>
      <c r="AC12" s="29">
        <v>1.0600578114296801E-2</v>
      </c>
    </row>
    <row r="13" spans="1:29" x14ac:dyDescent="0.35">
      <c r="A13" s="70" t="s">
        <v>177</v>
      </c>
      <c r="B13" s="69"/>
      <c r="C13" s="14">
        <v>544</v>
      </c>
      <c r="D13" s="14">
        <v>516</v>
      </c>
      <c r="E13" s="14">
        <v>504</v>
      </c>
      <c r="F13" s="30">
        <f t="shared" si="0"/>
        <v>0.94852941176470584</v>
      </c>
      <c r="G13" s="30">
        <f t="shared" si="1"/>
        <v>0.97674418604651159</v>
      </c>
      <c r="H13" s="30"/>
      <c r="I13" s="29">
        <v>-2.5999396403654399E-2</v>
      </c>
      <c r="J13" s="29"/>
      <c r="L13">
        <v>544</v>
      </c>
      <c r="M13" s="14">
        <v>489</v>
      </c>
      <c r="N13" s="14">
        <v>483</v>
      </c>
      <c r="O13" s="30">
        <f t="shared" si="2"/>
        <v>0.89889705882352944</v>
      </c>
      <c r="P13" s="30">
        <f t="shared" si="3"/>
        <v>0.98773006134969321</v>
      </c>
      <c r="Q13" s="30"/>
      <c r="R13" s="30">
        <f t="shared" si="4"/>
        <v>0.90716911764705888</v>
      </c>
      <c r="T13" s="29">
        <v>0.730353688568674</v>
      </c>
      <c r="U13" s="29">
        <v>0.71308776644544403</v>
      </c>
      <c r="V13" s="30">
        <f t="shared" si="5"/>
        <v>-1.7265922123229971E-2</v>
      </c>
      <c r="W13" s="29">
        <v>0.71048279455748198</v>
      </c>
      <c r="X13" s="29">
        <v>0.73062837890169596</v>
      </c>
      <c r="Y13" s="30">
        <f t="shared" si="6"/>
        <v>2.0145584344213985E-2</v>
      </c>
      <c r="AA13" s="29">
        <v>4.9974800480543598E-2</v>
      </c>
      <c r="AB13" s="29">
        <v>4.61325716257103E-2</v>
      </c>
      <c r="AC13" s="29">
        <v>9.3600940806330205E-2</v>
      </c>
    </row>
    <row r="14" spans="1:29" x14ac:dyDescent="0.35">
      <c r="A14" s="47" t="s">
        <v>178</v>
      </c>
      <c r="B14" s="39"/>
      <c r="C14">
        <v>544</v>
      </c>
      <c r="D14" s="35">
        <v>420</v>
      </c>
      <c r="E14" s="35">
        <v>411</v>
      </c>
      <c r="F14" s="43">
        <f t="shared" si="0"/>
        <v>0.7720588235294118</v>
      </c>
      <c r="G14" s="30">
        <f t="shared" si="1"/>
        <v>0.97857142857142854</v>
      </c>
      <c r="H14" s="30"/>
      <c r="I14" s="29">
        <v>2.55472815605736E-2</v>
      </c>
      <c r="J14" s="29"/>
      <c r="L14">
        <v>544</v>
      </c>
      <c r="M14" s="4">
        <v>363</v>
      </c>
      <c r="N14" s="4">
        <v>335</v>
      </c>
      <c r="O14" s="44">
        <f t="shared" si="2"/>
        <v>0.66727941176470584</v>
      </c>
      <c r="P14" s="30">
        <f t="shared" si="3"/>
        <v>0.92286501377410468</v>
      </c>
      <c r="Q14" s="30"/>
      <c r="R14" s="30">
        <f t="shared" si="4"/>
        <v>0.68566176470588236</v>
      </c>
      <c r="T14" s="29">
        <v>0.85646864023867098</v>
      </c>
      <c r="U14" s="29">
        <v>0.84691879416974802</v>
      </c>
      <c r="V14" s="30">
        <f t="shared" si="5"/>
        <v>-9.5498460689229514E-3</v>
      </c>
      <c r="W14" s="29">
        <v>0.84132877109982895</v>
      </c>
      <c r="X14" s="29">
        <v>0.86046932200523096</v>
      </c>
      <c r="Y14" s="30">
        <f t="shared" si="6"/>
        <v>1.914055090540201E-2</v>
      </c>
      <c r="AA14" s="29">
        <v>9.6897823376781104E-3</v>
      </c>
      <c r="AB14" s="29">
        <v>-9.7814571634143602E-2</v>
      </c>
      <c r="AC14" s="29">
        <v>0.12940211160298401</v>
      </c>
    </row>
    <row r="15" spans="1:29" x14ac:dyDescent="0.35">
      <c r="A15" s="37" t="s">
        <v>179</v>
      </c>
      <c r="B15" s="39"/>
      <c r="C15">
        <v>544</v>
      </c>
      <c r="D15">
        <v>540</v>
      </c>
      <c r="E15">
        <v>538</v>
      </c>
      <c r="F15" s="30">
        <f t="shared" si="0"/>
        <v>0.99264705882352944</v>
      </c>
      <c r="G15" s="30">
        <f t="shared" si="1"/>
        <v>0.99629629629629635</v>
      </c>
      <c r="H15" s="30"/>
      <c r="I15" s="29">
        <v>9.0665942528350293E-2</v>
      </c>
      <c r="J15" s="29"/>
      <c r="L15">
        <v>544</v>
      </c>
      <c r="M15">
        <v>533</v>
      </c>
      <c r="N15">
        <v>526</v>
      </c>
      <c r="O15" s="30">
        <f t="shared" si="2"/>
        <v>0.97977941176470584</v>
      </c>
      <c r="P15" s="30">
        <f t="shared" si="3"/>
        <v>0.98686679174484049</v>
      </c>
      <c r="Q15" s="30"/>
      <c r="R15" s="30">
        <f t="shared" si="4"/>
        <v>0.97794117647058831</v>
      </c>
      <c r="T15" s="29">
        <v>0.64078222440210097</v>
      </c>
      <c r="U15" s="29">
        <v>0.64401458525690203</v>
      </c>
      <c r="V15" s="30">
        <f t="shared" si="5"/>
        <v>3.232360854801053E-3</v>
      </c>
      <c r="W15" s="29">
        <v>0.64059807721744599</v>
      </c>
      <c r="X15" s="29">
        <v>0.64417607941487398</v>
      </c>
      <c r="Y15" s="30">
        <f t="shared" si="6"/>
        <v>3.5780021974279874E-3</v>
      </c>
      <c r="AA15" s="29">
        <v>0.120429660981199</v>
      </c>
      <c r="AB15" s="29">
        <v>0.106624342350411</v>
      </c>
      <c r="AC15" s="29">
        <v>0.117649314437619</v>
      </c>
    </row>
    <row r="16" spans="1:29" x14ac:dyDescent="0.35">
      <c r="A16" s="38" t="s">
        <v>180</v>
      </c>
      <c r="B16" s="39"/>
      <c r="C16">
        <v>544</v>
      </c>
      <c r="D16">
        <v>542</v>
      </c>
      <c r="E16">
        <v>539</v>
      </c>
      <c r="F16" s="30">
        <f t="shared" si="0"/>
        <v>0.99632352941176472</v>
      </c>
      <c r="G16" s="30">
        <f t="shared" si="1"/>
        <v>0.99446494464944646</v>
      </c>
      <c r="H16" s="30"/>
      <c r="I16" s="29">
        <v>-8.8275840949956996E-2</v>
      </c>
      <c r="J16" s="29"/>
      <c r="L16">
        <v>544</v>
      </c>
      <c r="M16">
        <v>542</v>
      </c>
      <c r="N16">
        <v>541</v>
      </c>
      <c r="O16" s="30">
        <f t="shared" si="2"/>
        <v>0.99632352941176472</v>
      </c>
      <c r="P16" s="30">
        <f t="shared" si="3"/>
        <v>0.99815498154981552</v>
      </c>
      <c r="Q16" s="30"/>
      <c r="R16" s="30">
        <f t="shared" si="4"/>
        <v>0.99264705882352944</v>
      </c>
      <c r="T16" s="29">
        <v>0.54103398479388198</v>
      </c>
      <c r="U16" s="29">
        <v>0.54779126008011902</v>
      </c>
      <c r="V16" s="30">
        <f t="shared" si="5"/>
        <v>6.7572752862370411E-3</v>
      </c>
      <c r="W16" s="29">
        <v>0.55037369468403896</v>
      </c>
      <c r="X16" s="29">
        <v>0.53959709309662396</v>
      </c>
      <c r="Y16" s="30">
        <f t="shared" si="6"/>
        <v>-1.0776601587415002E-2</v>
      </c>
      <c r="AA16" s="29">
        <v>-3.7841405241161002E-2</v>
      </c>
      <c r="AB16" s="29">
        <v>-5.9739256138862197E-2</v>
      </c>
      <c r="AC16" s="29">
        <v>-4.1637972486668798E-2</v>
      </c>
    </row>
    <row r="17" spans="1:29" x14ac:dyDescent="0.35">
      <c r="A17" s="37" t="s">
        <v>181</v>
      </c>
      <c r="B17" s="39"/>
      <c r="C17">
        <v>544</v>
      </c>
      <c r="D17">
        <v>542</v>
      </c>
      <c r="E17">
        <v>526</v>
      </c>
      <c r="F17" s="30">
        <f t="shared" si="0"/>
        <v>0.99632352941176472</v>
      </c>
      <c r="G17" s="30">
        <f t="shared" si="1"/>
        <v>0.97047970479704793</v>
      </c>
      <c r="H17" s="30"/>
      <c r="I17" s="29">
        <v>-2.03440203439216E-2</v>
      </c>
      <c r="J17" s="29"/>
      <c r="L17">
        <v>544</v>
      </c>
      <c r="M17">
        <v>544</v>
      </c>
      <c r="N17">
        <v>540</v>
      </c>
      <c r="O17" s="30">
        <f t="shared" si="2"/>
        <v>1</v>
      </c>
      <c r="P17" s="30">
        <f t="shared" si="3"/>
        <v>0.99264705882352944</v>
      </c>
      <c r="Q17" s="30"/>
      <c r="R17" s="30">
        <f t="shared" si="4"/>
        <v>0.97977941176470584</v>
      </c>
      <c r="T17" s="29">
        <v>0.54603249847423296</v>
      </c>
      <c r="U17" s="29">
        <v>0.542044128938869</v>
      </c>
      <c r="V17" s="30">
        <f t="shared" si="5"/>
        <v>-3.988369535363967E-3</v>
      </c>
      <c r="W17" s="29">
        <v>0.54628385493249099</v>
      </c>
      <c r="X17" s="29">
        <v>0.541824192037893</v>
      </c>
      <c r="Y17" s="30">
        <f t="shared" si="6"/>
        <v>-4.4596628945979822E-3</v>
      </c>
      <c r="AA17" s="29">
        <v>-6.2021752076128103E-2</v>
      </c>
      <c r="AB17" s="29">
        <v>8.4195441132953797E-2</v>
      </c>
      <c r="AC17" s="29">
        <v>-0.151605328924176</v>
      </c>
    </row>
    <row r="18" spans="1:29" x14ac:dyDescent="0.35">
      <c r="A18" s="45" t="s">
        <v>182</v>
      </c>
      <c r="B18" s="39"/>
      <c r="C18">
        <v>544</v>
      </c>
      <c r="D18" s="14">
        <v>507</v>
      </c>
      <c r="E18" s="14">
        <v>468</v>
      </c>
      <c r="F18" s="30">
        <f t="shared" si="0"/>
        <v>0.93198529411764708</v>
      </c>
      <c r="G18" s="30">
        <f t="shared" si="1"/>
        <v>0.92307692307692313</v>
      </c>
      <c r="H18" s="43"/>
      <c r="I18" s="29">
        <v>-1.6252310348714698E-2</v>
      </c>
      <c r="J18" s="29"/>
      <c r="L18">
        <v>544</v>
      </c>
      <c r="M18" s="4">
        <v>207</v>
      </c>
      <c r="N18" s="4">
        <v>168</v>
      </c>
      <c r="O18" s="44">
        <f t="shared" si="2"/>
        <v>0.38051470588235292</v>
      </c>
      <c r="P18" s="43">
        <f t="shared" si="3"/>
        <v>0.81159420289855078</v>
      </c>
      <c r="Q18" s="43"/>
      <c r="R18" s="30">
        <f t="shared" si="4"/>
        <v>0.5845588235294118</v>
      </c>
      <c r="T18" s="29">
        <v>0.78305960208942604</v>
      </c>
      <c r="U18" s="29">
        <v>0.75885440617263999</v>
      </c>
      <c r="V18" s="30">
        <f t="shared" si="5"/>
        <v>-2.4205195916786049E-2</v>
      </c>
      <c r="W18" s="29">
        <v>0.73844162230127797</v>
      </c>
      <c r="X18" s="29">
        <v>0.80417627505980105</v>
      </c>
      <c r="Y18" s="30">
        <f t="shared" si="6"/>
        <v>6.5734652758523082E-2</v>
      </c>
      <c r="AA18" s="29">
        <v>0.14023216855589499</v>
      </c>
      <c r="AB18" s="29">
        <v>-0.10640419561315601</v>
      </c>
      <c r="AC18" s="29">
        <v>-3.84691429091336E-2</v>
      </c>
    </row>
    <row r="19" spans="1:29" x14ac:dyDescent="0.35">
      <c r="A19" s="37" t="s">
        <v>183</v>
      </c>
      <c r="B19" s="39"/>
      <c r="C19">
        <v>544</v>
      </c>
      <c r="D19">
        <v>544</v>
      </c>
      <c r="E19">
        <v>513</v>
      </c>
      <c r="F19" s="30">
        <f t="shared" si="0"/>
        <v>1</v>
      </c>
      <c r="G19" s="30">
        <f t="shared" si="1"/>
        <v>0.94301470588235292</v>
      </c>
      <c r="H19" s="30"/>
      <c r="I19" s="29">
        <v>8.54135339718117E-2</v>
      </c>
      <c r="J19" s="29"/>
      <c r="L19">
        <v>544</v>
      </c>
      <c r="M19">
        <v>543</v>
      </c>
      <c r="N19">
        <v>526</v>
      </c>
      <c r="O19" s="30">
        <f t="shared" si="2"/>
        <v>0.99816176470588236</v>
      </c>
      <c r="P19" s="30">
        <f t="shared" si="3"/>
        <v>0.96869244935543275</v>
      </c>
      <c r="Q19" s="30"/>
      <c r="R19" s="30">
        <f t="shared" si="4"/>
        <v>0.95496323529411764</v>
      </c>
      <c r="T19" s="29">
        <v>0.49780051593803598</v>
      </c>
      <c r="U19" s="29">
        <v>0.50937655277647298</v>
      </c>
      <c r="V19" s="30">
        <f t="shared" si="5"/>
        <v>1.1576036838436998E-2</v>
      </c>
      <c r="W19" s="29">
        <v>0.49921927892045997</v>
      </c>
      <c r="X19" s="29">
        <v>0.50814067720975198</v>
      </c>
      <c r="Y19" s="30">
        <f t="shared" si="6"/>
        <v>8.9213982892920041E-3</v>
      </c>
      <c r="AA19" s="29">
        <v>7.9490488288565406E-2</v>
      </c>
      <c r="AB19" s="29">
        <v>5.3431598604619199E-2</v>
      </c>
      <c r="AC19" s="29">
        <v>-2.52327506114997E-2</v>
      </c>
    </row>
    <row r="20" spans="1:29" s="14" customFormat="1" x14ac:dyDescent="0.35">
      <c r="A20" s="70" t="s">
        <v>184</v>
      </c>
      <c r="B20" s="69"/>
      <c r="C20" s="14">
        <v>544</v>
      </c>
      <c r="D20" s="14">
        <v>536</v>
      </c>
      <c r="E20" s="14">
        <v>519</v>
      </c>
      <c r="F20" s="30">
        <f t="shared" si="0"/>
        <v>0.98529411764705888</v>
      </c>
      <c r="G20" s="30">
        <f t="shared" si="1"/>
        <v>0.96828358208955223</v>
      </c>
      <c r="H20" s="30"/>
      <c r="I20" s="40">
        <v>3.4607592458996098E-2</v>
      </c>
      <c r="J20" s="40"/>
      <c r="L20" s="14">
        <v>544</v>
      </c>
      <c r="M20" s="14">
        <v>514</v>
      </c>
      <c r="N20" s="14">
        <v>495</v>
      </c>
      <c r="O20" s="30">
        <f t="shared" si="2"/>
        <v>0.94485294117647056</v>
      </c>
      <c r="P20" s="30">
        <f t="shared" si="3"/>
        <v>0.96303501945525294</v>
      </c>
      <c r="Q20" s="30"/>
      <c r="R20" s="30">
        <f t="shared" si="4"/>
        <v>0.93198529411764708</v>
      </c>
      <c r="T20" s="40">
        <v>0.69796042127275604</v>
      </c>
      <c r="U20" s="40">
        <v>0.68699303411383605</v>
      </c>
      <c r="V20" s="30">
        <f t="shared" si="5"/>
        <v>-1.0967387158919983E-2</v>
      </c>
      <c r="W20" s="40">
        <v>0.69764969275571298</v>
      </c>
      <c r="X20" s="40">
        <v>0.68731324793917004</v>
      </c>
      <c r="Y20" s="30">
        <f t="shared" si="6"/>
        <v>-1.0336444816542945E-2</v>
      </c>
      <c r="AA20" s="40">
        <v>3.4607592458996098E-2</v>
      </c>
      <c r="AB20" s="29">
        <v>8.5875066531116706E-2</v>
      </c>
      <c r="AC20" s="29">
        <v>0.124405160815431</v>
      </c>
    </row>
    <row r="21" spans="1:29" x14ac:dyDescent="0.35">
      <c r="A21" s="37" t="s">
        <v>185</v>
      </c>
      <c r="B21" s="39"/>
      <c r="C21">
        <v>544</v>
      </c>
      <c r="D21">
        <v>541</v>
      </c>
      <c r="E21">
        <v>536</v>
      </c>
      <c r="F21" s="30">
        <f t="shared" si="0"/>
        <v>0.99448529411764708</v>
      </c>
      <c r="G21" s="30">
        <f t="shared" si="1"/>
        <v>0.99075785582255083</v>
      </c>
      <c r="H21" s="30"/>
      <c r="I21" s="29">
        <v>3.6801736192951399E-2</v>
      </c>
      <c r="J21" s="29"/>
      <c r="L21">
        <v>544</v>
      </c>
      <c r="M21" s="14">
        <v>543</v>
      </c>
      <c r="N21" s="14">
        <v>530</v>
      </c>
      <c r="O21" s="30">
        <f t="shared" si="2"/>
        <v>0.99816176470588236</v>
      </c>
      <c r="P21" s="30">
        <f t="shared" si="3"/>
        <v>0.97605893186003678</v>
      </c>
      <c r="Q21" s="30"/>
      <c r="R21" s="30">
        <f t="shared" si="4"/>
        <v>0.97977941176470584</v>
      </c>
      <c r="T21" s="29">
        <v>0.53676966759927103</v>
      </c>
      <c r="U21" s="29">
        <v>0.53896026434787703</v>
      </c>
      <c r="V21" s="30">
        <f t="shared" si="5"/>
        <v>2.1905967486059996E-3</v>
      </c>
      <c r="W21" s="29">
        <v>0.54584615101313205</v>
      </c>
      <c r="X21" s="29">
        <v>0.53104523935553505</v>
      </c>
      <c r="Y21" s="30">
        <f t="shared" si="6"/>
        <v>-1.4800911657597005E-2</v>
      </c>
      <c r="AA21" s="29">
        <v>-6.52507606565398E-3</v>
      </c>
      <c r="AB21" s="29">
        <v>8.5354472759755398E-2</v>
      </c>
      <c r="AC21" s="29">
        <v>-9.75125909653385E-2</v>
      </c>
    </row>
    <row r="22" spans="1:29" x14ac:dyDescent="0.35">
      <c r="A22" s="48" t="s">
        <v>186</v>
      </c>
      <c r="B22" s="39"/>
      <c r="C22">
        <v>544</v>
      </c>
      <c r="D22" s="14">
        <v>529</v>
      </c>
      <c r="E22" s="14">
        <v>470</v>
      </c>
      <c r="F22" s="30">
        <f t="shared" si="0"/>
        <v>0.97242647058823528</v>
      </c>
      <c r="G22" s="43">
        <f t="shared" si="1"/>
        <v>0.88846880907372405</v>
      </c>
      <c r="H22" s="43"/>
      <c r="I22" s="29">
        <v>8.7893683548606796E-3</v>
      </c>
      <c r="J22" s="29"/>
      <c r="L22">
        <v>544</v>
      </c>
      <c r="M22" s="14">
        <v>493</v>
      </c>
      <c r="N22" s="14">
        <v>428</v>
      </c>
      <c r="O22" s="30">
        <f t="shared" si="2"/>
        <v>0.90625</v>
      </c>
      <c r="P22" s="43">
        <f t="shared" si="3"/>
        <v>0.86815415821501019</v>
      </c>
      <c r="Q22" s="43"/>
      <c r="R22" s="30">
        <f t="shared" si="4"/>
        <v>0.82536764705882359</v>
      </c>
      <c r="T22" s="29">
        <v>0.72991845799550403</v>
      </c>
      <c r="U22" s="29">
        <v>0.73379633991290505</v>
      </c>
      <c r="V22" s="30">
        <f t="shared" si="5"/>
        <v>3.877881917401016E-3</v>
      </c>
      <c r="W22" s="29">
        <v>0.72699167734290504</v>
      </c>
      <c r="X22" s="29">
        <v>0.73637548641525497</v>
      </c>
      <c r="Y22" s="30">
        <f t="shared" si="6"/>
        <v>9.3838090723499246E-3</v>
      </c>
      <c r="AA22" s="29">
        <v>6.0085886848941297E-2</v>
      </c>
      <c r="AB22" s="29">
        <v>-4.2576171271386598E-3</v>
      </c>
      <c r="AC22" s="29">
        <v>3.16480236958918E-2</v>
      </c>
    </row>
    <row r="23" spans="1:29" x14ac:dyDescent="0.35">
      <c r="A23" s="38" t="s">
        <v>187</v>
      </c>
      <c r="B23" s="39"/>
      <c r="C23">
        <v>544</v>
      </c>
      <c r="D23">
        <v>544</v>
      </c>
      <c r="E23">
        <v>544</v>
      </c>
      <c r="F23" s="30">
        <f t="shared" si="0"/>
        <v>1</v>
      </c>
      <c r="G23" s="30">
        <f t="shared" si="1"/>
        <v>1</v>
      </c>
      <c r="H23" s="30"/>
      <c r="I23" s="29">
        <v>1.9585910373684699E-2</v>
      </c>
      <c r="J23" s="29"/>
      <c r="L23">
        <v>544</v>
      </c>
      <c r="M23">
        <v>544</v>
      </c>
      <c r="N23">
        <v>544</v>
      </c>
      <c r="O23" s="30">
        <f t="shared" si="2"/>
        <v>1</v>
      </c>
      <c r="P23" s="30">
        <f t="shared" si="3"/>
        <v>1</v>
      </c>
      <c r="Q23" s="30"/>
      <c r="R23" s="30">
        <f t="shared" si="4"/>
        <v>1</v>
      </c>
      <c r="T23" s="29">
        <v>0.52975792181885994</v>
      </c>
      <c r="U23" s="29">
        <v>0.53496864983390002</v>
      </c>
      <c r="V23" s="30">
        <f t="shared" si="5"/>
        <v>5.2107280150400781E-3</v>
      </c>
      <c r="W23" s="29">
        <v>0.53473699194936297</v>
      </c>
      <c r="X23" s="29">
        <v>0.53061196346970996</v>
      </c>
      <c r="Y23" s="30">
        <f t="shared" si="6"/>
        <v>-4.1250284796530146E-3</v>
      </c>
      <c r="AA23" s="29">
        <v>2.2546470772821701E-2</v>
      </c>
      <c r="AB23" s="29">
        <v>4.9063319875576702E-2</v>
      </c>
      <c r="AC23" s="29">
        <v>0.176708423717826</v>
      </c>
    </row>
    <row r="24" spans="1:29" x14ac:dyDescent="0.35">
      <c r="A24" s="37" t="s">
        <v>188</v>
      </c>
      <c r="B24" s="39"/>
      <c r="C24">
        <v>544</v>
      </c>
      <c r="D24">
        <v>543</v>
      </c>
      <c r="E24">
        <v>534</v>
      </c>
      <c r="F24" s="30">
        <f t="shared" si="0"/>
        <v>0.99816176470588236</v>
      </c>
      <c r="G24" s="30">
        <f t="shared" si="1"/>
        <v>0.98342541436464093</v>
      </c>
      <c r="H24" s="30"/>
      <c r="I24" s="29">
        <v>-3.1566627514220499E-2</v>
      </c>
      <c r="J24" s="29"/>
      <c r="L24">
        <v>544</v>
      </c>
      <c r="M24">
        <v>543</v>
      </c>
      <c r="N24">
        <v>540</v>
      </c>
      <c r="O24" s="30">
        <f t="shared" si="2"/>
        <v>0.99816176470588236</v>
      </c>
      <c r="P24" s="30">
        <f t="shared" si="3"/>
        <v>0.99447513812154698</v>
      </c>
      <c r="Q24" s="30"/>
      <c r="R24" s="30">
        <f t="shared" si="4"/>
        <v>0.98713235294117641</v>
      </c>
      <c r="T24" s="29">
        <v>0.55552582562086195</v>
      </c>
      <c r="U24" s="29">
        <v>0.564889172502262</v>
      </c>
      <c r="V24" s="30">
        <f t="shared" si="5"/>
        <v>9.3633468814000587E-3</v>
      </c>
      <c r="W24" s="29">
        <v>0.55500278193669905</v>
      </c>
      <c r="X24" s="29">
        <v>0.56534683572590405</v>
      </c>
      <c r="Y24" s="30">
        <f t="shared" si="6"/>
        <v>1.0344053789204999E-2</v>
      </c>
      <c r="AA24" s="29">
        <v>2.6649915479025801E-2</v>
      </c>
      <c r="AB24" s="29">
        <v>-5.4172375599000899E-2</v>
      </c>
      <c r="AC24" s="29">
        <v>-1.21067525379547E-2</v>
      </c>
    </row>
    <row r="25" spans="1:29" x14ac:dyDescent="0.35">
      <c r="A25" s="38" t="s">
        <v>189</v>
      </c>
      <c r="B25" s="39"/>
      <c r="C25">
        <v>544</v>
      </c>
      <c r="D25">
        <v>540</v>
      </c>
      <c r="E25">
        <v>536</v>
      </c>
      <c r="F25" s="30">
        <f t="shared" si="0"/>
        <v>0.99264705882352944</v>
      </c>
      <c r="G25" s="30">
        <f t="shared" si="1"/>
        <v>0.99259259259259258</v>
      </c>
      <c r="H25" s="30"/>
      <c r="I25" s="29">
        <v>4.1483824019906003E-2</v>
      </c>
      <c r="J25" s="29"/>
      <c r="L25">
        <v>544</v>
      </c>
      <c r="M25">
        <v>543</v>
      </c>
      <c r="N25">
        <v>541</v>
      </c>
      <c r="O25" s="30">
        <f t="shared" si="2"/>
        <v>0.99816176470588236</v>
      </c>
      <c r="P25" s="30">
        <f t="shared" si="3"/>
        <v>0.99631675874769798</v>
      </c>
      <c r="Q25" s="30"/>
      <c r="R25" s="30">
        <f t="shared" si="4"/>
        <v>0.98988970588235303</v>
      </c>
      <c r="T25" s="29">
        <v>0.63270766699867798</v>
      </c>
      <c r="U25" s="29">
        <v>0.64004669775971501</v>
      </c>
      <c r="V25" s="30">
        <f t="shared" si="5"/>
        <v>7.3390307610370353E-3</v>
      </c>
      <c r="W25" s="29">
        <v>0.64848484081013702</v>
      </c>
      <c r="X25" s="29">
        <v>0.62621631382635901</v>
      </c>
      <c r="Y25" s="30">
        <f t="shared" si="6"/>
        <v>-2.2268526983778014E-2</v>
      </c>
      <c r="AA25" s="29">
        <v>1.37307331771836E-2</v>
      </c>
      <c r="AB25" s="29">
        <v>5.9192003568011999E-2</v>
      </c>
      <c r="AC25" s="29">
        <v>-0.103657820635129</v>
      </c>
    </row>
    <row r="26" spans="1:29" x14ac:dyDescent="0.35">
      <c r="A26" s="38" t="s">
        <v>190</v>
      </c>
      <c r="B26" s="39"/>
      <c r="C26">
        <v>544</v>
      </c>
      <c r="D26">
        <v>542</v>
      </c>
      <c r="E26">
        <v>535</v>
      </c>
      <c r="F26" s="30">
        <f t="shared" si="0"/>
        <v>0.99632352941176472</v>
      </c>
      <c r="G26" s="30">
        <f t="shared" si="1"/>
        <v>0.98708487084870844</v>
      </c>
      <c r="H26" s="30"/>
      <c r="I26" s="29">
        <v>6.1706815679357603E-2</v>
      </c>
      <c r="J26" s="29"/>
      <c r="L26">
        <v>544</v>
      </c>
      <c r="M26">
        <v>544</v>
      </c>
      <c r="N26">
        <v>532</v>
      </c>
      <c r="O26" s="30">
        <f t="shared" si="2"/>
        <v>1</v>
      </c>
      <c r="P26" s="30">
        <f t="shared" si="3"/>
        <v>0.9779411764705882</v>
      </c>
      <c r="Q26" s="30"/>
      <c r="R26" s="30">
        <f t="shared" si="4"/>
        <v>0.98069852941176472</v>
      </c>
      <c r="T26" s="29">
        <v>0.62058405641788095</v>
      </c>
      <c r="U26" s="29">
        <v>0.62399044638635803</v>
      </c>
      <c r="V26" s="30">
        <f t="shared" si="5"/>
        <v>3.406389968477086E-3</v>
      </c>
      <c r="W26" s="29">
        <v>0.620794837639421</v>
      </c>
      <c r="X26" s="29">
        <v>0.62380601281751102</v>
      </c>
      <c r="Y26" s="30">
        <f t="shared" si="6"/>
        <v>3.0111751780900198E-3</v>
      </c>
      <c r="AA26" s="29">
        <v>1.18224173443867E-2</v>
      </c>
      <c r="AB26" s="29">
        <v>7.7264936861896796E-2</v>
      </c>
      <c r="AC26" s="29">
        <v>-4.6811326440027903E-2</v>
      </c>
    </row>
    <row r="29" spans="1:29" x14ac:dyDescent="0.35">
      <c r="A29" t="s">
        <v>34</v>
      </c>
      <c r="D29" s="29">
        <f>AVERAGE(D3:D26)</f>
        <v>527.54166666666663</v>
      </c>
      <c r="E29" s="29">
        <f t="shared" ref="E29" si="7">AVERAGE(E3:E26)</f>
        <v>514.91666666666663</v>
      </c>
      <c r="F29" s="30"/>
      <c r="G29" s="30">
        <f t="shared" ref="G29" si="8">AVERAGE(G3:G26)</f>
        <v>0.97601930692757444</v>
      </c>
      <c r="H29" s="30"/>
      <c r="I29" s="29">
        <f t="shared" ref="I29" si="9">AVERAGE(I3:I26)</f>
        <v>1.2021540844171737E-2</v>
      </c>
      <c r="J29" s="29"/>
      <c r="M29" s="29">
        <f>AVERAGE(M3:M26)</f>
        <v>514.83333333333337</v>
      </c>
      <c r="N29" s="29">
        <f t="shared" ref="N29:AC29" si="10">AVERAGE(N3:N26)</f>
        <v>502.45833333333331</v>
      </c>
      <c r="O29" s="30"/>
      <c r="P29" s="30">
        <f t="shared" si="10"/>
        <v>0.97060782089667441</v>
      </c>
      <c r="Q29" s="30"/>
      <c r="R29" s="30">
        <f t="shared" si="10"/>
        <v>0.93508731617647056</v>
      </c>
      <c r="T29" s="67">
        <f>AVERAGE(T3:T26)</f>
        <v>0.62910231424287832</v>
      </c>
      <c r="U29" s="67">
        <f>AVERAGE(U3:U26)</f>
        <v>0.62736106879772846</v>
      </c>
      <c r="V29" s="30">
        <f t="shared" si="10"/>
        <v>-1.7412454451500303E-3</v>
      </c>
      <c r="W29" s="29">
        <f t="shared" si="10"/>
        <v>0.62558979468700671</v>
      </c>
      <c r="X29" s="29">
        <f t="shared" si="10"/>
        <v>0.63069989008113181</v>
      </c>
      <c r="Y29" s="30">
        <f t="shared" si="10"/>
        <v>5.1100953941250358E-3</v>
      </c>
      <c r="AA29" s="29">
        <f t="shared" si="10"/>
        <v>3.3081243603057947E-2</v>
      </c>
      <c r="AB29" s="29">
        <f t="shared" si="10"/>
        <v>2.2629503845453591E-2</v>
      </c>
      <c r="AC29" s="29">
        <f t="shared" si="10"/>
        <v>2.3253652802594161E-2</v>
      </c>
    </row>
    <row r="31" spans="1:29" x14ac:dyDescent="0.35">
      <c r="H31" t="s">
        <v>163</v>
      </c>
      <c r="I31" s="74">
        <v>9.0800000000000006E-2</v>
      </c>
      <c r="J31" s="4"/>
      <c r="S31" t="s">
        <v>163</v>
      </c>
      <c r="T31" s="33">
        <f>TTEST(T3:T26,U3:U26,1,1)</f>
        <v>0.23781913752659506</v>
      </c>
      <c r="W31" s="33">
        <f>TTEST(W3:W26,X3:X26,1,1)</f>
        <v>8.5870443478280892E-2</v>
      </c>
      <c r="Z31" t="s">
        <v>247</v>
      </c>
      <c r="AA31" s="23">
        <v>5.1999999999999998E-3</v>
      </c>
      <c r="AB31" s="33">
        <v>0.2021</v>
      </c>
      <c r="AC31" s="33">
        <v>0.2437</v>
      </c>
    </row>
    <row r="32" spans="1:29" x14ac:dyDescent="0.35">
      <c r="AB32" s="33">
        <f>TTEST(AB3:AB26,AC3:AC26,2,1)</f>
        <v>0.97955393709186289</v>
      </c>
    </row>
    <row r="38" spans="19:27" x14ac:dyDescent="0.35">
      <c r="T38" t="s">
        <v>229</v>
      </c>
      <c r="U38" t="s">
        <v>230</v>
      </c>
    </row>
    <row r="39" spans="19:27" x14ac:dyDescent="0.35">
      <c r="S39" t="s">
        <v>231</v>
      </c>
      <c r="T39">
        <f>STDEV(T3:T26)/SQRT(24)</f>
        <v>1.8760471759490891E-2</v>
      </c>
      <c r="U39">
        <f>STDEV(U3:U26)/SQRT(24)</f>
        <v>1.785446290413828E-2</v>
      </c>
      <c r="Z39" t="s">
        <v>231</v>
      </c>
      <c r="AA39">
        <f>STDEV(AA3:AA26)/SQRT(24)</f>
        <v>1.064738228704668E-2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A56C-13EB-B040-906B-7B3D13554AE9}">
  <dimension ref="A1:Y31"/>
  <sheetViews>
    <sheetView zoomScale="70" zoomScaleNormal="70" workbookViewId="0">
      <selection activeCell="H25" sqref="H2:H25"/>
    </sheetView>
  </sheetViews>
  <sheetFormatPr defaultColWidth="10.81640625" defaultRowHeight="14.5" x14ac:dyDescent="0.35"/>
  <cols>
    <col min="1" max="1" width="11.6328125" bestFit="1" customWidth="1"/>
    <col min="4" max="4" width="13" bestFit="1" customWidth="1"/>
    <col min="5" max="5" width="11.1796875" bestFit="1" customWidth="1"/>
    <col min="6" max="6" width="11.1796875" style="1" customWidth="1"/>
    <col min="7" max="9" width="11.1796875" customWidth="1"/>
    <col min="10" max="10" width="24.81640625" bestFit="1" customWidth="1"/>
    <col min="11" max="11" width="27.6328125" bestFit="1" customWidth="1"/>
    <col min="12" max="12" width="27" bestFit="1" customWidth="1"/>
    <col min="14" max="14" width="16" bestFit="1" customWidth="1"/>
    <col min="15" max="15" width="19" bestFit="1" customWidth="1"/>
    <col min="16" max="16" width="25.6328125" bestFit="1" customWidth="1"/>
    <col min="17" max="17" width="20.36328125" bestFit="1" customWidth="1"/>
    <col min="18" max="18" width="23.36328125" bestFit="1" customWidth="1"/>
  </cols>
  <sheetData>
    <row r="1" spans="1:25" s="1" customFormat="1" x14ac:dyDescent="0.35">
      <c r="A1" s="1" t="s">
        <v>45</v>
      </c>
      <c r="C1" s="14" t="s">
        <v>146</v>
      </c>
      <c r="D1" s="14" t="s">
        <v>153</v>
      </c>
      <c r="E1" s="14" t="s">
        <v>147</v>
      </c>
      <c r="F1" s="1" t="s">
        <v>197</v>
      </c>
      <c r="G1" s="1" t="s">
        <v>198</v>
      </c>
      <c r="H1" s="1" t="s">
        <v>199</v>
      </c>
      <c r="J1" s="14" t="s">
        <v>154</v>
      </c>
      <c r="K1" s="14" t="s">
        <v>155</v>
      </c>
      <c r="L1" s="1" t="s">
        <v>160</v>
      </c>
      <c r="N1" s="14" t="s">
        <v>149</v>
      </c>
      <c r="O1" s="14" t="s">
        <v>150</v>
      </c>
      <c r="P1" s="1" t="s">
        <v>161</v>
      </c>
      <c r="Q1" s="14" t="s">
        <v>151</v>
      </c>
      <c r="R1" s="14" t="s">
        <v>152</v>
      </c>
      <c r="S1" s="1" t="s">
        <v>162</v>
      </c>
      <c r="U1" s="1" t="s">
        <v>243</v>
      </c>
      <c r="V1" s="1" t="s">
        <v>244</v>
      </c>
      <c r="W1" s="1" t="s">
        <v>245</v>
      </c>
      <c r="X1"/>
      <c r="Y1"/>
    </row>
    <row r="2" spans="1:25" x14ac:dyDescent="0.35">
      <c r="A2" s="37" t="s">
        <v>167</v>
      </c>
      <c r="C2">
        <v>144</v>
      </c>
      <c r="D2">
        <v>129</v>
      </c>
      <c r="E2">
        <v>92</v>
      </c>
      <c r="F2" s="30">
        <f>D2/C2</f>
        <v>0.89583333333333337</v>
      </c>
      <c r="G2" s="30">
        <f>E2/D2</f>
        <v>0.71317829457364346</v>
      </c>
      <c r="H2" s="30">
        <f t="shared" ref="H2:H10" si="0">E2/C2</f>
        <v>0.63888888888888884</v>
      </c>
      <c r="J2">
        <v>43</v>
      </c>
      <c r="K2">
        <v>49</v>
      </c>
      <c r="L2" s="1">
        <f>J2-K2</f>
        <v>-6</v>
      </c>
      <c r="N2" s="29">
        <v>5.0118839363666101</v>
      </c>
      <c r="O2" s="29">
        <v>5.0363676769907197</v>
      </c>
      <c r="P2" s="30">
        <f>O2-N2</f>
        <v>2.4483740624109629E-2</v>
      </c>
      <c r="Q2" s="29">
        <v>4.8540543292651801</v>
      </c>
      <c r="R2" s="29">
        <v>5.2000783598252296</v>
      </c>
      <c r="S2" s="30">
        <f>R2-Q2</f>
        <v>0.34602403056004949</v>
      </c>
      <c r="U2" s="29">
        <v>6.1684051338311098E-2</v>
      </c>
      <c r="V2" s="29">
        <v>-0.20342067912214701</v>
      </c>
      <c r="W2" s="29">
        <v>0.215779427124979</v>
      </c>
      <c r="X2" s="1"/>
      <c r="Y2" s="1"/>
    </row>
    <row r="3" spans="1:25" x14ac:dyDescent="0.35">
      <c r="A3" s="37" t="s">
        <v>168</v>
      </c>
      <c r="C3">
        <v>144</v>
      </c>
      <c r="D3">
        <v>138</v>
      </c>
      <c r="E3">
        <v>118</v>
      </c>
      <c r="F3" s="30">
        <f t="shared" ref="F3:F22" si="1">D3/C3</f>
        <v>0.95833333333333337</v>
      </c>
      <c r="G3" s="30">
        <f t="shared" ref="G3:G10" si="2">E3/D3</f>
        <v>0.85507246376811596</v>
      </c>
      <c r="H3" s="30">
        <f t="shared" si="0"/>
        <v>0.81944444444444442</v>
      </c>
      <c r="J3">
        <v>61</v>
      </c>
      <c r="K3">
        <v>57</v>
      </c>
      <c r="L3" s="1">
        <f t="shared" ref="L3:L10" si="3">J3-K3</f>
        <v>4</v>
      </c>
      <c r="N3" s="29">
        <v>4.3596107468229102</v>
      </c>
      <c r="O3" s="29">
        <v>4.3192438091926997</v>
      </c>
      <c r="P3" s="30">
        <f t="shared" ref="P3:P10" si="4">O3-N3</f>
        <v>-4.0366937630210487E-2</v>
      </c>
      <c r="Q3" s="29">
        <v>4.4324183850972503</v>
      </c>
      <c r="R3" s="29">
        <v>4.2484316642453503</v>
      </c>
      <c r="S3" s="30">
        <f t="shared" ref="S3:S10" si="5">R3-Q3</f>
        <v>-0.18398672085189993</v>
      </c>
      <c r="U3" s="29">
        <v>-9.9341035842577197E-2</v>
      </c>
      <c r="V3" s="29">
        <v>7.4738943998890099E-3</v>
      </c>
      <c r="W3" s="29">
        <v>-0.118998306738045</v>
      </c>
    </row>
    <row r="4" spans="1:25" x14ac:dyDescent="0.35">
      <c r="A4" s="37" t="s">
        <v>169</v>
      </c>
      <c r="C4">
        <v>144</v>
      </c>
      <c r="D4">
        <v>140</v>
      </c>
      <c r="E4">
        <v>101</v>
      </c>
      <c r="F4" s="30">
        <f t="shared" si="1"/>
        <v>0.97222222222222221</v>
      </c>
      <c r="G4" s="30">
        <f t="shared" si="2"/>
        <v>0.72142857142857142</v>
      </c>
      <c r="H4" s="30">
        <f t="shared" si="0"/>
        <v>0.70138888888888884</v>
      </c>
      <c r="J4">
        <v>54</v>
      </c>
      <c r="K4">
        <v>47</v>
      </c>
      <c r="L4" s="1">
        <f t="shared" si="3"/>
        <v>7</v>
      </c>
      <c r="N4" s="29">
        <v>3.4628496121946499</v>
      </c>
      <c r="O4" s="29">
        <v>3.6891867756631802</v>
      </c>
      <c r="P4" s="30">
        <f t="shared" si="4"/>
        <v>0.22633716346853028</v>
      </c>
      <c r="Q4" s="29">
        <v>3.58034021966392</v>
      </c>
      <c r="R4" s="29">
        <v>3.58356703492914</v>
      </c>
      <c r="S4" s="30">
        <f t="shared" si="5"/>
        <v>3.2268152652199511E-3</v>
      </c>
      <c r="U4" s="29">
        <v>5.1188914051305398E-3</v>
      </c>
      <c r="V4" s="29">
        <v>-0.18124381417121899</v>
      </c>
      <c r="W4" s="29">
        <v>-8.4516900592063002E-2</v>
      </c>
    </row>
    <row r="5" spans="1:25" x14ac:dyDescent="0.35">
      <c r="A5" s="48" t="s">
        <v>170</v>
      </c>
      <c r="C5">
        <v>144</v>
      </c>
      <c r="D5">
        <v>108</v>
      </c>
      <c r="E5">
        <v>76</v>
      </c>
      <c r="F5" s="43">
        <f t="shared" si="1"/>
        <v>0.75</v>
      </c>
      <c r="G5" s="30">
        <f t="shared" si="2"/>
        <v>0.70370370370370372</v>
      </c>
      <c r="H5" s="43">
        <f t="shared" si="0"/>
        <v>0.52777777777777779</v>
      </c>
      <c r="J5">
        <v>33</v>
      </c>
      <c r="K5">
        <v>43</v>
      </c>
      <c r="L5" s="1">
        <f t="shared" si="3"/>
        <v>-10</v>
      </c>
      <c r="N5" s="29">
        <v>4.9050695215041404</v>
      </c>
      <c r="O5" s="29">
        <v>5.02170202407481</v>
      </c>
      <c r="P5" s="30">
        <f t="shared" si="4"/>
        <v>0.11663250257066959</v>
      </c>
      <c r="Q5" s="29">
        <v>5.1131789461459203</v>
      </c>
      <c r="R5" s="29">
        <v>4.8275339570469598</v>
      </c>
      <c r="S5" s="30">
        <f t="shared" si="5"/>
        <v>-0.28564498909896052</v>
      </c>
      <c r="U5" s="29">
        <v>7.3545454838874202E-3</v>
      </c>
      <c r="V5" s="29">
        <v>-0.115744458686595</v>
      </c>
      <c r="W5" s="29">
        <v>-0.15869545247247099</v>
      </c>
    </row>
    <row r="6" spans="1:25" x14ac:dyDescent="0.35">
      <c r="A6" s="37" t="s">
        <v>171</v>
      </c>
      <c r="C6">
        <v>144</v>
      </c>
      <c r="D6">
        <v>138</v>
      </c>
      <c r="E6">
        <v>116</v>
      </c>
      <c r="F6" s="30">
        <f t="shared" si="1"/>
        <v>0.95833333333333337</v>
      </c>
      <c r="G6" s="30">
        <f t="shared" si="2"/>
        <v>0.84057971014492749</v>
      </c>
      <c r="H6" s="30">
        <f t="shared" si="0"/>
        <v>0.80555555555555558</v>
      </c>
      <c r="J6">
        <v>54</v>
      </c>
      <c r="K6">
        <v>62</v>
      </c>
      <c r="L6" s="1">
        <f t="shared" si="3"/>
        <v>-8</v>
      </c>
      <c r="N6" s="29">
        <v>4.5140606302502402</v>
      </c>
      <c r="O6" s="29">
        <v>4.7173188666855701</v>
      </c>
      <c r="P6" s="30">
        <f t="shared" si="4"/>
        <v>0.20325823643532992</v>
      </c>
      <c r="Q6" s="29">
        <v>4.7171850824612198</v>
      </c>
      <c r="R6" s="29">
        <v>4.5173317553600896</v>
      </c>
      <c r="S6" s="30">
        <f t="shared" si="5"/>
        <v>-0.19985332710113024</v>
      </c>
      <c r="U6" s="29">
        <v>-8.7554676280304403E-2</v>
      </c>
      <c r="V6" s="29">
        <v>-0.125713084046645</v>
      </c>
      <c r="W6" s="29">
        <v>-0.244774997535911</v>
      </c>
    </row>
    <row r="7" spans="1:25" x14ac:dyDescent="0.35">
      <c r="A7" s="37" t="s">
        <v>172</v>
      </c>
      <c r="C7">
        <v>144</v>
      </c>
      <c r="D7">
        <v>144</v>
      </c>
      <c r="E7">
        <v>124</v>
      </c>
      <c r="F7" s="30">
        <f t="shared" si="1"/>
        <v>1</v>
      </c>
      <c r="G7" s="30">
        <f t="shared" si="2"/>
        <v>0.86111111111111116</v>
      </c>
      <c r="H7" s="30">
        <f t="shared" si="0"/>
        <v>0.86111111111111116</v>
      </c>
      <c r="J7">
        <v>61</v>
      </c>
      <c r="K7">
        <v>63</v>
      </c>
      <c r="L7" s="1">
        <f t="shared" si="3"/>
        <v>-2</v>
      </c>
      <c r="N7" s="29">
        <v>3.60362578830583</v>
      </c>
      <c r="O7" s="29">
        <v>3.9108227061274099</v>
      </c>
      <c r="P7" s="30">
        <f t="shared" si="4"/>
        <v>0.30719691782157987</v>
      </c>
      <c r="Q7" s="29">
        <v>3.6987850749477098</v>
      </c>
      <c r="R7" s="29">
        <v>3.8335571554644701</v>
      </c>
      <c r="S7" s="30">
        <f t="shared" si="5"/>
        <v>0.13477208051676026</v>
      </c>
      <c r="U7" s="29">
        <v>0.121311543706593</v>
      </c>
      <c r="V7" s="29">
        <v>-0.406301755038247</v>
      </c>
      <c r="W7" s="29">
        <v>6.9772701173356697E-2</v>
      </c>
    </row>
    <row r="8" spans="1:25" x14ac:dyDescent="0.35">
      <c r="A8" s="37" t="s">
        <v>173</v>
      </c>
      <c r="C8">
        <v>144</v>
      </c>
      <c r="D8">
        <v>140</v>
      </c>
      <c r="E8">
        <v>108</v>
      </c>
      <c r="F8" s="30">
        <f t="shared" si="1"/>
        <v>0.97222222222222221</v>
      </c>
      <c r="G8" s="30">
        <f t="shared" si="2"/>
        <v>0.77142857142857146</v>
      </c>
      <c r="H8" s="30">
        <f t="shared" si="0"/>
        <v>0.75</v>
      </c>
      <c r="J8">
        <v>58</v>
      </c>
      <c r="K8">
        <v>50</v>
      </c>
      <c r="L8" s="1">
        <f t="shared" si="3"/>
        <v>8</v>
      </c>
      <c r="N8" s="29">
        <v>4.0036182461504701</v>
      </c>
      <c r="O8" s="29">
        <v>3.8662047750804098</v>
      </c>
      <c r="P8" s="30">
        <f t="shared" si="4"/>
        <v>-0.1374134710700603</v>
      </c>
      <c r="Q8" s="29">
        <v>3.8662528116682302</v>
      </c>
      <c r="R8" s="29">
        <v>4.0179239730124801</v>
      </c>
      <c r="S8" s="30">
        <f t="shared" si="5"/>
        <v>0.15167116134424985</v>
      </c>
      <c r="U8" s="29">
        <v>9.2180575947754095E-3</v>
      </c>
      <c r="V8" s="29">
        <v>6.3699396584013607E-2</v>
      </c>
      <c r="W8" s="29">
        <v>0.15264801440099501</v>
      </c>
    </row>
    <row r="9" spans="1:25" x14ac:dyDescent="0.35">
      <c r="A9" s="37" t="s">
        <v>174</v>
      </c>
      <c r="C9">
        <v>144</v>
      </c>
      <c r="D9">
        <v>130</v>
      </c>
      <c r="E9">
        <v>111</v>
      </c>
      <c r="F9" s="30">
        <f t="shared" si="1"/>
        <v>0.90277777777777779</v>
      </c>
      <c r="G9" s="30">
        <f t="shared" si="2"/>
        <v>0.85384615384615381</v>
      </c>
      <c r="H9" s="30">
        <f t="shared" si="0"/>
        <v>0.77083333333333337</v>
      </c>
      <c r="J9">
        <v>59</v>
      </c>
      <c r="K9">
        <v>52</v>
      </c>
      <c r="L9" s="1">
        <f t="shared" si="3"/>
        <v>7</v>
      </c>
      <c r="N9" s="29">
        <v>3.6470848055822498</v>
      </c>
      <c r="O9" s="29">
        <v>3.5646948778840599</v>
      </c>
      <c r="P9" s="30">
        <f t="shared" si="4"/>
        <v>-8.2389927698189869E-2</v>
      </c>
      <c r="Q9" s="29">
        <v>3.69677245028568</v>
      </c>
      <c r="R9" s="29">
        <v>3.5269491804484301</v>
      </c>
      <c r="S9" s="30">
        <f t="shared" si="5"/>
        <v>-0.16982326983724993</v>
      </c>
      <c r="U9" s="29">
        <v>-0.163258801895561</v>
      </c>
      <c r="V9" s="29">
        <v>2.62287857756358E-2</v>
      </c>
      <c r="W9" s="29">
        <v>0.109042379631599</v>
      </c>
    </row>
    <row r="10" spans="1:25" x14ac:dyDescent="0.35">
      <c r="A10" s="46" t="s">
        <v>227</v>
      </c>
      <c r="C10">
        <v>144</v>
      </c>
      <c r="D10">
        <v>100</v>
      </c>
      <c r="E10">
        <v>78</v>
      </c>
      <c r="F10" s="43">
        <f t="shared" si="1"/>
        <v>0.69444444444444442</v>
      </c>
      <c r="G10" s="30">
        <f t="shared" si="2"/>
        <v>0.78</v>
      </c>
      <c r="H10" s="43">
        <f t="shared" si="0"/>
        <v>0.54166666666666663</v>
      </c>
      <c r="J10">
        <v>37</v>
      </c>
      <c r="K10">
        <v>41</v>
      </c>
      <c r="L10" s="1">
        <f t="shared" si="3"/>
        <v>-4</v>
      </c>
      <c r="N10" s="29">
        <v>4.9889999999999999</v>
      </c>
      <c r="O10" s="29">
        <v>4.9527000000000001</v>
      </c>
      <c r="P10" s="30">
        <f t="shared" si="4"/>
        <v>-3.6299999999999777E-2</v>
      </c>
      <c r="Q10" s="29">
        <v>5.3636999999999997</v>
      </c>
      <c r="R10" s="29">
        <v>4.6349</v>
      </c>
      <c r="S10" s="30">
        <f t="shared" si="5"/>
        <v>-0.72879999999999967</v>
      </c>
      <c r="U10" s="29">
        <v>-0.119773987742767</v>
      </c>
      <c r="V10" s="29">
        <v>0.18366878486778401</v>
      </c>
      <c r="W10" s="29">
        <v>2.42953569675174E-2</v>
      </c>
    </row>
    <row r="11" spans="1:25" x14ac:dyDescent="0.35">
      <c r="A11" s="37" t="s">
        <v>176</v>
      </c>
      <c r="C11">
        <v>144</v>
      </c>
      <c r="D11">
        <v>140</v>
      </c>
      <c r="E11">
        <v>127</v>
      </c>
      <c r="F11" s="30">
        <f t="shared" si="1"/>
        <v>0.97222222222222221</v>
      </c>
      <c r="G11" s="30">
        <f t="shared" ref="G11:G20" si="6">E11/D11</f>
        <v>0.90714285714285714</v>
      </c>
      <c r="H11" s="30">
        <f t="shared" ref="H11:H20" si="7">E11/C11</f>
        <v>0.88194444444444442</v>
      </c>
      <c r="J11">
        <v>67</v>
      </c>
      <c r="K11">
        <v>60</v>
      </c>
      <c r="L11" s="1">
        <f t="shared" ref="L11:L21" si="8">J11-K11</f>
        <v>7</v>
      </c>
      <c r="N11" s="29">
        <v>4.0272337527712798</v>
      </c>
      <c r="O11" s="29">
        <v>4.2218284007107902</v>
      </c>
      <c r="P11" s="30">
        <f t="shared" ref="P11:P21" si="9">O11-N11</f>
        <v>0.19459464793951042</v>
      </c>
      <c r="Q11" s="29">
        <v>4.00717428211175</v>
      </c>
      <c r="R11" s="29">
        <v>4.2522527395084397</v>
      </c>
      <c r="S11" s="30">
        <f t="shared" ref="S11:S21" si="10">R11-Q11</f>
        <v>0.24507845739668976</v>
      </c>
      <c r="U11" s="29">
        <v>4.85806318028425E-2</v>
      </c>
      <c r="V11" s="29">
        <v>-0.1952925110381</v>
      </c>
      <c r="W11" s="29">
        <v>0.44156798939890901</v>
      </c>
    </row>
    <row r="12" spans="1:25" x14ac:dyDescent="0.35">
      <c r="A12" s="38" t="s">
        <v>177</v>
      </c>
      <c r="C12">
        <v>144</v>
      </c>
      <c r="D12">
        <v>137</v>
      </c>
      <c r="E12">
        <v>108</v>
      </c>
      <c r="F12" s="30">
        <f t="shared" si="1"/>
        <v>0.95138888888888884</v>
      </c>
      <c r="G12" s="30">
        <f t="shared" si="6"/>
        <v>0.78832116788321172</v>
      </c>
      <c r="H12" s="30">
        <f t="shared" si="7"/>
        <v>0.75</v>
      </c>
      <c r="J12">
        <v>59</v>
      </c>
      <c r="K12">
        <v>49</v>
      </c>
      <c r="L12" s="1">
        <f t="shared" si="8"/>
        <v>10</v>
      </c>
      <c r="N12" s="29">
        <v>4.7650209565574402</v>
      </c>
      <c r="O12" s="29">
        <v>4.6382255668286199</v>
      </c>
      <c r="P12" s="30">
        <f t="shared" si="9"/>
        <v>-0.12679538972882032</v>
      </c>
      <c r="Q12" s="29">
        <v>4.6677535136585098</v>
      </c>
      <c r="R12" s="29">
        <v>4.7479892384791196</v>
      </c>
      <c r="S12" s="30">
        <f t="shared" si="10"/>
        <v>8.0235724820609811E-2</v>
      </c>
      <c r="U12" s="29">
        <v>-0.109724450561569</v>
      </c>
      <c r="V12" s="29">
        <v>-0.23980953509380601</v>
      </c>
      <c r="W12" s="29">
        <v>2.0954211252313198E-2</v>
      </c>
    </row>
    <row r="13" spans="1:25" x14ac:dyDescent="0.35">
      <c r="A13" s="37" t="s">
        <v>178</v>
      </c>
      <c r="C13">
        <v>144</v>
      </c>
      <c r="D13">
        <v>131</v>
      </c>
      <c r="E13">
        <v>102</v>
      </c>
      <c r="F13" s="30">
        <f t="shared" si="1"/>
        <v>0.90972222222222221</v>
      </c>
      <c r="G13" s="30">
        <f t="shared" si="6"/>
        <v>0.77862595419847325</v>
      </c>
      <c r="H13" s="30">
        <f t="shared" si="7"/>
        <v>0.70833333333333337</v>
      </c>
      <c r="J13">
        <v>57</v>
      </c>
      <c r="K13">
        <v>45</v>
      </c>
      <c r="L13" s="1">
        <f t="shared" si="8"/>
        <v>12</v>
      </c>
      <c r="N13" s="29">
        <v>4.8108491211918096</v>
      </c>
      <c r="O13" s="29">
        <v>4.8965144708807404</v>
      </c>
      <c r="P13" s="30">
        <f t="shared" si="9"/>
        <v>8.5665349688930803E-2</v>
      </c>
      <c r="Q13" s="29">
        <v>4.83175841045498</v>
      </c>
      <c r="R13" s="29">
        <v>4.8739399528839398</v>
      </c>
      <c r="S13" s="30">
        <f t="shared" si="10"/>
        <v>4.2181542428959773E-2</v>
      </c>
      <c r="U13" s="29">
        <v>0.133727765358814</v>
      </c>
      <c r="V13" s="29">
        <v>-8.2055998783867198E-2</v>
      </c>
      <c r="W13" s="29">
        <v>-9.5603181391300099E-2</v>
      </c>
    </row>
    <row r="14" spans="1:25" x14ac:dyDescent="0.35">
      <c r="A14" s="48" t="s">
        <v>179</v>
      </c>
      <c r="C14">
        <v>144</v>
      </c>
      <c r="D14">
        <v>111</v>
      </c>
      <c r="E14">
        <v>75</v>
      </c>
      <c r="F14" s="43">
        <f t="shared" si="1"/>
        <v>0.77083333333333337</v>
      </c>
      <c r="G14" s="30">
        <f t="shared" si="6"/>
        <v>0.67567567567567566</v>
      </c>
      <c r="H14" s="43">
        <f t="shared" si="7"/>
        <v>0.52083333333333337</v>
      </c>
      <c r="J14">
        <v>38</v>
      </c>
      <c r="K14">
        <v>37</v>
      </c>
      <c r="L14" s="1">
        <f t="shared" si="8"/>
        <v>1</v>
      </c>
      <c r="N14" s="29">
        <v>3.85415983274416</v>
      </c>
      <c r="O14" s="29">
        <v>3.7993594231997099</v>
      </c>
      <c r="P14" s="30">
        <f t="shared" si="9"/>
        <v>-5.480040954445009E-2</v>
      </c>
      <c r="Q14" s="29">
        <v>3.86330358805851</v>
      </c>
      <c r="R14" s="29">
        <v>3.7957616869742701</v>
      </c>
      <c r="S14" s="30">
        <f t="shared" si="10"/>
        <v>-6.7541901084239964E-2</v>
      </c>
      <c r="U14" s="29">
        <v>4.13567718659665E-2</v>
      </c>
      <c r="V14" s="29">
        <v>0.23073626813821099</v>
      </c>
      <c r="W14" s="29">
        <v>0.122240860633496</v>
      </c>
    </row>
    <row r="15" spans="1:25" x14ac:dyDescent="0.35">
      <c r="A15" s="38" t="s">
        <v>180</v>
      </c>
      <c r="C15">
        <v>144</v>
      </c>
      <c r="D15">
        <v>131</v>
      </c>
      <c r="E15">
        <v>103</v>
      </c>
      <c r="F15" s="30">
        <f t="shared" si="1"/>
        <v>0.90972222222222221</v>
      </c>
      <c r="G15" s="30">
        <f t="shared" si="6"/>
        <v>0.7862595419847328</v>
      </c>
      <c r="H15" s="30">
        <f t="shared" si="7"/>
        <v>0.71527777777777779</v>
      </c>
      <c r="J15">
        <v>53</v>
      </c>
      <c r="K15">
        <v>50</v>
      </c>
      <c r="L15" s="1">
        <f t="shared" si="8"/>
        <v>3</v>
      </c>
      <c r="N15" s="29">
        <v>4.5592274809347799</v>
      </c>
      <c r="O15" s="29">
        <v>4.9845924642662904</v>
      </c>
      <c r="P15" s="30">
        <f t="shared" si="9"/>
        <v>0.42536498333151052</v>
      </c>
      <c r="Q15" s="29">
        <v>4.8721687846939199</v>
      </c>
      <c r="R15" s="29">
        <v>4.7038657064823504</v>
      </c>
      <c r="S15" s="30">
        <f t="shared" si="10"/>
        <v>-0.16830307821156953</v>
      </c>
      <c r="U15" s="29">
        <v>0.240536736551382</v>
      </c>
      <c r="V15" s="29">
        <v>7.5680718104318895E-2</v>
      </c>
      <c r="W15" s="29">
        <v>0.176760859331831</v>
      </c>
    </row>
    <row r="16" spans="1:25" x14ac:dyDescent="0.35">
      <c r="A16" s="48" t="s">
        <v>181</v>
      </c>
      <c r="C16">
        <v>144</v>
      </c>
      <c r="D16">
        <v>144</v>
      </c>
      <c r="E16">
        <v>88</v>
      </c>
      <c r="F16" s="30">
        <f t="shared" si="1"/>
        <v>1</v>
      </c>
      <c r="G16" s="43">
        <f t="shared" si="6"/>
        <v>0.61111111111111116</v>
      </c>
      <c r="H16" s="43">
        <f t="shared" si="7"/>
        <v>0.61111111111111116</v>
      </c>
      <c r="J16">
        <v>40</v>
      </c>
      <c r="K16">
        <v>48</v>
      </c>
      <c r="L16" s="1">
        <f t="shared" si="8"/>
        <v>-8</v>
      </c>
      <c r="N16" s="29">
        <v>3.0099483343421798</v>
      </c>
      <c r="O16" s="29">
        <v>3.1058716206680401</v>
      </c>
      <c r="P16" s="30">
        <f t="shared" si="9"/>
        <v>9.5923286325860335E-2</v>
      </c>
      <c r="Q16" s="29">
        <v>2.9879730165638501</v>
      </c>
      <c r="R16" s="29">
        <v>3.1218514242681898</v>
      </c>
      <c r="S16" s="30">
        <f t="shared" si="10"/>
        <v>0.13387840770433979</v>
      </c>
      <c r="U16" s="29">
        <v>5.5934406729598797E-2</v>
      </c>
      <c r="V16" s="29">
        <v>-0.40272384889177099</v>
      </c>
      <c r="W16" s="29">
        <v>7.3699160417512496E-2</v>
      </c>
    </row>
    <row r="17" spans="1:23" x14ac:dyDescent="0.35">
      <c r="A17" s="45" t="s">
        <v>182</v>
      </c>
      <c r="C17">
        <v>144</v>
      </c>
      <c r="D17">
        <v>92</v>
      </c>
      <c r="E17">
        <v>46</v>
      </c>
      <c r="F17" s="44">
        <f t="shared" si="1"/>
        <v>0.63888888888888884</v>
      </c>
      <c r="G17" s="44">
        <f t="shared" si="6"/>
        <v>0.5</v>
      </c>
      <c r="H17" s="44">
        <f t="shared" si="7"/>
        <v>0.31944444444444442</v>
      </c>
      <c r="J17">
        <v>19</v>
      </c>
      <c r="K17">
        <v>27</v>
      </c>
      <c r="L17" s="1">
        <f t="shared" si="8"/>
        <v>-8</v>
      </c>
      <c r="N17" s="29">
        <v>4.1380372081419798</v>
      </c>
      <c r="O17" s="29">
        <v>4.2792410199553199</v>
      </c>
      <c r="P17" s="30">
        <f t="shared" si="9"/>
        <v>0.14120381181334007</v>
      </c>
      <c r="Q17" s="29">
        <v>4.1075330450283696</v>
      </c>
      <c r="R17" s="29">
        <v>4.3263723005302204</v>
      </c>
      <c r="S17" s="30">
        <f t="shared" si="10"/>
        <v>0.21883925550185079</v>
      </c>
      <c r="U17" s="29">
        <v>6.8967743930508502E-2</v>
      </c>
      <c r="V17" s="29">
        <v>-0.25971818261431701</v>
      </c>
      <c r="W17" s="29">
        <v>-0.180615260460574</v>
      </c>
    </row>
    <row r="18" spans="1:23" x14ac:dyDescent="0.35">
      <c r="A18" s="37" t="s">
        <v>183</v>
      </c>
      <c r="C18">
        <v>144</v>
      </c>
      <c r="D18">
        <v>143</v>
      </c>
      <c r="E18">
        <v>121</v>
      </c>
      <c r="F18" s="30">
        <f t="shared" si="1"/>
        <v>0.99305555555555558</v>
      </c>
      <c r="G18" s="30">
        <f t="shared" si="6"/>
        <v>0.84615384615384615</v>
      </c>
      <c r="H18" s="30">
        <f t="shared" si="7"/>
        <v>0.84027777777777779</v>
      </c>
      <c r="J18">
        <v>68</v>
      </c>
      <c r="K18">
        <v>53</v>
      </c>
      <c r="L18" s="1">
        <f t="shared" si="8"/>
        <v>15</v>
      </c>
      <c r="N18" s="29">
        <v>3.8124134630312501</v>
      </c>
      <c r="O18" s="29">
        <v>3.5333821750536099</v>
      </c>
      <c r="P18" s="30">
        <f t="shared" si="9"/>
        <v>-0.27903128797764021</v>
      </c>
      <c r="Q18" s="29">
        <v>3.6302426921540198</v>
      </c>
      <c r="R18" s="29">
        <v>3.7018681927625301</v>
      </c>
      <c r="S18" s="30">
        <f t="shared" si="10"/>
        <v>7.1625500608510251E-2</v>
      </c>
      <c r="U18" s="29">
        <v>-3.0038982380165901E-2</v>
      </c>
      <c r="V18" s="29">
        <v>0.14488680063718401</v>
      </c>
      <c r="W18" s="29">
        <v>-0.27765172906945601</v>
      </c>
    </row>
    <row r="19" spans="1:23" x14ac:dyDescent="0.35">
      <c r="A19" s="45" t="s">
        <v>184</v>
      </c>
      <c r="C19">
        <v>144</v>
      </c>
      <c r="D19">
        <v>91</v>
      </c>
      <c r="E19">
        <v>64</v>
      </c>
      <c r="F19" s="44">
        <f t="shared" si="1"/>
        <v>0.63194444444444442</v>
      </c>
      <c r="G19" s="30">
        <f t="shared" si="6"/>
        <v>0.70329670329670335</v>
      </c>
      <c r="H19" s="44">
        <f t="shared" si="7"/>
        <v>0.44444444444444442</v>
      </c>
      <c r="J19">
        <v>27</v>
      </c>
      <c r="K19">
        <v>37</v>
      </c>
      <c r="L19" s="1">
        <f t="shared" si="8"/>
        <v>-10</v>
      </c>
      <c r="N19" s="29">
        <v>4.5563000000000002</v>
      </c>
      <c r="O19" s="29">
        <v>4.6448999999999998</v>
      </c>
      <c r="P19" s="30">
        <f t="shared" si="9"/>
        <v>8.8599999999999568E-2</v>
      </c>
      <c r="Q19" s="29">
        <v>4.7666000000000004</v>
      </c>
      <c r="R19" s="29">
        <v>4.3952</v>
      </c>
      <c r="S19" s="30">
        <f t="shared" si="10"/>
        <v>-0.3714000000000004</v>
      </c>
      <c r="U19" s="29">
        <v>-0.18077457241282299</v>
      </c>
      <c r="V19" s="29">
        <v>-0.42550601537216098</v>
      </c>
      <c r="W19" s="29">
        <v>0.17273876447394401</v>
      </c>
    </row>
    <row r="20" spans="1:23" x14ac:dyDescent="0.35">
      <c r="A20" s="37" t="s">
        <v>185</v>
      </c>
      <c r="C20">
        <v>144</v>
      </c>
      <c r="D20">
        <v>140</v>
      </c>
      <c r="E20">
        <v>118</v>
      </c>
      <c r="F20" s="30">
        <f t="shared" si="1"/>
        <v>0.97222222222222221</v>
      </c>
      <c r="G20" s="30">
        <f t="shared" si="6"/>
        <v>0.84285714285714286</v>
      </c>
      <c r="H20" s="30">
        <f t="shared" si="7"/>
        <v>0.81944444444444442</v>
      </c>
      <c r="J20">
        <v>54</v>
      </c>
      <c r="K20">
        <v>64</v>
      </c>
      <c r="L20" s="1">
        <f t="shared" si="8"/>
        <v>-10</v>
      </c>
      <c r="N20" s="29">
        <v>3.83626718520458</v>
      </c>
      <c r="O20" s="29">
        <v>3.5947501022102601</v>
      </c>
      <c r="P20" s="30">
        <f t="shared" si="9"/>
        <v>-0.24151708299431984</v>
      </c>
      <c r="Q20" s="29">
        <v>3.6698449060242</v>
      </c>
      <c r="R20" s="29">
        <v>3.7484269918656601</v>
      </c>
      <c r="S20" s="30">
        <f t="shared" si="10"/>
        <v>7.8582085841460092E-2</v>
      </c>
      <c r="U20" s="29">
        <v>-0.10214548840007701</v>
      </c>
      <c r="V20" s="29">
        <v>3.9308128877526403E-2</v>
      </c>
      <c r="W20" s="29">
        <v>-0.212748865792837</v>
      </c>
    </row>
    <row r="21" spans="1:23" x14ac:dyDescent="0.35">
      <c r="A21" s="37" t="s">
        <v>228</v>
      </c>
      <c r="C21">
        <v>96</v>
      </c>
      <c r="D21">
        <v>60</v>
      </c>
      <c r="E21">
        <v>38</v>
      </c>
      <c r="F21" s="43">
        <f>D21/C21</f>
        <v>0.625</v>
      </c>
      <c r="G21" s="43">
        <f t="shared" ref="G21" si="11">E21/D21</f>
        <v>0.6333333333333333</v>
      </c>
      <c r="H21" s="44">
        <f t="shared" ref="H21" si="12">E21/C21</f>
        <v>0.39583333333333331</v>
      </c>
      <c r="J21">
        <v>21</v>
      </c>
      <c r="K21">
        <v>17</v>
      </c>
      <c r="L21" s="1">
        <f t="shared" si="8"/>
        <v>4</v>
      </c>
      <c r="N21" s="29">
        <v>4.8921000000000001</v>
      </c>
      <c r="O21" s="29">
        <v>4.9452999999999996</v>
      </c>
      <c r="P21" s="30">
        <f t="shared" si="9"/>
        <v>5.319999999999947E-2</v>
      </c>
      <c r="Q21" s="29">
        <v>4.9073000000000002</v>
      </c>
      <c r="R21" s="29">
        <v>4.9352999999999998</v>
      </c>
      <c r="S21" s="30">
        <f t="shared" si="10"/>
        <v>2.7999999999999581E-2</v>
      </c>
      <c r="U21" s="29">
        <v>-5.6376279254210702E-2</v>
      </c>
      <c r="V21" s="29">
        <v>-0.28230111945799102</v>
      </c>
      <c r="W21" s="29">
        <v>-0.34028578057745701</v>
      </c>
    </row>
    <row r="22" spans="1:23" x14ac:dyDescent="0.35">
      <c r="A22" s="46" t="s">
        <v>187</v>
      </c>
      <c r="C22">
        <v>144</v>
      </c>
      <c r="D22">
        <v>113</v>
      </c>
      <c r="E22">
        <v>92</v>
      </c>
      <c r="F22" s="43">
        <f t="shared" si="1"/>
        <v>0.78472222222222221</v>
      </c>
      <c r="G22" s="30">
        <f>E22/D22</f>
        <v>0.81415929203539827</v>
      </c>
      <c r="H22" s="43">
        <f>E22/C22</f>
        <v>0.63888888888888884</v>
      </c>
      <c r="J22">
        <v>44</v>
      </c>
      <c r="K22">
        <v>48</v>
      </c>
      <c r="L22" s="1">
        <f>J22-K22</f>
        <v>-4</v>
      </c>
      <c r="N22" s="29">
        <v>4.2305285367374204</v>
      </c>
      <c r="O22" s="29">
        <v>4.6551958219414296</v>
      </c>
      <c r="P22" s="30">
        <f>O22-N22</f>
        <v>0.4246672852040092</v>
      </c>
      <c r="Q22" s="29">
        <v>4.3180635683390403</v>
      </c>
      <c r="R22" s="29">
        <v>4.4927486230080804</v>
      </c>
      <c r="S22" s="30">
        <f>R22-Q22</f>
        <v>0.17468505466904016</v>
      </c>
      <c r="U22" s="29">
        <v>0.166763935563882</v>
      </c>
      <c r="V22" s="29">
        <v>-0.22231643232017201</v>
      </c>
      <c r="W22" s="29">
        <v>-6.33334477426922E-2</v>
      </c>
    </row>
    <row r="23" spans="1:23" x14ac:dyDescent="0.35">
      <c r="A23" s="48" t="s">
        <v>188</v>
      </c>
      <c r="C23">
        <v>144</v>
      </c>
      <c r="D23">
        <v>143</v>
      </c>
      <c r="E23">
        <v>84</v>
      </c>
      <c r="F23" s="30">
        <f>D23/C23</f>
        <v>0.99305555555555558</v>
      </c>
      <c r="G23" s="43">
        <f>E23/D23</f>
        <v>0.58741258741258739</v>
      </c>
      <c r="H23" s="43">
        <f>E23/C23</f>
        <v>0.58333333333333337</v>
      </c>
      <c r="J23">
        <v>38</v>
      </c>
      <c r="K23">
        <v>46</v>
      </c>
      <c r="L23" s="1">
        <f>J23-K23</f>
        <v>-8</v>
      </c>
      <c r="N23" s="29">
        <v>3.70875579882413</v>
      </c>
      <c r="O23" s="29">
        <v>3.7082202552468502</v>
      </c>
      <c r="P23" s="30">
        <f>O23-N23</f>
        <v>-5.3554357727980673E-4</v>
      </c>
      <c r="Q23" s="29">
        <v>3.7450702086789498</v>
      </c>
      <c r="R23" s="29">
        <v>3.67386380776427</v>
      </c>
      <c r="S23" s="30">
        <f>R23-Q23</f>
        <v>-7.1206400914679779E-2</v>
      </c>
      <c r="U23" s="29">
        <v>3.4153306013354597E-2</v>
      </c>
      <c r="V23" s="29">
        <v>0.20034237026405399</v>
      </c>
      <c r="W23" s="29">
        <v>0.23934429864273299</v>
      </c>
    </row>
    <row r="24" spans="1:23" x14ac:dyDescent="0.35">
      <c r="A24" s="38" t="s">
        <v>189</v>
      </c>
      <c r="C24">
        <v>144</v>
      </c>
      <c r="D24">
        <v>143</v>
      </c>
      <c r="E24">
        <v>117</v>
      </c>
      <c r="F24" s="30">
        <f>D24/C24</f>
        <v>0.99305555555555558</v>
      </c>
      <c r="G24" s="30">
        <f>E24/D24</f>
        <v>0.81818181818181823</v>
      </c>
      <c r="H24" s="30">
        <f>E24/C24</f>
        <v>0.8125</v>
      </c>
      <c r="J24">
        <v>57</v>
      </c>
      <c r="K24">
        <v>60</v>
      </c>
      <c r="L24" s="1">
        <f>J24-K24</f>
        <v>-3</v>
      </c>
      <c r="N24" s="29">
        <v>3.9913642064291501</v>
      </c>
      <c r="O24" s="29">
        <v>4.2380979161044898</v>
      </c>
      <c r="P24" s="30">
        <f>O24-N24</f>
        <v>0.2467337096753397</v>
      </c>
      <c r="Q24" s="29">
        <v>4.0313511622181499</v>
      </c>
      <c r="R24" s="29">
        <v>4.1644430484974704</v>
      </c>
      <c r="S24" s="30">
        <f>R24-Q24</f>
        <v>0.13309188627932045</v>
      </c>
      <c r="U24" s="29">
        <v>0.21441424546261101</v>
      </c>
      <c r="V24" s="29">
        <v>0.100569540975826</v>
      </c>
      <c r="W24" s="29">
        <v>4.4773590070713701E-2</v>
      </c>
    </row>
    <row r="25" spans="1:23" x14ac:dyDescent="0.35">
      <c r="A25" s="38" t="s">
        <v>190</v>
      </c>
      <c r="C25">
        <v>144</v>
      </c>
      <c r="D25">
        <v>144</v>
      </c>
      <c r="E25">
        <v>124</v>
      </c>
      <c r="F25" s="30">
        <f>D25/C25</f>
        <v>1</v>
      </c>
      <c r="G25" s="30">
        <f>E25/D25</f>
        <v>0.86111111111111116</v>
      </c>
      <c r="H25" s="30">
        <f>E25/C25</f>
        <v>0.86111111111111116</v>
      </c>
      <c r="J25">
        <v>65</v>
      </c>
      <c r="K25">
        <v>59</v>
      </c>
      <c r="L25" s="1">
        <f>J25-K25</f>
        <v>6</v>
      </c>
      <c r="N25" s="29">
        <v>3.4500878632131302</v>
      </c>
      <c r="O25" s="29">
        <v>3.4967417244837402</v>
      </c>
      <c r="P25" s="30">
        <f>O25-N25</f>
        <v>4.6653861270609998E-2</v>
      </c>
      <c r="Q25" s="29">
        <v>3.45880326631712</v>
      </c>
      <c r="R25" s="29">
        <v>3.4939066241793002</v>
      </c>
      <c r="S25" s="30">
        <f>R25-Q25</f>
        <v>3.5103357862180218E-2</v>
      </c>
      <c r="U25" s="29">
        <v>3.7501474976309297E-2</v>
      </c>
      <c r="V25" s="29">
        <v>-0.14947243478952699</v>
      </c>
      <c r="W25" s="29">
        <v>1.25193931413435E-2</v>
      </c>
    </row>
    <row r="26" spans="1:23" x14ac:dyDescent="0.35">
      <c r="S26" s="30"/>
      <c r="U26" s="29"/>
    </row>
    <row r="27" spans="1:23" x14ac:dyDescent="0.35">
      <c r="U27" s="29"/>
    </row>
    <row r="28" spans="1:23" x14ac:dyDescent="0.35">
      <c r="A28" t="s">
        <v>34</v>
      </c>
      <c r="C28">
        <f t="shared" ref="C28:H28" si="13">AVERAGE(C2:C25)</f>
        <v>142</v>
      </c>
      <c r="D28" s="29">
        <f>AVERAGE(D2:D25)</f>
        <v>126.25</v>
      </c>
      <c r="E28" s="29">
        <f t="shared" si="13"/>
        <v>97.125</v>
      </c>
      <c r="F28" s="30">
        <f t="shared" si="13"/>
        <v>0.88541666666666663</v>
      </c>
      <c r="G28" s="30">
        <f t="shared" si="13"/>
        <v>0.76058294676594995</v>
      </c>
      <c r="H28" s="30">
        <f t="shared" si="13"/>
        <v>0.67997685185185208</v>
      </c>
      <c r="I28" s="29"/>
      <c r="J28" s="29">
        <f>AVERAGE(J2:J25)</f>
        <v>48.625</v>
      </c>
      <c r="K28" s="29">
        <f>AVERAGE(K2:K25)</f>
        <v>48.5</v>
      </c>
      <c r="L28" s="30">
        <f>AVERAGE(L2:L25)</f>
        <v>0.125</v>
      </c>
      <c r="M28" s="29"/>
      <c r="N28" s="29">
        <f t="shared" ref="N28:S28" si="14">AVERAGE(N2:N25)</f>
        <v>4.1724623761375161</v>
      </c>
      <c r="O28" s="29">
        <f t="shared" si="14"/>
        <v>4.2425192697186977</v>
      </c>
      <c r="P28" s="30">
        <f t="shared" si="14"/>
        <v>7.0056893581181612E-2</v>
      </c>
      <c r="Q28" s="29">
        <f t="shared" si="14"/>
        <v>4.2161511559931864</v>
      </c>
      <c r="R28" s="29">
        <f t="shared" si="14"/>
        <v>4.2007526423973331</v>
      </c>
      <c r="S28" s="30">
        <f t="shared" si="14"/>
        <v>-1.5398513595853739E-2</v>
      </c>
      <c r="U28" s="29">
        <f t="shared" ref="U28:W28" si="15">AVERAGE(U2:U25)</f>
        <v>1.2401493042246312E-2</v>
      </c>
      <c r="V28" s="29">
        <f t="shared" si="15"/>
        <v>-9.2459382533421772E-2</v>
      </c>
      <c r="W28" s="29">
        <f t="shared" si="15"/>
        <v>4.1213785120181945E-3</v>
      </c>
    </row>
    <row r="29" spans="1:23" x14ac:dyDescent="0.35">
      <c r="U29" s="29"/>
    </row>
    <row r="30" spans="1:23" x14ac:dyDescent="0.35">
      <c r="I30" t="s">
        <v>163</v>
      </c>
      <c r="J30" s="26">
        <f>TTEST(J2:J25,K2:K25,2,1)</f>
        <v>0.9379981123657537</v>
      </c>
      <c r="M30" t="s">
        <v>163</v>
      </c>
      <c r="N30" s="23">
        <f>TTEST(N2:N25,O2:O25,1,1)</f>
        <v>3.7292052082585417E-2</v>
      </c>
      <c r="Q30" s="26">
        <f>TTEST(Q2:Q25,R2:R25,1,1)</f>
        <v>0.37420455987838674</v>
      </c>
      <c r="T30" t="s">
        <v>247</v>
      </c>
      <c r="U30">
        <v>0.59789999999999999</v>
      </c>
      <c r="V30" s="4">
        <v>3.1399999999999997E-2</v>
      </c>
      <c r="W30">
        <v>0.91539999999999999</v>
      </c>
    </row>
    <row r="31" spans="1:23" x14ac:dyDescent="0.35">
      <c r="N31" s="33">
        <f>TTEST(N2:N25,Q2:Q25,1,1)</f>
        <v>7.5870617619558434E-2</v>
      </c>
      <c r="V31" s="33">
        <f>TTEST(V2:V25,W2:W25,2,1)</f>
        <v>9.0444338853054432E-2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0A064-F41B-49FB-8E22-9F33E27E0C92}">
  <dimension ref="A1:AJ118"/>
  <sheetViews>
    <sheetView topLeftCell="Q80" zoomScaleNormal="100" workbookViewId="0">
      <selection activeCell="C1" sqref="C1"/>
    </sheetView>
  </sheetViews>
  <sheetFormatPr defaultRowHeight="14.5" x14ac:dyDescent="0.35"/>
  <sheetData>
    <row r="1" spans="1:22" x14ac:dyDescent="0.35">
      <c r="A1" s="79" t="s">
        <v>248</v>
      </c>
      <c r="B1" s="1" t="s">
        <v>250</v>
      </c>
      <c r="G1" s="1" t="s">
        <v>257</v>
      </c>
      <c r="M1" s="1" t="s">
        <v>258</v>
      </c>
      <c r="R1" s="1" t="s">
        <v>259</v>
      </c>
    </row>
    <row r="2" spans="1:22" x14ac:dyDescent="0.35">
      <c r="A2" s="7" t="s">
        <v>249</v>
      </c>
      <c r="B2" t="s">
        <v>255</v>
      </c>
      <c r="C2" t="s">
        <v>261</v>
      </c>
      <c r="D2" t="s">
        <v>254</v>
      </c>
      <c r="E2" t="s">
        <v>260</v>
      </c>
      <c r="G2" s="12" t="s">
        <v>2</v>
      </c>
      <c r="H2" t="s">
        <v>255</v>
      </c>
      <c r="I2" t="s">
        <v>261</v>
      </c>
      <c r="J2" t="s">
        <v>254</v>
      </c>
      <c r="K2" t="s">
        <v>260</v>
      </c>
      <c r="M2" s="12" t="s">
        <v>232</v>
      </c>
      <c r="N2" s="12" t="s">
        <v>233</v>
      </c>
      <c r="R2" s="12" t="s">
        <v>232</v>
      </c>
      <c r="S2" t="s">
        <v>255</v>
      </c>
      <c r="T2" t="s">
        <v>261</v>
      </c>
      <c r="U2" t="s">
        <v>254</v>
      </c>
      <c r="V2" t="s">
        <v>260</v>
      </c>
    </row>
    <row r="3" spans="1:22" x14ac:dyDescent="0.35">
      <c r="B3">
        <v>1</v>
      </c>
      <c r="C3">
        <f>B3+E3</f>
        <v>0.95</v>
      </c>
      <c r="D3" s="7">
        <v>8</v>
      </c>
      <c r="E3">
        <v>-0.05</v>
      </c>
      <c r="H3">
        <v>1</v>
      </c>
      <c r="I3">
        <f>H3+K3</f>
        <v>0.7</v>
      </c>
      <c r="J3" s="27">
        <v>0.79086790172587895</v>
      </c>
      <c r="K3">
        <v>-0.3</v>
      </c>
      <c r="M3" s="18">
        <v>6.8125</v>
      </c>
      <c r="N3" s="18">
        <v>7.6875</v>
      </c>
      <c r="S3">
        <v>1</v>
      </c>
      <c r="T3">
        <f>S3+V3</f>
        <v>0.85</v>
      </c>
      <c r="U3" s="27">
        <v>0.96875</v>
      </c>
      <c r="V3">
        <v>-0.15</v>
      </c>
    </row>
    <row r="4" spans="1:22" x14ac:dyDescent="0.35">
      <c r="B4">
        <v>1</v>
      </c>
      <c r="C4">
        <f t="shared" ref="C4:C67" si="0">B4+E4</f>
        <v>0.97499999999999998</v>
      </c>
      <c r="D4" s="7">
        <v>10</v>
      </c>
      <c r="E4">
        <v>-2.5000000000000001E-2</v>
      </c>
      <c r="H4">
        <v>1</v>
      </c>
      <c r="I4">
        <f t="shared" ref="I4:I51" si="1">H4+K4</f>
        <v>0.9</v>
      </c>
      <c r="J4" s="27">
        <v>0.69709187070628198</v>
      </c>
      <c r="K4">
        <v>-0.1</v>
      </c>
      <c r="M4" s="18">
        <v>22.78125</v>
      </c>
      <c r="N4" s="18">
        <v>22.84375</v>
      </c>
      <c r="S4">
        <v>1</v>
      </c>
      <c r="T4">
        <f t="shared" ref="T4:T51" si="2">S4+V4</f>
        <v>0.85</v>
      </c>
      <c r="U4" s="27">
        <v>0.90625</v>
      </c>
      <c r="V4">
        <v>-0.15</v>
      </c>
    </row>
    <row r="5" spans="1:22" x14ac:dyDescent="0.35">
      <c r="B5">
        <v>1</v>
      </c>
      <c r="C5">
        <f t="shared" si="0"/>
        <v>0.875</v>
      </c>
      <c r="D5" s="7">
        <v>12</v>
      </c>
      <c r="E5">
        <v>-0.125</v>
      </c>
      <c r="H5">
        <v>1</v>
      </c>
      <c r="I5">
        <f t="shared" si="1"/>
        <v>0.9</v>
      </c>
      <c r="J5" s="27">
        <v>0.65093492428149202</v>
      </c>
      <c r="K5">
        <v>-0.1</v>
      </c>
      <c r="M5" s="18">
        <v>23.90625</v>
      </c>
      <c r="N5" s="18">
        <v>30</v>
      </c>
      <c r="S5">
        <v>1</v>
      </c>
      <c r="T5">
        <f t="shared" si="2"/>
        <v>0.95</v>
      </c>
      <c r="U5" s="27">
        <v>0.84375</v>
      </c>
      <c r="V5">
        <v>-0.05</v>
      </c>
    </row>
    <row r="6" spans="1:22" x14ac:dyDescent="0.35">
      <c r="B6">
        <v>1</v>
      </c>
      <c r="C6">
        <f t="shared" si="0"/>
        <v>0.92500000000000004</v>
      </c>
      <c r="D6" s="7">
        <v>12</v>
      </c>
      <c r="E6">
        <v>-7.4999999999999997E-2</v>
      </c>
      <c r="H6">
        <v>1</v>
      </c>
      <c r="I6">
        <f t="shared" si="1"/>
        <v>0.85</v>
      </c>
      <c r="J6" s="27">
        <v>0.82776429489657699</v>
      </c>
      <c r="K6">
        <v>-0.15</v>
      </c>
      <c r="M6" s="18">
        <v>83</v>
      </c>
      <c r="N6" s="18">
        <v>102.8125</v>
      </c>
      <c r="S6">
        <v>1</v>
      </c>
      <c r="T6">
        <f t="shared" si="2"/>
        <v>0.95</v>
      </c>
      <c r="U6" s="27">
        <v>0.71875</v>
      </c>
      <c r="V6">
        <v>-0.05</v>
      </c>
    </row>
    <row r="7" spans="1:22" x14ac:dyDescent="0.35">
      <c r="B7">
        <v>1</v>
      </c>
      <c r="C7">
        <f t="shared" si="0"/>
        <v>0.92500000000000004</v>
      </c>
      <c r="D7" s="7">
        <v>7</v>
      </c>
      <c r="E7">
        <v>-7.4999999999999997E-2</v>
      </c>
      <c r="H7">
        <v>1</v>
      </c>
      <c r="I7">
        <f t="shared" si="1"/>
        <v>0.95</v>
      </c>
      <c r="J7" s="27">
        <v>0.82150423215973101</v>
      </c>
      <c r="K7">
        <v>-0.05</v>
      </c>
      <c r="M7" s="18">
        <v>22.46875</v>
      </c>
      <c r="N7" s="18">
        <v>17.625</v>
      </c>
      <c r="S7">
        <v>1</v>
      </c>
      <c r="T7">
        <f t="shared" si="2"/>
        <v>0.95</v>
      </c>
      <c r="U7" s="27">
        <v>0.90625</v>
      </c>
      <c r="V7">
        <v>-0.05</v>
      </c>
    </row>
    <row r="8" spans="1:22" x14ac:dyDescent="0.35">
      <c r="B8">
        <v>1</v>
      </c>
      <c r="C8">
        <f t="shared" si="0"/>
        <v>1</v>
      </c>
      <c r="D8" s="7">
        <v>8</v>
      </c>
      <c r="E8">
        <v>0</v>
      </c>
      <c r="H8">
        <v>1</v>
      </c>
      <c r="I8">
        <f t="shared" si="1"/>
        <v>1.05</v>
      </c>
      <c r="J8" s="27">
        <v>0.84869694500503101</v>
      </c>
      <c r="K8">
        <v>0.05</v>
      </c>
      <c r="M8" s="18">
        <v>30.46875</v>
      </c>
      <c r="N8" s="18">
        <v>38.4375</v>
      </c>
      <c r="S8">
        <v>1</v>
      </c>
      <c r="T8">
        <f t="shared" si="2"/>
        <v>0.9</v>
      </c>
      <c r="U8" s="27">
        <v>0.9375</v>
      </c>
      <c r="V8">
        <v>-0.1</v>
      </c>
    </row>
    <row r="9" spans="1:22" x14ac:dyDescent="0.35">
      <c r="B9">
        <v>1</v>
      </c>
      <c r="C9">
        <f t="shared" si="0"/>
        <v>1</v>
      </c>
      <c r="D9" s="7">
        <v>11</v>
      </c>
      <c r="E9">
        <v>0</v>
      </c>
      <c r="H9">
        <v>1</v>
      </c>
      <c r="I9">
        <f t="shared" si="1"/>
        <v>0.8</v>
      </c>
      <c r="J9" s="27">
        <v>0.77669733015731202</v>
      </c>
      <c r="K9">
        <v>-0.2</v>
      </c>
      <c r="M9" s="18">
        <v>25.15625</v>
      </c>
      <c r="N9" s="18">
        <v>33.90625</v>
      </c>
      <c r="S9">
        <v>1</v>
      </c>
      <c r="T9">
        <f t="shared" si="2"/>
        <v>1</v>
      </c>
      <c r="U9" s="27">
        <v>0.8125</v>
      </c>
      <c r="V9">
        <v>0</v>
      </c>
    </row>
    <row r="10" spans="1:22" x14ac:dyDescent="0.35">
      <c r="B10">
        <v>1</v>
      </c>
      <c r="C10">
        <f t="shared" si="0"/>
        <v>0.95</v>
      </c>
      <c r="D10" s="7">
        <v>5</v>
      </c>
      <c r="E10">
        <v>-0.05</v>
      </c>
      <c r="H10">
        <v>1</v>
      </c>
      <c r="I10">
        <f t="shared" si="1"/>
        <v>0.9</v>
      </c>
      <c r="J10" s="27">
        <v>0.80106375928648599</v>
      </c>
      <c r="K10">
        <v>-0.1</v>
      </c>
      <c r="M10" s="18">
        <v>57.5</v>
      </c>
      <c r="N10" s="18">
        <v>40.21875</v>
      </c>
      <c r="S10">
        <v>1</v>
      </c>
      <c r="T10">
        <f t="shared" si="2"/>
        <v>0.95</v>
      </c>
      <c r="U10" s="27">
        <v>0.875</v>
      </c>
      <c r="V10">
        <v>-0.05</v>
      </c>
    </row>
    <row r="11" spans="1:22" x14ac:dyDescent="0.35">
      <c r="B11">
        <v>1</v>
      </c>
      <c r="C11">
        <f t="shared" si="0"/>
        <v>0.97499999999999998</v>
      </c>
      <c r="D11" s="7">
        <v>12</v>
      </c>
      <c r="E11">
        <v>-2.5000000000000001E-2</v>
      </c>
      <c r="H11">
        <v>1</v>
      </c>
      <c r="I11">
        <f t="shared" si="1"/>
        <v>0.9</v>
      </c>
      <c r="J11" s="27">
        <v>0.87365079777677901</v>
      </c>
      <c r="K11">
        <v>-0.1</v>
      </c>
      <c r="M11" s="18">
        <v>62.34375</v>
      </c>
      <c r="N11" s="18">
        <v>58.125</v>
      </c>
      <c r="S11">
        <v>1</v>
      </c>
      <c r="T11">
        <f t="shared" si="2"/>
        <v>1.05</v>
      </c>
      <c r="U11" s="27">
        <v>0.90625</v>
      </c>
      <c r="V11">
        <v>0.05</v>
      </c>
    </row>
    <row r="12" spans="1:22" x14ac:dyDescent="0.35">
      <c r="B12">
        <v>1</v>
      </c>
      <c r="C12">
        <f t="shared" si="0"/>
        <v>1.0249999999999999</v>
      </c>
      <c r="D12" s="7">
        <v>10</v>
      </c>
      <c r="E12">
        <v>2.5000000000000001E-2</v>
      </c>
      <c r="H12">
        <v>1</v>
      </c>
      <c r="I12">
        <f t="shared" si="1"/>
        <v>1</v>
      </c>
      <c r="J12" s="27">
        <v>0.69655192111002395</v>
      </c>
      <c r="K12">
        <v>0</v>
      </c>
      <c r="M12" s="18">
        <v>70.625</v>
      </c>
      <c r="N12" s="18">
        <v>81.71875</v>
      </c>
      <c r="S12">
        <v>1</v>
      </c>
      <c r="T12">
        <f t="shared" si="2"/>
        <v>1</v>
      </c>
      <c r="U12" s="27">
        <v>0.9375</v>
      </c>
      <c r="V12">
        <v>0</v>
      </c>
    </row>
    <row r="13" spans="1:22" x14ac:dyDescent="0.35">
      <c r="B13">
        <v>1</v>
      </c>
      <c r="C13">
        <f t="shared" si="0"/>
        <v>0.97499999999999998</v>
      </c>
      <c r="D13" s="7">
        <v>7</v>
      </c>
      <c r="E13">
        <v>-2.5000000000000001E-2</v>
      </c>
      <c r="H13">
        <v>1</v>
      </c>
      <c r="I13">
        <f t="shared" si="1"/>
        <v>0.95</v>
      </c>
      <c r="J13" s="27">
        <v>0.74053141356701002</v>
      </c>
      <c r="K13">
        <v>-0.05</v>
      </c>
      <c r="M13" s="18">
        <v>33.59375</v>
      </c>
      <c r="N13" s="18">
        <v>25.46875</v>
      </c>
      <c r="S13">
        <v>1</v>
      </c>
      <c r="T13">
        <f t="shared" si="2"/>
        <v>1.1000000000000001</v>
      </c>
      <c r="U13" s="27">
        <v>0.9375</v>
      </c>
      <c r="V13">
        <v>0.1</v>
      </c>
    </row>
    <row r="14" spans="1:22" x14ac:dyDescent="0.35">
      <c r="B14">
        <v>1</v>
      </c>
      <c r="C14">
        <f t="shared" si="0"/>
        <v>1.0249999999999999</v>
      </c>
      <c r="D14" s="7">
        <v>12</v>
      </c>
      <c r="E14">
        <v>2.5000000000000001E-2</v>
      </c>
      <c r="H14">
        <v>1</v>
      </c>
      <c r="I14">
        <f t="shared" si="1"/>
        <v>1</v>
      </c>
      <c r="J14" s="27">
        <v>0.87623885666993395</v>
      </c>
      <c r="K14">
        <v>0</v>
      </c>
      <c r="M14" s="18">
        <v>57.65625</v>
      </c>
      <c r="N14" s="18">
        <v>55.46875</v>
      </c>
      <c r="S14">
        <v>1</v>
      </c>
      <c r="T14">
        <f t="shared" si="2"/>
        <v>1</v>
      </c>
      <c r="U14" s="27">
        <v>1</v>
      </c>
      <c r="V14">
        <v>0</v>
      </c>
    </row>
    <row r="15" spans="1:22" x14ac:dyDescent="0.35">
      <c r="B15">
        <v>1</v>
      </c>
      <c r="C15">
        <f t="shared" si="0"/>
        <v>0.97499999999999998</v>
      </c>
      <c r="D15" s="7">
        <v>3</v>
      </c>
      <c r="E15">
        <v>-2.5000000000000001E-2</v>
      </c>
      <c r="H15">
        <v>1</v>
      </c>
      <c r="I15">
        <f t="shared" si="1"/>
        <v>1</v>
      </c>
      <c r="J15" s="27">
        <v>0.63414632646198599</v>
      </c>
      <c r="K15">
        <v>0</v>
      </c>
      <c r="M15" s="18">
        <v>38.4375</v>
      </c>
      <c r="N15" s="18">
        <v>35.15625</v>
      </c>
      <c r="S15">
        <v>1</v>
      </c>
      <c r="T15">
        <f t="shared" si="2"/>
        <v>1.05</v>
      </c>
      <c r="U15" s="27">
        <v>0.71875</v>
      </c>
      <c r="V15">
        <v>0.05</v>
      </c>
    </row>
    <row r="16" spans="1:22" x14ac:dyDescent="0.35">
      <c r="B16">
        <v>1</v>
      </c>
      <c r="C16">
        <f t="shared" si="0"/>
        <v>1.0249999999999999</v>
      </c>
      <c r="D16" s="7">
        <v>7</v>
      </c>
      <c r="E16">
        <v>2.5000000000000001E-2</v>
      </c>
      <c r="H16">
        <v>1</v>
      </c>
      <c r="I16">
        <f t="shared" si="1"/>
        <v>1</v>
      </c>
      <c r="J16" s="27">
        <v>0.80700773933196901</v>
      </c>
      <c r="K16">
        <v>0</v>
      </c>
      <c r="M16" s="18">
        <v>22.21875</v>
      </c>
      <c r="N16" s="18">
        <v>26.28125</v>
      </c>
      <c r="S16">
        <v>1</v>
      </c>
      <c r="T16">
        <f t="shared" si="2"/>
        <v>0.95</v>
      </c>
      <c r="U16" s="29">
        <v>0.96875</v>
      </c>
      <c r="V16">
        <v>-0.05</v>
      </c>
    </row>
    <row r="17" spans="1:22" x14ac:dyDescent="0.35">
      <c r="B17">
        <v>1</v>
      </c>
      <c r="C17">
        <f t="shared" si="0"/>
        <v>1</v>
      </c>
      <c r="D17" s="7">
        <v>5</v>
      </c>
      <c r="E17">
        <v>0</v>
      </c>
      <c r="H17">
        <v>1</v>
      </c>
      <c r="I17">
        <f t="shared" si="1"/>
        <v>1.1000000000000001</v>
      </c>
      <c r="J17" s="27">
        <v>0.78385908680595096</v>
      </c>
      <c r="K17">
        <v>0.1</v>
      </c>
      <c r="M17" s="18">
        <v>18.71875</v>
      </c>
      <c r="N17" s="18">
        <v>19</v>
      </c>
      <c r="S17">
        <v>1</v>
      </c>
      <c r="T17">
        <f t="shared" si="2"/>
        <v>1</v>
      </c>
      <c r="U17" s="29">
        <v>0.6875</v>
      </c>
      <c r="V17">
        <v>0</v>
      </c>
    </row>
    <row r="18" spans="1:22" x14ac:dyDescent="0.35">
      <c r="B18">
        <v>1</v>
      </c>
      <c r="C18">
        <f t="shared" si="0"/>
        <v>1.0249999999999999</v>
      </c>
      <c r="D18" s="7">
        <v>3</v>
      </c>
      <c r="E18">
        <v>2.5000000000000001E-2</v>
      </c>
      <c r="H18">
        <v>1</v>
      </c>
      <c r="I18">
        <f t="shared" si="1"/>
        <v>1</v>
      </c>
      <c r="J18" s="27">
        <v>-9.02204823452461E-2</v>
      </c>
      <c r="K18">
        <v>0</v>
      </c>
      <c r="M18" s="18">
        <v>20.21875</v>
      </c>
      <c r="N18" s="18">
        <v>21.84375</v>
      </c>
      <c r="S18">
        <v>1</v>
      </c>
      <c r="T18">
        <f t="shared" si="2"/>
        <v>0.95</v>
      </c>
      <c r="U18" s="29">
        <v>0.75</v>
      </c>
      <c r="V18">
        <v>-0.05</v>
      </c>
    </row>
    <row r="19" spans="1:22" x14ac:dyDescent="0.35">
      <c r="B19">
        <v>1</v>
      </c>
      <c r="C19">
        <f t="shared" si="0"/>
        <v>1.05</v>
      </c>
      <c r="D19" s="7">
        <v>8</v>
      </c>
      <c r="E19">
        <v>0.05</v>
      </c>
      <c r="H19">
        <v>1</v>
      </c>
      <c r="I19">
        <f t="shared" si="1"/>
        <v>1.1000000000000001</v>
      </c>
      <c r="J19" s="27">
        <v>0.71035169587713398</v>
      </c>
      <c r="K19">
        <v>0.1</v>
      </c>
      <c r="M19" s="18">
        <v>63.90625</v>
      </c>
      <c r="N19" s="18">
        <v>70.15625</v>
      </c>
      <c r="S19">
        <v>1</v>
      </c>
      <c r="T19">
        <f t="shared" si="2"/>
        <v>1</v>
      </c>
      <c r="U19" s="29">
        <v>0.78125</v>
      </c>
      <c r="V19">
        <v>0</v>
      </c>
    </row>
    <row r="20" spans="1:22" x14ac:dyDescent="0.35">
      <c r="B20">
        <v>1</v>
      </c>
      <c r="C20">
        <f t="shared" si="0"/>
        <v>1.075</v>
      </c>
      <c r="D20" s="7">
        <v>12</v>
      </c>
      <c r="E20">
        <v>7.4999999999999997E-2</v>
      </c>
      <c r="H20">
        <v>1</v>
      </c>
      <c r="I20">
        <f t="shared" si="1"/>
        <v>1.2</v>
      </c>
      <c r="J20" s="27">
        <v>0.77933754485519902</v>
      </c>
      <c r="K20">
        <v>0.2</v>
      </c>
      <c r="M20" s="18">
        <v>28.28125</v>
      </c>
      <c r="N20" s="18">
        <v>48.125</v>
      </c>
      <c r="S20">
        <v>1</v>
      </c>
      <c r="T20">
        <f t="shared" si="2"/>
        <v>1.05</v>
      </c>
      <c r="U20" s="29">
        <v>0.96875</v>
      </c>
      <c r="V20">
        <v>0.05</v>
      </c>
    </row>
    <row r="21" spans="1:22" x14ac:dyDescent="0.35">
      <c r="B21">
        <v>1</v>
      </c>
      <c r="C21">
        <f t="shared" si="0"/>
        <v>1.075</v>
      </c>
      <c r="D21" s="7">
        <v>7</v>
      </c>
      <c r="E21">
        <v>7.4999999999999997E-2</v>
      </c>
      <c r="H21">
        <v>1</v>
      </c>
      <c r="I21">
        <f t="shared" si="1"/>
        <v>1.3</v>
      </c>
      <c r="J21" s="27">
        <v>0.80597235345566998</v>
      </c>
      <c r="K21">
        <v>0.3</v>
      </c>
      <c r="M21" s="18">
        <v>27.1875</v>
      </c>
      <c r="N21" s="18">
        <v>41.25</v>
      </c>
      <c r="S21">
        <v>1</v>
      </c>
      <c r="T21">
        <f t="shared" si="2"/>
        <v>1.1499999999999999</v>
      </c>
      <c r="U21" s="29">
        <v>0.96875</v>
      </c>
      <c r="V21">
        <v>0.15</v>
      </c>
    </row>
    <row r="22" spans="1:22" x14ac:dyDescent="0.35">
      <c r="B22">
        <v>1</v>
      </c>
      <c r="C22">
        <f t="shared" si="0"/>
        <v>1.05</v>
      </c>
      <c r="D22" s="7">
        <v>5</v>
      </c>
      <c r="E22">
        <v>0.05</v>
      </c>
      <c r="H22">
        <v>1</v>
      </c>
      <c r="I22">
        <f t="shared" si="1"/>
        <v>1.05</v>
      </c>
      <c r="J22" s="27">
        <v>0.75467381454581395</v>
      </c>
      <c r="K22">
        <v>0.05</v>
      </c>
      <c r="M22" s="18">
        <v>7.1875</v>
      </c>
      <c r="N22" s="18">
        <v>5.15625</v>
      </c>
      <c r="S22">
        <v>1</v>
      </c>
      <c r="T22">
        <f t="shared" si="2"/>
        <v>1.1499999999999999</v>
      </c>
      <c r="U22" s="29">
        <v>0.90625</v>
      </c>
      <c r="V22">
        <v>0.15</v>
      </c>
    </row>
    <row r="23" spans="1:22" x14ac:dyDescent="0.35">
      <c r="B23">
        <v>1</v>
      </c>
      <c r="C23">
        <f t="shared" si="0"/>
        <v>1</v>
      </c>
      <c r="D23" s="7">
        <v>6</v>
      </c>
      <c r="E23">
        <v>0</v>
      </c>
      <c r="H23">
        <v>1</v>
      </c>
      <c r="I23">
        <f t="shared" si="1"/>
        <v>1.1000000000000001</v>
      </c>
      <c r="J23" s="27">
        <v>0.664302387268497</v>
      </c>
      <c r="K23">
        <v>0.1</v>
      </c>
      <c r="M23" s="18">
        <v>50</v>
      </c>
      <c r="N23" s="18">
        <v>62.5</v>
      </c>
      <c r="S23">
        <v>1</v>
      </c>
      <c r="T23">
        <f t="shared" si="2"/>
        <v>1.05</v>
      </c>
      <c r="U23" s="29">
        <v>0.75</v>
      </c>
      <c r="V23">
        <v>0.05</v>
      </c>
    </row>
    <row r="24" spans="1:22" x14ac:dyDescent="0.35">
      <c r="B24">
        <v>1</v>
      </c>
      <c r="C24">
        <f t="shared" si="0"/>
        <v>0.97499999999999998</v>
      </c>
      <c r="D24" s="7">
        <v>4</v>
      </c>
      <c r="E24">
        <v>-2.5000000000000001E-2</v>
      </c>
      <c r="H24">
        <v>1</v>
      </c>
      <c r="I24">
        <f t="shared" si="1"/>
        <v>1</v>
      </c>
      <c r="J24" s="27">
        <v>0.23466979547171599</v>
      </c>
      <c r="K24">
        <v>0</v>
      </c>
      <c r="M24" s="18">
        <v>18.125</v>
      </c>
      <c r="N24" s="18">
        <v>20.625</v>
      </c>
      <c r="S24">
        <v>1</v>
      </c>
      <c r="T24">
        <f t="shared" si="2"/>
        <v>1</v>
      </c>
      <c r="U24" s="29">
        <v>0.625</v>
      </c>
      <c r="V24">
        <v>0</v>
      </c>
    </row>
    <row r="25" spans="1:22" x14ac:dyDescent="0.35">
      <c r="B25">
        <v>1</v>
      </c>
      <c r="C25">
        <f t="shared" si="0"/>
        <v>1.0249999999999999</v>
      </c>
      <c r="D25" s="7">
        <v>4</v>
      </c>
      <c r="E25">
        <v>2.5000000000000001E-2</v>
      </c>
      <c r="H25">
        <v>1</v>
      </c>
      <c r="I25">
        <f t="shared" si="1"/>
        <v>1.1499999999999999</v>
      </c>
      <c r="J25" s="27">
        <v>0.83972952523185496</v>
      </c>
      <c r="K25">
        <v>0.15</v>
      </c>
      <c r="M25" s="18">
        <v>41.25</v>
      </c>
      <c r="N25" s="18">
        <v>46.5625</v>
      </c>
      <c r="S25">
        <v>1</v>
      </c>
      <c r="T25">
        <f t="shared" si="2"/>
        <v>1.05</v>
      </c>
      <c r="U25" s="29">
        <v>0.84375</v>
      </c>
      <c r="V25">
        <v>0.05</v>
      </c>
    </row>
    <row r="26" spans="1:22" x14ac:dyDescent="0.35">
      <c r="B26">
        <v>1</v>
      </c>
      <c r="C26">
        <f t="shared" si="0"/>
        <v>1.125</v>
      </c>
      <c r="D26" s="7">
        <v>12</v>
      </c>
      <c r="E26">
        <v>0.125</v>
      </c>
      <c r="H26">
        <v>1</v>
      </c>
      <c r="I26">
        <f t="shared" si="1"/>
        <v>1.1000000000000001</v>
      </c>
      <c r="J26" s="27">
        <v>0.90527201475504704</v>
      </c>
      <c r="K26">
        <v>0.1</v>
      </c>
      <c r="M26" s="18">
        <v>24.96875</v>
      </c>
      <c r="N26" s="18">
        <v>30.3125</v>
      </c>
      <c r="S26">
        <v>1</v>
      </c>
      <c r="T26">
        <f t="shared" si="2"/>
        <v>1.05</v>
      </c>
      <c r="U26" s="29">
        <v>0.875</v>
      </c>
      <c r="V26">
        <v>0.05</v>
      </c>
    </row>
    <row r="27" spans="1:22" x14ac:dyDescent="0.35">
      <c r="A27" s="7" t="s">
        <v>252</v>
      </c>
      <c r="G27" s="12" t="s">
        <v>3</v>
      </c>
      <c r="R27" s="12" t="s">
        <v>233</v>
      </c>
    </row>
    <row r="28" spans="1:22" x14ac:dyDescent="0.35">
      <c r="B28">
        <v>2</v>
      </c>
      <c r="C28">
        <f t="shared" si="0"/>
        <v>1.875</v>
      </c>
      <c r="D28" s="7">
        <v>6</v>
      </c>
      <c r="E28">
        <v>-0.125</v>
      </c>
      <c r="H28">
        <v>2</v>
      </c>
      <c r="I28">
        <f t="shared" si="1"/>
        <v>1.8</v>
      </c>
      <c r="J28" s="27">
        <v>0.75740354471487403</v>
      </c>
      <c r="K28">
        <v>-0.2</v>
      </c>
      <c r="S28">
        <v>2</v>
      </c>
      <c r="T28">
        <f t="shared" si="2"/>
        <v>1.8</v>
      </c>
      <c r="U28" s="27">
        <v>0.84375</v>
      </c>
      <c r="V28">
        <v>-0.2</v>
      </c>
    </row>
    <row r="29" spans="1:22" x14ac:dyDescent="0.35">
      <c r="B29">
        <v>2</v>
      </c>
      <c r="C29">
        <f t="shared" si="0"/>
        <v>1.925</v>
      </c>
      <c r="D29" s="7">
        <v>4</v>
      </c>
      <c r="E29">
        <v>-7.4999999999999997E-2</v>
      </c>
      <c r="H29">
        <v>2</v>
      </c>
      <c r="I29">
        <f t="shared" si="1"/>
        <v>1.9</v>
      </c>
      <c r="J29" s="27">
        <v>0.55579224633732505</v>
      </c>
      <c r="K29">
        <v>-0.1</v>
      </c>
      <c r="S29">
        <v>2</v>
      </c>
      <c r="T29">
        <f t="shared" si="2"/>
        <v>1.75</v>
      </c>
      <c r="U29" s="27">
        <v>0.75</v>
      </c>
      <c r="V29">
        <v>-0.25</v>
      </c>
    </row>
    <row r="30" spans="1:22" x14ac:dyDescent="0.35">
      <c r="B30">
        <v>2</v>
      </c>
      <c r="C30">
        <f t="shared" si="0"/>
        <v>1.875</v>
      </c>
      <c r="D30" s="7">
        <v>2</v>
      </c>
      <c r="E30">
        <v>-0.125</v>
      </c>
      <c r="H30">
        <v>2</v>
      </c>
      <c r="I30">
        <f t="shared" si="1"/>
        <v>1.9</v>
      </c>
      <c r="J30" s="27">
        <v>0.54831149167319704</v>
      </c>
      <c r="K30">
        <v>-0.1</v>
      </c>
      <c r="S30">
        <v>2</v>
      </c>
      <c r="T30">
        <f t="shared" si="2"/>
        <v>1.9</v>
      </c>
      <c r="U30" s="27">
        <v>0.84375</v>
      </c>
      <c r="V30">
        <v>-0.1</v>
      </c>
    </row>
    <row r="31" spans="1:22" x14ac:dyDescent="0.35">
      <c r="B31">
        <v>2</v>
      </c>
      <c r="C31">
        <f t="shared" si="0"/>
        <v>1.925</v>
      </c>
      <c r="D31" s="7">
        <v>2</v>
      </c>
      <c r="E31">
        <v>-7.4999999999999997E-2</v>
      </c>
      <c r="H31">
        <v>2</v>
      </c>
      <c r="I31">
        <f t="shared" si="1"/>
        <v>1.95</v>
      </c>
      <c r="J31" s="27">
        <v>0.43859106396015002</v>
      </c>
      <c r="K31">
        <v>-0.05</v>
      </c>
      <c r="S31">
        <v>2</v>
      </c>
      <c r="T31">
        <f t="shared" si="2"/>
        <v>1.85</v>
      </c>
      <c r="U31" s="27">
        <v>0.8125</v>
      </c>
      <c r="V31">
        <v>-0.15</v>
      </c>
    </row>
    <row r="32" spans="1:22" x14ac:dyDescent="0.35">
      <c r="B32">
        <v>2</v>
      </c>
      <c r="C32">
        <f t="shared" si="0"/>
        <v>1.9750000000000001</v>
      </c>
      <c r="D32" s="7">
        <v>5</v>
      </c>
      <c r="E32">
        <v>-2.5000000000000001E-2</v>
      </c>
      <c r="H32">
        <v>2</v>
      </c>
      <c r="I32">
        <f t="shared" si="1"/>
        <v>1.9</v>
      </c>
      <c r="J32" s="27">
        <v>0.85861194341038805</v>
      </c>
      <c r="K32">
        <v>-0.1</v>
      </c>
      <c r="S32">
        <v>2</v>
      </c>
      <c r="T32">
        <f t="shared" si="2"/>
        <v>2</v>
      </c>
      <c r="U32" s="27">
        <v>0.84375</v>
      </c>
      <c r="V32">
        <v>0</v>
      </c>
    </row>
    <row r="33" spans="2:22" x14ac:dyDescent="0.35">
      <c r="B33">
        <v>2</v>
      </c>
      <c r="C33">
        <f t="shared" si="0"/>
        <v>1.9750000000000001</v>
      </c>
      <c r="D33" s="7">
        <v>4</v>
      </c>
      <c r="E33">
        <v>-2.5000000000000001E-2</v>
      </c>
      <c r="H33">
        <v>2</v>
      </c>
      <c r="I33">
        <f t="shared" si="1"/>
        <v>2</v>
      </c>
      <c r="J33" s="27">
        <v>0.54757206684211401</v>
      </c>
      <c r="K33">
        <v>0</v>
      </c>
      <c r="S33">
        <v>2</v>
      </c>
      <c r="T33">
        <f t="shared" si="2"/>
        <v>1.85</v>
      </c>
      <c r="U33" s="27">
        <v>0.75</v>
      </c>
      <c r="V33">
        <v>-0.15</v>
      </c>
    </row>
    <row r="34" spans="2:22" x14ac:dyDescent="0.35">
      <c r="B34">
        <v>2</v>
      </c>
      <c r="C34">
        <f t="shared" si="0"/>
        <v>1.9</v>
      </c>
      <c r="D34" s="7">
        <v>3</v>
      </c>
      <c r="E34">
        <v>-0.1</v>
      </c>
      <c r="H34">
        <v>2</v>
      </c>
      <c r="I34">
        <f t="shared" si="1"/>
        <v>1.95</v>
      </c>
      <c r="J34" s="27">
        <v>0.67255704617940004</v>
      </c>
      <c r="K34">
        <v>-0.05</v>
      </c>
      <c r="S34">
        <v>2</v>
      </c>
      <c r="T34">
        <f t="shared" si="2"/>
        <v>2.1</v>
      </c>
      <c r="U34" s="27">
        <v>0.84375</v>
      </c>
      <c r="V34">
        <v>0.1</v>
      </c>
    </row>
    <row r="35" spans="2:22" x14ac:dyDescent="0.35">
      <c r="B35">
        <v>2</v>
      </c>
      <c r="C35">
        <f t="shared" si="0"/>
        <v>1.925</v>
      </c>
      <c r="D35" s="7">
        <v>6</v>
      </c>
      <c r="E35">
        <v>-7.4999999999999997E-2</v>
      </c>
      <c r="H35">
        <v>2</v>
      </c>
      <c r="I35">
        <f t="shared" si="1"/>
        <v>1.95</v>
      </c>
      <c r="J35" s="27">
        <v>0.80401009271247703</v>
      </c>
      <c r="K35">
        <v>-0.05</v>
      </c>
      <c r="S35">
        <v>2</v>
      </c>
      <c r="T35">
        <f t="shared" si="2"/>
        <v>1.95</v>
      </c>
      <c r="U35" s="27">
        <v>0.78125</v>
      </c>
      <c r="V35">
        <v>-0.05</v>
      </c>
    </row>
    <row r="36" spans="2:22" x14ac:dyDescent="0.35">
      <c r="B36">
        <v>2</v>
      </c>
      <c r="C36">
        <f t="shared" si="0"/>
        <v>2</v>
      </c>
      <c r="D36" s="7">
        <v>1</v>
      </c>
      <c r="E36">
        <v>0</v>
      </c>
      <c r="H36">
        <v>2</v>
      </c>
      <c r="I36">
        <f t="shared" si="1"/>
        <v>2</v>
      </c>
      <c r="J36" s="27">
        <v>0.85422740547762099</v>
      </c>
      <c r="K36">
        <v>0</v>
      </c>
      <c r="S36">
        <v>2</v>
      </c>
      <c r="T36">
        <f t="shared" si="2"/>
        <v>2.2000000000000002</v>
      </c>
      <c r="U36" s="27">
        <v>0.84375</v>
      </c>
      <c r="V36">
        <v>0.2</v>
      </c>
    </row>
    <row r="37" spans="2:22" x14ac:dyDescent="0.35">
      <c r="B37">
        <v>2</v>
      </c>
      <c r="C37">
        <f t="shared" si="0"/>
        <v>2.0249999999999999</v>
      </c>
      <c r="D37" s="7">
        <v>4</v>
      </c>
      <c r="E37">
        <v>2.5000000000000001E-2</v>
      </c>
      <c r="H37">
        <v>2</v>
      </c>
      <c r="I37">
        <f t="shared" si="1"/>
        <v>2.1</v>
      </c>
      <c r="J37" s="27">
        <v>0.86041090327369096</v>
      </c>
      <c r="K37">
        <v>0.1</v>
      </c>
      <c r="S37">
        <v>2</v>
      </c>
      <c r="T37">
        <f t="shared" si="2"/>
        <v>2</v>
      </c>
      <c r="U37" s="27">
        <v>0.90625</v>
      </c>
      <c r="V37">
        <v>0</v>
      </c>
    </row>
    <row r="38" spans="2:22" x14ac:dyDescent="0.35">
      <c r="B38">
        <v>2</v>
      </c>
      <c r="C38">
        <f t="shared" si="0"/>
        <v>2.0750000000000002</v>
      </c>
      <c r="D38" s="7">
        <v>4</v>
      </c>
      <c r="E38">
        <v>7.4999999999999997E-2</v>
      </c>
      <c r="H38">
        <v>2</v>
      </c>
      <c r="I38">
        <f t="shared" si="1"/>
        <v>1.9</v>
      </c>
      <c r="J38" s="27">
        <v>0.73717300397494501</v>
      </c>
      <c r="K38">
        <v>-0.1</v>
      </c>
      <c r="S38">
        <v>2</v>
      </c>
      <c r="T38">
        <f t="shared" si="2"/>
        <v>2.0499999999999998</v>
      </c>
      <c r="U38" s="27">
        <v>0.75</v>
      </c>
      <c r="V38">
        <v>0.05</v>
      </c>
    </row>
    <row r="39" spans="2:22" x14ac:dyDescent="0.35">
      <c r="B39">
        <v>2</v>
      </c>
      <c r="C39">
        <f t="shared" si="0"/>
        <v>1.9750000000000001</v>
      </c>
      <c r="D39" s="7">
        <v>2</v>
      </c>
      <c r="E39">
        <v>-2.5000000000000001E-2</v>
      </c>
      <c r="H39">
        <v>2</v>
      </c>
      <c r="I39">
        <f t="shared" si="1"/>
        <v>2.0499999999999998</v>
      </c>
      <c r="J39" s="27">
        <v>0.69684812606062996</v>
      </c>
      <c r="K39">
        <v>0.05</v>
      </c>
      <c r="S39">
        <v>2</v>
      </c>
      <c r="T39">
        <f t="shared" si="2"/>
        <v>2.0499999999999998</v>
      </c>
      <c r="U39" s="27">
        <v>0.8125</v>
      </c>
      <c r="V39">
        <v>0.05</v>
      </c>
    </row>
    <row r="40" spans="2:22" x14ac:dyDescent="0.35">
      <c r="B40">
        <v>2</v>
      </c>
      <c r="C40">
        <f t="shared" si="0"/>
        <v>1.95</v>
      </c>
      <c r="D40" s="7">
        <v>3</v>
      </c>
      <c r="E40">
        <v>-0.05</v>
      </c>
      <c r="H40">
        <v>2</v>
      </c>
      <c r="I40">
        <f t="shared" si="1"/>
        <v>2</v>
      </c>
      <c r="J40" s="27">
        <v>0.340788829685368</v>
      </c>
      <c r="K40">
        <v>0</v>
      </c>
      <c r="S40">
        <v>2</v>
      </c>
      <c r="T40">
        <f t="shared" si="2"/>
        <v>1.95</v>
      </c>
      <c r="U40" s="27">
        <v>0.6875</v>
      </c>
      <c r="V40">
        <v>-0.05</v>
      </c>
    </row>
    <row r="41" spans="2:22" x14ac:dyDescent="0.35">
      <c r="B41">
        <v>2</v>
      </c>
      <c r="C41">
        <f t="shared" si="0"/>
        <v>2.0249999999999999</v>
      </c>
      <c r="D41" s="7">
        <v>2</v>
      </c>
      <c r="E41">
        <v>2.5000000000000001E-2</v>
      </c>
      <c r="H41">
        <v>2</v>
      </c>
      <c r="I41">
        <f t="shared" si="1"/>
        <v>2</v>
      </c>
      <c r="J41" s="27">
        <v>0.72647672495519899</v>
      </c>
      <c r="K41">
        <v>0</v>
      </c>
      <c r="S41">
        <v>2</v>
      </c>
      <c r="T41">
        <f t="shared" si="2"/>
        <v>1.9</v>
      </c>
      <c r="U41" s="29">
        <v>0.9375</v>
      </c>
      <c r="V41">
        <v>-0.1</v>
      </c>
    </row>
    <row r="42" spans="2:22" x14ac:dyDescent="0.35">
      <c r="B42">
        <v>2</v>
      </c>
      <c r="C42">
        <f t="shared" si="0"/>
        <v>1.9750000000000001</v>
      </c>
      <c r="D42" s="7">
        <v>6</v>
      </c>
      <c r="E42">
        <v>-2.5000000000000001E-2</v>
      </c>
      <c r="H42">
        <v>2</v>
      </c>
      <c r="I42">
        <f t="shared" si="1"/>
        <v>2</v>
      </c>
      <c r="J42" s="27">
        <v>0.23936772570511</v>
      </c>
      <c r="K42">
        <v>0</v>
      </c>
      <c r="S42">
        <v>2</v>
      </c>
      <c r="T42">
        <f t="shared" si="2"/>
        <v>1.95</v>
      </c>
      <c r="U42" s="29">
        <v>0.65625</v>
      </c>
      <c r="V42">
        <v>-0.05</v>
      </c>
    </row>
    <row r="43" spans="2:22" x14ac:dyDescent="0.35">
      <c r="B43">
        <v>2</v>
      </c>
      <c r="C43">
        <f t="shared" si="0"/>
        <v>2</v>
      </c>
      <c r="D43" s="7">
        <v>3</v>
      </c>
      <c r="E43">
        <v>0</v>
      </c>
      <c r="H43">
        <v>2</v>
      </c>
      <c r="I43">
        <f t="shared" si="1"/>
        <v>1.95</v>
      </c>
      <c r="J43" s="27">
        <v>0.13215469848604</v>
      </c>
      <c r="K43">
        <v>-0.05</v>
      </c>
      <c r="S43">
        <v>2</v>
      </c>
      <c r="T43">
        <f t="shared" si="2"/>
        <v>2</v>
      </c>
      <c r="U43" s="29">
        <v>0.59375</v>
      </c>
      <c r="V43">
        <v>0</v>
      </c>
    </row>
    <row r="44" spans="2:22" x14ac:dyDescent="0.35">
      <c r="B44">
        <v>2</v>
      </c>
      <c r="C44">
        <f t="shared" si="0"/>
        <v>2.0249999999999999</v>
      </c>
      <c r="D44" s="7">
        <v>6</v>
      </c>
      <c r="E44">
        <v>2.5000000000000001E-2</v>
      </c>
      <c r="H44">
        <v>2</v>
      </c>
      <c r="I44">
        <f t="shared" si="1"/>
        <v>2.1</v>
      </c>
      <c r="J44" s="27">
        <v>0.76332065133206695</v>
      </c>
      <c r="K44">
        <v>0.1</v>
      </c>
      <c r="S44">
        <v>2</v>
      </c>
      <c r="T44">
        <f t="shared" si="2"/>
        <v>2</v>
      </c>
      <c r="U44" s="29">
        <v>0.9375</v>
      </c>
      <c r="V44">
        <v>0</v>
      </c>
    </row>
    <row r="45" spans="2:22" x14ac:dyDescent="0.35">
      <c r="B45">
        <v>2</v>
      </c>
      <c r="C45">
        <f t="shared" si="0"/>
        <v>2.0750000000000002</v>
      </c>
      <c r="D45" s="7">
        <v>2</v>
      </c>
      <c r="E45">
        <v>7.4999999999999997E-2</v>
      </c>
      <c r="H45">
        <v>2</v>
      </c>
      <c r="I45">
        <f t="shared" si="1"/>
        <v>2</v>
      </c>
      <c r="J45" s="27">
        <v>0.56469206230394198</v>
      </c>
      <c r="K45">
        <v>0</v>
      </c>
      <c r="S45">
        <v>2</v>
      </c>
      <c r="T45">
        <f t="shared" si="2"/>
        <v>2.0499999999999998</v>
      </c>
      <c r="U45" s="29">
        <v>0.6875</v>
      </c>
      <c r="V45">
        <v>0.05</v>
      </c>
    </row>
    <row r="46" spans="2:22" x14ac:dyDescent="0.35">
      <c r="B46">
        <v>2</v>
      </c>
      <c r="C46">
        <f t="shared" si="0"/>
        <v>2.0750000000000002</v>
      </c>
      <c r="D46" s="7">
        <v>6</v>
      </c>
      <c r="E46">
        <v>7.4999999999999997E-2</v>
      </c>
      <c r="H46">
        <v>2</v>
      </c>
      <c r="I46">
        <f t="shared" si="1"/>
        <v>2.1</v>
      </c>
      <c r="J46" s="27">
        <v>0.59325302719045203</v>
      </c>
      <c r="K46">
        <v>0.1</v>
      </c>
      <c r="S46">
        <v>2</v>
      </c>
      <c r="T46">
        <f t="shared" si="2"/>
        <v>2.15</v>
      </c>
      <c r="U46" s="29">
        <v>0.78125</v>
      </c>
      <c r="V46">
        <v>0.15</v>
      </c>
    </row>
    <row r="47" spans="2:22" x14ac:dyDescent="0.35">
      <c r="B47">
        <v>2</v>
      </c>
      <c r="C47">
        <f t="shared" si="0"/>
        <v>2.0249999999999999</v>
      </c>
      <c r="D47" s="7">
        <v>5</v>
      </c>
      <c r="E47">
        <v>2.5000000000000001E-2</v>
      </c>
      <c r="H47">
        <v>2</v>
      </c>
      <c r="I47">
        <f t="shared" si="1"/>
        <v>2.0499999999999998</v>
      </c>
      <c r="J47" s="27">
        <v>0.110380494541647</v>
      </c>
      <c r="K47">
        <v>0.05</v>
      </c>
      <c r="S47">
        <v>2</v>
      </c>
      <c r="T47">
        <f t="shared" si="2"/>
        <v>2</v>
      </c>
      <c r="U47" s="29">
        <v>0.46875</v>
      </c>
      <c r="V47">
        <v>0</v>
      </c>
    </row>
    <row r="48" spans="2:22" x14ac:dyDescent="0.35">
      <c r="B48">
        <v>2</v>
      </c>
      <c r="C48">
        <f t="shared" si="0"/>
        <v>2.0499999999999998</v>
      </c>
      <c r="D48" s="7">
        <v>3</v>
      </c>
      <c r="E48">
        <v>0.05</v>
      </c>
      <c r="H48">
        <v>2</v>
      </c>
      <c r="I48">
        <f t="shared" si="1"/>
        <v>2.0499999999999998</v>
      </c>
      <c r="J48" s="27">
        <v>0.81251238792710001</v>
      </c>
      <c r="K48">
        <v>0.05</v>
      </c>
      <c r="S48">
        <v>2</v>
      </c>
      <c r="T48">
        <f t="shared" si="2"/>
        <v>2.1</v>
      </c>
      <c r="U48" s="29">
        <v>0.9375</v>
      </c>
      <c r="V48">
        <v>0.1</v>
      </c>
    </row>
    <row r="49" spans="1:22" x14ac:dyDescent="0.35">
      <c r="B49">
        <v>2</v>
      </c>
      <c r="C49">
        <f t="shared" si="0"/>
        <v>2.1</v>
      </c>
      <c r="D49" s="7">
        <v>3</v>
      </c>
      <c r="E49">
        <v>0.1</v>
      </c>
      <c r="H49">
        <v>2</v>
      </c>
      <c r="I49">
        <f t="shared" si="1"/>
        <v>2.0499999999999998</v>
      </c>
      <c r="J49" s="27">
        <v>0.45242380821705902</v>
      </c>
      <c r="K49">
        <v>0.05</v>
      </c>
      <c r="S49">
        <v>2</v>
      </c>
      <c r="T49">
        <f t="shared" si="2"/>
        <v>2</v>
      </c>
      <c r="U49" s="29">
        <v>0.5</v>
      </c>
      <c r="V49">
        <v>0</v>
      </c>
    </row>
    <row r="50" spans="1:22" x14ac:dyDescent="0.35">
      <c r="B50">
        <v>2</v>
      </c>
      <c r="C50">
        <f t="shared" si="0"/>
        <v>2.125</v>
      </c>
      <c r="D50" s="7">
        <v>6</v>
      </c>
      <c r="E50">
        <v>0.125</v>
      </c>
      <c r="H50">
        <v>2</v>
      </c>
      <c r="I50">
        <f t="shared" si="1"/>
        <v>2.1</v>
      </c>
      <c r="J50" s="27">
        <v>0.52678781754801796</v>
      </c>
      <c r="K50">
        <v>0.1</v>
      </c>
      <c r="S50">
        <v>2</v>
      </c>
      <c r="T50">
        <f t="shared" si="2"/>
        <v>2.0499999999999998</v>
      </c>
      <c r="U50" s="29">
        <v>0.65625</v>
      </c>
      <c r="V50">
        <v>0.05</v>
      </c>
    </row>
    <row r="51" spans="1:22" x14ac:dyDescent="0.35">
      <c r="B51">
        <v>2</v>
      </c>
      <c r="C51">
        <f t="shared" si="0"/>
        <v>2.125</v>
      </c>
      <c r="D51" s="7">
        <v>2</v>
      </c>
      <c r="E51">
        <v>0.125</v>
      </c>
      <c r="H51">
        <v>2</v>
      </c>
      <c r="I51">
        <f t="shared" si="1"/>
        <v>2.2000000000000002</v>
      </c>
      <c r="J51" s="27">
        <v>0.740472642304845</v>
      </c>
      <c r="K51">
        <v>0.2</v>
      </c>
      <c r="S51">
        <v>2</v>
      </c>
      <c r="T51">
        <f t="shared" si="2"/>
        <v>2.25</v>
      </c>
      <c r="U51" s="29">
        <v>0.75</v>
      </c>
      <c r="V51">
        <v>0.25</v>
      </c>
    </row>
    <row r="52" spans="1:22" x14ac:dyDescent="0.35">
      <c r="A52" s="7" t="s">
        <v>253</v>
      </c>
      <c r="G52" t="s">
        <v>256</v>
      </c>
      <c r="K52" t="s">
        <v>231</v>
      </c>
      <c r="R52" t="s">
        <v>256</v>
      </c>
      <c r="V52" t="s">
        <v>231</v>
      </c>
    </row>
    <row r="53" spans="1:22" x14ac:dyDescent="0.35">
      <c r="B53">
        <v>3</v>
      </c>
      <c r="C53">
        <f t="shared" si="0"/>
        <v>2.95</v>
      </c>
      <c r="D53" s="7">
        <v>0</v>
      </c>
      <c r="E53">
        <v>-0.05</v>
      </c>
      <c r="H53" t="s">
        <v>232</v>
      </c>
      <c r="I53">
        <v>1</v>
      </c>
      <c r="J53" s="29">
        <f>AVERAGE(J3:J26)</f>
        <v>0.71794566871075549</v>
      </c>
      <c r="K53" s="29">
        <f>STDEV(J3:J26)/SQRT(24)</f>
        <v>4.4283011752725629E-2</v>
      </c>
      <c r="L53" s="29"/>
      <c r="S53" s="12" t="s">
        <v>232</v>
      </c>
      <c r="T53">
        <v>1</v>
      </c>
      <c r="U53">
        <f>AVERAGE(U3:U26)</f>
        <v>0.85807291666666663</v>
      </c>
      <c r="V53" s="29">
        <f>STDEV(U3:U26)/SQRT(24)</f>
        <v>2.1362656826699907E-2</v>
      </c>
    </row>
    <row r="54" spans="1:22" x14ac:dyDescent="0.35">
      <c r="B54">
        <v>3</v>
      </c>
      <c r="C54">
        <f t="shared" si="0"/>
        <v>2.7</v>
      </c>
      <c r="D54" s="7">
        <v>1</v>
      </c>
      <c r="E54">
        <v>-0.3</v>
      </c>
      <c r="H54" t="s">
        <v>233</v>
      </c>
      <c r="I54">
        <v>2</v>
      </c>
      <c r="J54" s="29">
        <f>AVERAGE(J28:J51)</f>
        <v>0.59725582520056919</v>
      </c>
      <c r="K54" s="29">
        <f>STDEV(J28:J51)/SQRT(24)</f>
        <v>4.5130174980995044E-2</v>
      </c>
      <c r="L54" s="29"/>
      <c r="S54" s="12" t="s">
        <v>233</v>
      </c>
      <c r="T54">
        <v>2</v>
      </c>
      <c r="U54">
        <f>AVERAGE(U28:U51)</f>
        <v>0.765625</v>
      </c>
      <c r="V54" s="29">
        <f>STDEV(U28:U51)/SQRT(24)</f>
        <v>2.5859872704720496E-2</v>
      </c>
    </row>
    <row r="55" spans="1:22" x14ac:dyDescent="0.35">
      <c r="B55">
        <v>3</v>
      </c>
      <c r="C55">
        <f t="shared" si="0"/>
        <v>2.75</v>
      </c>
      <c r="D55" s="7">
        <v>1</v>
      </c>
      <c r="E55">
        <v>-0.25</v>
      </c>
    </row>
    <row r="56" spans="1:22" x14ac:dyDescent="0.35">
      <c r="B56">
        <v>3</v>
      </c>
      <c r="C56">
        <f t="shared" si="0"/>
        <v>3</v>
      </c>
      <c r="D56" s="7">
        <v>0</v>
      </c>
      <c r="E56">
        <v>0</v>
      </c>
    </row>
    <row r="57" spans="1:22" x14ac:dyDescent="0.35">
      <c r="B57">
        <v>3</v>
      </c>
      <c r="C57">
        <f t="shared" si="0"/>
        <v>2.8</v>
      </c>
      <c r="D57" s="7">
        <v>1</v>
      </c>
      <c r="E57">
        <v>-0.2</v>
      </c>
    </row>
    <row r="58" spans="1:22" x14ac:dyDescent="0.35">
      <c r="B58">
        <v>3</v>
      </c>
      <c r="C58">
        <f t="shared" si="0"/>
        <v>2.85</v>
      </c>
      <c r="D58" s="7">
        <v>1</v>
      </c>
      <c r="E58">
        <v>-0.15</v>
      </c>
    </row>
    <row r="59" spans="1:22" x14ac:dyDescent="0.35">
      <c r="B59">
        <v>3</v>
      </c>
      <c r="C59">
        <f t="shared" si="0"/>
        <v>2.9</v>
      </c>
      <c r="D59" s="7">
        <v>1</v>
      </c>
      <c r="E59">
        <v>-0.1</v>
      </c>
    </row>
    <row r="60" spans="1:22" x14ac:dyDescent="0.35">
      <c r="B60">
        <v>3</v>
      </c>
      <c r="C60">
        <f t="shared" si="0"/>
        <v>2.95</v>
      </c>
      <c r="D60" s="7">
        <v>1</v>
      </c>
      <c r="E60">
        <v>-0.05</v>
      </c>
    </row>
    <row r="61" spans="1:22" x14ac:dyDescent="0.35">
      <c r="B61">
        <v>3</v>
      </c>
      <c r="C61">
        <f t="shared" si="0"/>
        <v>2.95</v>
      </c>
      <c r="D61" s="7">
        <v>2</v>
      </c>
      <c r="E61">
        <v>-0.05</v>
      </c>
    </row>
    <row r="62" spans="1:22" x14ac:dyDescent="0.35">
      <c r="B62">
        <v>3</v>
      </c>
      <c r="C62">
        <f t="shared" si="0"/>
        <v>3</v>
      </c>
      <c r="D62" s="7">
        <v>1</v>
      </c>
      <c r="E62">
        <v>0</v>
      </c>
    </row>
    <row r="63" spans="1:22" x14ac:dyDescent="0.35">
      <c r="B63">
        <v>3</v>
      </c>
      <c r="C63">
        <f t="shared" si="0"/>
        <v>3</v>
      </c>
      <c r="D63" s="7">
        <v>3</v>
      </c>
      <c r="E63">
        <v>0</v>
      </c>
    </row>
    <row r="64" spans="1:22" x14ac:dyDescent="0.35">
      <c r="B64">
        <v>3</v>
      </c>
      <c r="C64">
        <f t="shared" si="0"/>
        <v>3.05</v>
      </c>
      <c r="D64" s="7">
        <v>1</v>
      </c>
      <c r="E64">
        <v>0.05</v>
      </c>
    </row>
    <row r="65" spans="1:36" x14ac:dyDescent="0.35">
      <c r="B65">
        <v>3</v>
      </c>
      <c r="C65">
        <f t="shared" si="0"/>
        <v>3</v>
      </c>
      <c r="D65" s="7">
        <v>7</v>
      </c>
      <c r="E65">
        <v>0</v>
      </c>
    </row>
    <row r="66" spans="1:36" x14ac:dyDescent="0.35">
      <c r="B66">
        <v>3</v>
      </c>
      <c r="C66">
        <f t="shared" si="0"/>
        <v>2.9750000000000001</v>
      </c>
      <c r="D66" s="7">
        <v>6</v>
      </c>
      <c r="E66">
        <v>-2.5000000000000001E-2</v>
      </c>
    </row>
    <row r="67" spans="1:36" x14ac:dyDescent="0.35">
      <c r="B67">
        <v>3</v>
      </c>
      <c r="C67">
        <f t="shared" si="0"/>
        <v>3.1</v>
      </c>
      <c r="D67" s="7">
        <v>1</v>
      </c>
      <c r="E67">
        <v>0.1</v>
      </c>
    </row>
    <row r="68" spans="1:36" x14ac:dyDescent="0.35">
      <c r="B68">
        <v>3</v>
      </c>
      <c r="C68">
        <f t="shared" ref="C68:C75" si="3">B68+E68</f>
        <v>3</v>
      </c>
      <c r="D68" s="7">
        <v>2</v>
      </c>
      <c r="E68">
        <v>0</v>
      </c>
      <c r="N68" t="s">
        <v>65</v>
      </c>
    </row>
    <row r="69" spans="1:36" x14ac:dyDescent="0.35">
      <c r="B69">
        <v>3</v>
      </c>
      <c r="C69">
        <f t="shared" si="3"/>
        <v>3.05</v>
      </c>
      <c r="D69" s="7">
        <v>0</v>
      </c>
      <c r="E69">
        <v>0.05</v>
      </c>
      <c r="N69" s="1" t="s">
        <v>277</v>
      </c>
      <c r="T69" s="1" t="s">
        <v>278</v>
      </c>
      <c r="AE69" s="1" t="s">
        <v>157</v>
      </c>
    </row>
    <row r="70" spans="1:36" x14ac:dyDescent="0.35">
      <c r="B70">
        <v>3</v>
      </c>
      <c r="C70">
        <f t="shared" si="3"/>
        <v>3.15</v>
      </c>
      <c r="D70" s="7">
        <v>1</v>
      </c>
      <c r="E70">
        <v>0.15</v>
      </c>
      <c r="N70" s="1" t="s">
        <v>265</v>
      </c>
      <c r="O70" s="1" t="s">
        <v>266</v>
      </c>
      <c r="P70" s="1" t="s">
        <v>267</v>
      </c>
      <c r="Q70" s="1" t="s">
        <v>268</v>
      </c>
      <c r="R70" s="1" t="s">
        <v>269</v>
      </c>
      <c r="S70" s="1" t="s">
        <v>276</v>
      </c>
      <c r="T70" s="1" t="s">
        <v>265</v>
      </c>
      <c r="U70" s="1" t="s">
        <v>266</v>
      </c>
      <c r="V70" s="1" t="s">
        <v>267</v>
      </c>
      <c r="W70" s="1" t="s">
        <v>268</v>
      </c>
      <c r="X70" s="1" t="s">
        <v>269</v>
      </c>
      <c r="Y70" s="1" t="s">
        <v>276</v>
      </c>
      <c r="AD70" s="1" t="s">
        <v>280</v>
      </c>
      <c r="AE70" s="1" t="s">
        <v>265</v>
      </c>
      <c r="AF70" s="1" t="s">
        <v>266</v>
      </c>
      <c r="AG70" s="1" t="s">
        <v>267</v>
      </c>
      <c r="AH70" s="1" t="s">
        <v>268</v>
      </c>
      <c r="AI70" s="1" t="s">
        <v>269</v>
      </c>
      <c r="AJ70" s="1" t="s">
        <v>276</v>
      </c>
    </row>
    <row r="71" spans="1:36" x14ac:dyDescent="0.35">
      <c r="B71">
        <v>3</v>
      </c>
      <c r="C71">
        <f t="shared" si="3"/>
        <v>3.2</v>
      </c>
      <c r="D71" s="7">
        <v>1</v>
      </c>
      <c r="E71">
        <v>0.2</v>
      </c>
      <c r="N71" s="7">
        <v>0</v>
      </c>
      <c r="O71" s="7">
        <v>7</v>
      </c>
      <c r="P71" s="7">
        <v>4</v>
      </c>
      <c r="Q71" s="7">
        <v>0</v>
      </c>
      <c r="R71" s="7">
        <v>0</v>
      </c>
      <c r="S71">
        <v>0</v>
      </c>
      <c r="T71" s="7">
        <v>16</v>
      </c>
      <c r="U71" s="7">
        <v>27</v>
      </c>
      <c r="V71" s="7">
        <v>24</v>
      </c>
      <c r="W71" s="7">
        <v>16</v>
      </c>
      <c r="X71" s="7">
        <v>17</v>
      </c>
      <c r="Y71" s="7">
        <v>18</v>
      </c>
      <c r="Z71" s="7">
        <v>16</v>
      </c>
      <c r="AA71" s="7">
        <v>9</v>
      </c>
      <c r="AD71">
        <f>SUM(Y71:AC71)</f>
        <v>43</v>
      </c>
      <c r="AE71" s="80">
        <f>(T71-N71)/T71</f>
        <v>1</v>
      </c>
      <c r="AF71" s="80">
        <f t="shared" ref="AF71:AI71" si="4">(U71-O71)/U71</f>
        <v>0.7407407407407407</v>
      </c>
      <c r="AG71" s="80">
        <f t="shared" si="4"/>
        <v>0.83333333333333337</v>
      </c>
      <c r="AH71" s="80">
        <f t="shared" si="4"/>
        <v>1</v>
      </c>
      <c r="AI71" s="80">
        <f t="shared" si="4"/>
        <v>1</v>
      </c>
      <c r="AJ71" s="80">
        <f>(AD71-S71)/AD71</f>
        <v>1</v>
      </c>
    </row>
    <row r="72" spans="1:36" x14ac:dyDescent="0.35">
      <c r="B72">
        <v>3</v>
      </c>
      <c r="C72">
        <f t="shared" si="3"/>
        <v>3.25</v>
      </c>
      <c r="D72" s="7">
        <v>1</v>
      </c>
      <c r="E72">
        <v>0.25</v>
      </c>
      <c r="N72" s="7">
        <v>0</v>
      </c>
      <c r="O72" s="7">
        <v>5</v>
      </c>
      <c r="P72" s="7">
        <v>3</v>
      </c>
      <c r="Q72" s="7">
        <v>1</v>
      </c>
      <c r="R72" s="7">
        <v>0</v>
      </c>
      <c r="S72">
        <v>0</v>
      </c>
      <c r="T72" s="7">
        <v>16</v>
      </c>
      <c r="U72" s="7">
        <v>26</v>
      </c>
      <c r="V72" s="7">
        <v>22</v>
      </c>
      <c r="W72" s="7">
        <v>18</v>
      </c>
      <c r="X72" s="7">
        <v>17</v>
      </c>
      <c r="Y72" s="7">
        <v>16</v>
      </c>
      <c r="Z72" s="7">
        <v>16</v>
      </c>
      <c r="AA72" s="7">
        <v>4</v>
      </c>
      <c r="AD72">
        <f t="shared" ref="AD72:AD94" si="5">SUM(Y72:AC72)</f>
        <v>36</v>
      </c>
      <c r="AE72" s="80">
        <f t="shared" ref="AE72:AE94" si="6">(T72-N72)/T72</f>
        <v>1</v>
      </c>
      <c r="AF72" s="80">
        <f t="shared" ref="AF72:AF94" si="7">(U72-O72)/U72</f>
        <v>0.80769230769230771</v>
      </c>
      <c r="AG72" s="80">
        <f t="shared" ref="AG72:AG94" si="8">(V72-P72)/V72</f>
        <v>0.86363636363636365</v>
      </c>
      <c r="AH72" s="80">
        <f t="shared" ref="AH72:AH94" si="9">(W72-Q72)/W72</f>
        <v>0.94444444444444442</v>
      </c>
      <c r="AI72" s="80">
        <f t="shared" ref="AI72:AI94" si="10">(X72-R72)/X72</f>
        <v>1</v>
      </c>
      <c r="AJ72" s="80">
        <f t="shared" ref="AJ72:AJ94" si="11">(AD72-S72)/AD72</f>
        <v>1</v>
      </c>
    </row>
    <row r="73" spans="1:36" x14ac:dyDescent="0.35">
      <c r="B73">
        <v>3</v>
      </c>
      <c r="C73">
        <f t="shared" si="3"/>
        <v>3</v>
      </c>
      <c r="D73" s="7">
        <v>4</v>
      </c>
      <c r="E73">
        <v>0</v>
      </c>
      <c r="N73" s="7">
        <v>0</v>
      </c>
      <c r="O73" s="7">
        <v>8</v>
      </c>
      <c r="P73" s="7">
        <v>1</v>
      </c>
      <c r="Q73" s="7">
        <v>0</v>
      </c>
      <c r="R73" s="7">
        <v>0</v>
      </c>
      <c r="S73">
        <v>2</v>
      </c>
      <c r="T73" s="7">
        <v>16</v>
      </c>
      <c r="U73" s="7">
        <v>28</v>
      </c>
      <c r="V73" s="7">
        <v>18</v>
      </c>
      <c r="W73" s="7">
        <v>16</v>
      </c>
      <c r="X73" s="7">
        <v>17</v>
      </c>
      <c r="Y73" s="7">
        <v>16</v>
      </c>
      <c r="Z73" s="7">
        <v>20</v>
      </c>
      <c r="AA73" s="7">
        <v>10</v>
      </c>
      <c r="AD73">
        <f t="shared" si="5"/>
        <v>46</v>
      </c>
      <c r="AE73" s="80">
        <f t="shared" si="6"/>
        <v>1</v>
      </c>
      <c r="AF73" s="80">
        <f t="shared" si="7"/>
        <v>0.7142857142857143</v>
      </c>
      <c r="AG73" s="80">
        <f t="shared" si="8"/>
        <v>0.94444444444444442</v>
      </c>
      <c r="AH73" s="80">
        <f t="shared" si="9"/>
        <v>1</v>
      </c>
      <c r="AI73" s="80">
        <f t="shared" si="10"/>
        <v>1</v>
      </c>
      <c r="AJ73" s="80">
        <f t="shared" si="11"/>
        <v>0.95652173913043481</v>
      </c>
    </row>
    <row r="74" spans="1:36" x14ac:dyDescent="0.35">
      <c r="B74">
        <v>3</v>
      </c>
      <c r="C74">
        <f t="shared" si="3"/>
        <v>3.0249999999999999</v>
      </c>
      <c r="D74" s="7">
        <v>6</v>
      </c>
      <c r="E74">
        <v>2.5000000000000001E-2</v>
      </c>
      <c r="N74" s="7">
        <v>0</v>
      </c>
      <c r="O74" s="7">
        <v>4</v>
      </c>
      <c r="P74" s="7">
        <v>0</v>
      </c>
      <c r="Q74" s="7">
        <v>0</v>
      </c>
      <c r="R74" s="7">
        <v>3</v>
      </c>
      <c r="S74">
        <v>0</v>
      </c>
      <c r="T74" s="7">
        <v>16</v>
      </c>
      <c r="U74" s="7">
        <v>23</v>
      </c>
      <c r="V74" s="7">
        <v>16</v>
      </c>
      <c r="W74" s="7">
        <v>16</v>
      </c>
      <c r="X74" s="7">
        <v>28</v>
      </c>
      <c r="Y74" s="7">
        <v>16</v>
      </c>
      <c r="Z74" s="7">
        <v>16</v>
      </c>
      <c r="AA74" s="7">
        <v>16</v>
      </c>
      <c r="AB74" s="7">
        <v>0</v>
      </c>
      <c r="AD74">
        <f t="shared" si="5"/>
        <v>48</v>
      </c>
      <c r="AE74" s="80">
        <f t="shared" si="6"/>
        <v>1</v>
      </c>
      <c r="AF74" s="80">
        <f t="shared" si="7"/>
        <v>0.82608695652173914</v>
      </c>
      <c r="AG74" s="80">
        <f t="shared" si="8"/>
        <v>1</v>
      </c>
      <c r="AH74" s="80">
        <f t="shared" si="9"/>
        <v>1</v>
      </c>
      <c r="AI74" s="80">
        <f t="shared" si="10"/>
        <v>0.8928571428571429</v>
      </c>
      <c r="AJ74" s="80">
        <f t="shared" si="11"/>
        <v>1</v>
      </c>
    </row>
    <row r="75" spans="1:36" x14ac:dyDescent="0.35">
      <c r="B75">
        <v>3</v>
      </c>
      <c r="C75">
        <f t="shared" si="3"/>
        <v>3.05</v>
      </c>
      <c r="D75" s="7">
        <v>2</v>
      </c>
      <c r="E75">
        <v>0.05</v>
      </c>
      <c r="N75" s="7">
        <v>0</v>
      </c>
      <c r="O75" s="7">
        <v>1</v>
      </c>
      <c r="P75" s="7">
        <v>0</v>
      </c>
      <c r="Q75" s="7">
        <v>0</v>
      </c>
      <c r="R75" s="7">
        <v>0</v>
      </c>
      <c r="S75">
        <v>0</v>
      </c>
      <c r="T75" s="7">
        <v>16</v>
      </c>
      <c r="U75" s="7">
        <v>18</v>
      </c>
      <c r="V75" s="7">
        <v>16</v>
      </c>
      <c r="W75" s="7">
        <v>16</v>
      </c>
      <c r="X75" s="7">
        <v>17</v>
      </c>
      <c r="Y75" s="7">
        <v>16</v>
      </c>
      <c r="Z75" s="7">
        <v>16</v>
      </c>
      <c r="AA75" s="7">
        <v>11</v>
      </c>
      <c r="AD75">
        <f t="shared" si="5"/>
        <v>43</v>
      </c>
      <c r="AE75" s="80">
        <f t="shared" si="6"/>
        <v>1</v>
      </c>
      <c r="AF75" s="80">
        <f t="shared" si="7"/>
        <v>0.94444444444444442</v>
      </c>
      <c r="AG75" s="80">
        <f t="shared" si="8"/>
        <v>1</v>
      </c>
      <c r="AH75" s="80">
        <f t="shared" si="9"/>
        <v>1</v>
      </c>
      <c r="AI75" s="80">
        <f t="shared" si="10"/>
        <v>1</v>
      </c>
      <c r="AJ75" s="80">
        <f t="shared" si="11"/>
        <v>1</v>
      </c>
    </row>
    <row r="76" spans="1:36" x14ac:dyDescent="0.35">
      <c r="B76">
        <v>3</v>
      </c>
      <c r="C76">
        <f>B76+E76</f>
        <v>3.3</v>
      </c>
      <c r="D76" s="7">
        <v>1</v>
      </c>
      <c r="E76">
        <v>0.3</v>
      </c>
      <c r="N76" s="7">
        <v>0</v>
      </c>
      <c r="O76" s="7">
        <v>2</v>
      </c>
      <c r="P76" s="7">
        <v>1</v>
      </c>
      <c r="Q76" s="7">
        <v>0</v>
      </c>
      <c r="R76" s="7">
        <v>0</v>
      </c>
      <c r="S76">
        <v>0</v>
      </c>
      <c r="T76" s="7">
        <v>16</v>
      </c>
      <c r="U76" s="7">
        <v>20</v>
      </c>
      <c r="V76" s="7">
        <v>18</v>
      </c>
      <c r="W76" s="7">
        <v>16</v>
      </c>
      <c r="X76" s="7">
        <v>17</v>
      </c>
      <c r="Y76" s="7">
        <v>16</v>
      </c>
      <c r="Z76" s="7">
        <v>16</v>
      </c>
      <c r="AA76" s="7">
        <v>16</v>
      </c>
      <c r="AB76" s="7">
        <v>6</v>
      </c>
      <c r="AD76">
        <f t="shared" si="5"/>
        <v>54</v>
      </c>
      <c r="AE76" s="80">
        <f t="shared" si="6"/>
        <v>1</v>
      </c>
      <c r="AF76" s="80">
        <f t="shared" si="7"/>
        <v>0.9</v>
      </c>
      <c r="AG76" s="80">
        <f t="shared" si="8"/>
        <v>0.94444444444444442</v>
      </c>
      <c r="AH76" s="80">
        <f t="shared" si="9"/>
        <v>1</v>
      </c>
      <c r="AI76" s="80">
        <f t="shared" si="10"/>
        <v>1</v>
      </c>
      <c r="AJ76" s="80">
        <f t="shared" si="11"/>
        <v>1</v>
      </c>
    </row>
    <row r="77" spans="1:36" x14ac:dyDescent="0.35">
      <c r="A77" t="s">
        <v>262</v>
      </c>
      <c r="D77" s="7"/>
      <c r="N77" s="7">
        <v>1</v>
      </c>
      <c r="O77" s="7">
        <v>3</v>
      </c>
      <c r="P77" s="7">
        <v>1</v>
      </c>
      <c r="Q77" s="7">
        <v>4</v>
      </c>
      <c r="R77" s="7">
        <v>0</v>
      </c>
      <c r="S77">
        <v>0</v>
      </c>
      <c r="T77" s="7">
        <v>18</v>
      </c>
      <c r="U77" s="7">
        <v>22</v>
      </c>
      <c r="V77" s="7">
        <v>18</v>
      </c>
      <c r="W77" s="7">
        <v>23</v>
      </c>
      <c r="X77" s="7">
        <v>16</v>
      </c>
      <c r="Y77" s="7">
        <v>16</v>
      </c>
      <c r="Z77" s="7">
        <v>16</v>
      </c>
      <c r="AA77" s="7">
        <v>13</v>
      </c>
      <c r="AD77">
        <f t="shared" si="5"/>
        <v>45</v>
      </c>
      <c r="AE77" s="80">
        <f t="shared" si="6"/>
        <v>0.94444444444444442</v>
      </c>
      <c r="AF77" s="80">
        <f t="shared" si="7"/>
        <v>0.86363636363636365</v>
      </c>
      <c r="AG77" s="80">
        <f t="shared" si="8"/>
        <v>0.94444444444444442</v>
      </c>
      <c r="AH77" s="80">
        <f t="shared" si="9"/>
        <v>0.82608695652173914</v>
      </c>
      <c r="AI77" s="80">
        <f t="shared" si="10"/>
        <v>1</v>
      </c>
      <c r="AJ77" s="80">
        <f t="shared" si="11"/>
        <v>1</v>
      </c>
    </row>
    <row r="78" spans="1:36" x14ac:dyDescent="0.35">
      <c r="B78">
        <v>4</v>
      </c>
      <c r="D78" s="7">
        <v>1</v>
      </c>
      <c r="N78" s="7">
        <v>1</v>
      </c>
      <c r="O78" s="7">
        <v>4</v>
      </c>
      <c r="P78" s="7">
        <v>10</v>
      </c>
      <c r="Q78" s="7">
        <v>6</v>
      </c>
      <c r="R78" s="7">
        <v>0</v>
      </c>
      <c r="S78">
        <v>3</v>
      </c>
      <c r="T78" s="7">
        <v>18</v>
      </c>
      <c r="U78" s="7">
        <v>24</v>
      </c>
      <c r="V78" s="7">
        <v>33</v>
      </c>
      <c r="W78" s="7">
        <v>24</v>
      </c>
      <c r="X78" s="7">
        <v>16</v>
      </c>
      <c r="Y78" s="7">
        <v>16</v>
      </c>
      <c r="Z78" s="7">
        <v>18</v>
      </c>
      <c r="AA78" s="7">
        <v>20</v>
      </c>
      <c r="AB78" s="7">
        <v>5</v>
      </c>
      <c r="AD78">
        <f t="shared" si="5"/>
        <v>59</v>
      </c>
      <c r="AE78" s="80">
        <f t="shared" si="6"/>
        <v>0.94444444444444442</v>
      </c>
      <c r="AF78" s="80">
        <f t="shared" si="7"/>
        <v>0.83333333333333337</v>
      </c>
      <c r="AG78" s="80">
        <f t="shared" si="8"/>
        <v>0.69696969696969702</v>
      </c>
      <c r="AH78" s="80">
        <f t="shared" si="9"/>
        <v>0.75</v>
      </c>
      <c r="AI78" s="80">
        <f t="shared" si="10"/>
        <v>1</v>
      </c>
      <c r="AJ78" s="80">
        <f t="shared" si="11"/>
        <v>0.94915254237288138</v>
      </c>
    </row>
    <row r="79" spans="1:36" x14ac:dyDescent="0.35">
      <c r="B79">
        <v>4</v>
      </c>
      <c r="D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>
        <v>0</v>
      </c>
      <c r="T79" s="7">
        <v>16</v>
      </c>
      <c r="U79" s="7">
        <v>16</v>
      </c>
      <c r="V79" s="7">
        <v>16</v>
      </c>
      <c r="W79" s="7">
        <v>16</v>
      </c>
      <c r="X79" s="7">
        <v>17</v>
      </c>
      <c r="Y79" s="7">
        <v>16</v>
      </c>
      <c r="Z79" s="7">
        <v>16</v>
      </c>
      <c r="AA79" s="7">
        <v>16</v>
      </c>
      <c r="AB79" s="7">
        <v>1</v>
      </c>
      <c r="AD79">
        <f t="shared" si="5"/>
        <v>49</v>
      </c>
      <c r="AE79" s="80">
        <f t="shared" si="6"/>
        <v>1</v>
      </c>
      <c r="AF79" s="80">
        <f t="shared" si="7"/>
        <v>1</v>
      </c>
      <c r="AG79" s="80">
        <f t="shared" si="8"/>
        <v>1</v>
      </c>
      <c r="AH79" s="80">
        <f t="shared" si="9"/>
        <v>1</v>
      </c>
      <c r="AI79" s="80">
        <f t="shared" si="10"/>
        <v>1</v>
      </c>
      <c r="AJ79" s="80">
        <f t="shared" si="11"/>
        <v>1</v>
      </c>
    </row>
    <row r="80" spans="1:36" x14ac:dyDescent="0.35">
      <c r="B80">
        <v>4</v>
      </c>
      <c r="D80" s="7">
        <v>0</v>
      </c>
      <c r="N80" s="7">
        <v>1</v>
      </c>
      <c r="O80" s="7">
        <v>3</v>
      </c>
      <c r="P80" s="7">
        <v>2</v>
      </c>
      <c r="Q80" s="7">
        <v>1</v>
      </c>
      <c r="R80" s="7">
        <v>0</v>
      </c>
      <c r="S80">
        <v>0</v>
      </c>
      <c r="T80" s="7">
        <v>18</v>
      </c>
      <c r="U80" s="7">
        <v>21</v>
      </c>
      <c r="V80" s="7">
        <v>20</v>
      </c>
      <c r="W80" s="7">
        <v>18</v>
      </c>
      <c r="X80" s="7">
        <v>16</v>
      </c>
      <c r="Y80" s="7">
        <v>16</v>
      </c>
      <c r="Z80" s="7">
        <v>16</v>
      </c>
      <c r="AA80" s="7">
        <v>16</v>
      </c>
      <c r="AB80" s="7">
        <v>16</v>
      </c>
      <c r="AC80" s="7">
        <v>2</v>
      </c>
      <c r="AD80">
        <f t="shared" si="5"/>
        <v>66</v>
      </c>
      <c r="AE80" s="80">
        <f t="shared" si="6"/>
        <v>0.94444444444444442</v>
      </c>
      <c r="AF80" s="80">
        <f t="shared" si="7"/>
        <v>0.8571428571428571</v>
      </c>
      <c r="AG80" s="80">
        <f t="shared" si="8"/>
        <v>0.9</v>
      </c>
      <c r="AH80" s="80">
        <f t="shared" si="9"/>
        <v>0.94444444444444442</v>
      </c>
      <c r="AI80" s="80">
        <f t="shared" si="10"/>
        <v>1</v>
      </c>
      <c r="AJ80" s="80">
        <f t="shared" si="11"/>
        <v>1</v>
      </c>
    </row>
    <row r="81" spans="2:36" x14ac:dyDescent="0.35">
      <c r="B81">
        <v>4</v>
      </c>
      <c r="D81" s="7">
        <v>1</v>
      </c>
      <c r="N81" s="7">
        <v>0</v>
      </c>
      <c r="O81" s="7">
        <v>15</v>
      </c>
      <c r="P81" s="7">
        <v>1</v>
      </c>
      <c r="Q81" s="7">
        <v>3</v>
      </c>
      <c r="R81" s="7">
        <v>0</v>
      </c>
      <c r="T81" s="7">
        <v>16</v>
      </c>
      <c r="U81" s="7">
        <v>41</v>
      </c>
      <c r="V81" s="7">
        <v>18</v>
      </c>
      <c r="W81" s="7">
        <v>21</v>
      </c>
      <c r="X81" s="7">
        <v>17</v>
      </c>
      <c r="AD81">
        <f t="shared" si="5"/>
        <v>0</v>
      </c>
      <c r="AE81" s="80">
        <f t="shared" si="6"/>
        <v>1</v>
      </c>
      <c r="AF81" s="80">
        <f t="shared" si="7"/>
        <v>0.63414634146341464</v>
      </c>
      <c r="AG81" s="80">
        <f t="shared" si="8"/>
        <v>0.94444444444444442</v>
      </c>
      <c r="AH81" s="80">
        <f t="shared" si="9"/>
        <v>0.8571428571428571</v>
      </c>
      <c r="AI81" s="80">
        <f t="shared" si="10"/>
        <v>1</v>
      </c>
      <c r="AJ81" s="80"/>
    </row>
    <row r="82" spans="2:36" x14ac:dyDescent="0.35">
      <c r="B82">
        <v>4</v>
      </c>
      <c r="D82" s="7">
        <v>2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>
        <v>0</v>
      </c>
      <c r="T82" s="7">
        <v>16</v>
      </c>
      <c r="U82" s="7">
        <v>16</v>
      </c>
      <c r="V82" s="7">
        <v>16</v>
      </c>
      <c r="W82" s="7">
        <v>16</v>
      </c>
      <c r="X82" s="7">
        <v>17</v>
      </c>
      <c r="Y82" s="7">
        <v>16</v>
      </c>
      <c r="Z82" s="7">
        <v>16</v>
      </c>
      <c r="AA82" s="7">
        <v>8</v>
      </c>
      <c r="AD82">
        <f t="shared" si="5"/>
        <v>40</v>
      </c>
      <c r="AE82" s="80">
        <f t="shared" si="6"/>
        <v>1</v>
      </c>
      <c r="AF82" s="80">
        <f t="shared" si="7"/>
        <v>1</v>
      </c>
      <c r="AG82" s="80">
        <f t="shared" si="8"/>
        <v>1</v>
      </c>
      <c r="AH82" s="80">
        <f t="shared" si="9"/>
        <v>1</v>
      </c>
      <c r="AI82" s="80">
        <f t="shared" si="10"/>
        <v>1</v>
      </c>
      <c r="AJ82" s="80">
        <f t="shared" si="11"/>
        <v>1</v>
      </c>
    </row>
    <row r="83" spans="2:36" x14ac:dyDescent="0.35">
      <c r="B83">
        <v>4</v>
      </c>
      <c r="D83" s="7">
        <v>2</v>
      </c>
      <c r="N83" s="7">
        <v>0</v>
      </c>
      <c r="O83" s="7">
        <v>15</v>
      </c>
      <c r="P83" s="7">
        <v>16</v>
      </c>
      <c r="Q83" s="7">
        <v>3</v>
      </c>
      <c r="R83" s="7">
        <v>0</v>
      </c>
      <c r="S83">
        <v>1</v>
      </c>
      <c r="T83" s="7">
        <v>16</v>
      </c>
      <c r="U83" s="7">
        <v>37</v>
      </c>
      <c r="V83" s="7">
        <v>39</v>
      </c>
      <c r="W83" s="7">
        <v>22</v>
      </c>
      <c r="X83" s="7">
        <v>17</v>
      </c>
      <c r="Y83" s="7">
        <v>16</v>
      </c>
      <c r="Z83" s="7">
        <v>18</v>
      </c>
      <c r="AA83" s="7">
        <v>6</v>
      </c>
      <c r="AD83">
        <f t="shared" si="5"/>
        <v>40</v>
      </c>
      <c r="AE83" s="80">
        <f t="shared" si="6"/>
        <v>1</v>
      </c>
      <c r="AF83" s="80">
        <f t="shared" si="7"/>
        <v>0.59459459459459463</v>
      </c>
      <c r="AG83" s="80">
        <f t="shared" si="8"/>
        <v>0.58974358974358976</v>
      </c>
      <c r="AH83" s="80">
        <f t="shared" si="9"/>
        <v>0.86363636363636365</v>
      </c>
      <c r="AI83" s="80">
        <f t="shared" si="10"/>
        <v>1</v>
      </c>
      <c r="AJ83" s="80">
        <f t="shared" si="11"/>
        <v>0.97499999999999998</v>
      </c>
    </row>
    <row r="84" spans="2:36" x14ac:dyDescent="0.35">
      <c r="B84">
        <v>4</v>
      </c>
      <c r="D84" s="7">
        <v>0</v>
      </c>
      <c r="N84" s="7">
        <v>0</v>
      </c>
      <c r="O84" s="7">
        <v>1</v>
      </c>
      <c r="P84" s="7">
        <v>0</v>
      </c>
      <c r="Q84" s="7">
        <v>0</v>
      </c>
      <c r="R84" s="7">
        <v>0</v>
      </c>
      <c r="S84">
        <v>0</v>
      </c>
      <c r="T84" s="7">
        <v>16</v>
      </c>
      <c r="U84" s="7">
        <v>18</v>
      </c>
      <c r="V84" s="7">
        <v>16</v>
      </c>
      <c r="W84" s="7">
        <v>16</v>
      </c>
      <c r="X84" s="7">
        <v>17</v>
      </c>
      <c r="Y84" s="7">
        <v>16</v>
      </c>
      <c r="Z84" s="7">
        <v>16</v>
      </c>
      <c r="AA84" s="7">
        <v>2</v>
      </c>
      <c r="AD84">
        <f t="shared" si="5"/>
        <v>34</v>
      </c>
      <c r="AE84" s="80">
        <f t="shared" si="6"/>
        <v>1</v>
      </c>
      <c r="AF84" s="80">
        <f t="shared" si="7"/>
        <v>0.94444444444444442</v>
      </c>
      <c r="AG84" s="80">
        <f t="shared" si="8"/>
        <v>1</v>
      </c>
      <c r="AH84" s="80">
        <f t="shared" si="9"/>
        <v>1</v>
      </c>
      <c r="AI84" s="80">
        <f t="shared" si="10"/>
        <v>1</v>
      </c>
      <c r="AJ84" s="80">
        <f t="shared" si="11"/>
        <v>1</v>
      </c>
    </row>
    <row r="85" spans="2:36" x14ac:dyDescent="0.35">
      <c r="B85">
        <v>4</v>
      </c>
      <c r="D85" s="7">
        <v>3</v>
      </c>
      <c r="N85" s="7">
        <v>0</v>
      </c>
      <c r="O85" s="7">
        <v>4</v>
      </c>
      <c r="P85" s="7">
        <v>3</v>
      </c>
      <c r="Q85" s="7">
        <v>4</v>
      </c>
      <c r="R85" s="7">
        <v>8</v>
      </c>
      <c r="S85">
        <v>0</v>
      </c>
      <c r="T85" s="7">
        <v>16</v>
      </c>
      <c r="U85" s="7">
        <v>23</v>
      </c>
      <c r="V85" s="7">
        <v>22</v>
      </c>
      <c r="W85" s="7">
        <v>24</v>
      </c>
      <c r="X85" s="7">
        <v>66</v>
      </c>
      <c r="Y85" s="7">
        <v>16</v>
      </c>
      <c r="Z85" s="7">
        <v>16</v>
      </c>
      <c r="AA85" s="7">
        <v>15</v>
      </c>
      <c r="AD85">
        <f t="shared" si="5"/>
        <v>47</v>
      </c>
      <c r="AE85" s="80">
        <f t="shared" si="6"/>
        <v>1</v>
      </c>
      <c r="AF85" s="80">
        <f t="shared" si="7"/>
        <v>0.82608695652173914</v>
      </c>
      <c r="AG85" s="80">
        <f t="shared" si="8"/>
        <v>0.86363636363636365</v>
      </c>
      <c r="AH85" s="80">
        <f t="shared" si="9"/>
        <v>0.83333333333333337</v>
      </c>
      <c r="AI85" s="80">
        <f t="shared" si="10"/>
        <v>0.87878787878787878</v>
      </c>
      <c r="AJ85" s="80">
        <f t="shared" si="11"/>
        <v>1</v>
      </c>
    </row>
    <row r="86" spans="2:36" x14ac:dyDescent="0.35">
      <c r="B86">
        <v>4</v>
      </c>
      <c r="D86" s="7">
        <v>0</v>
      </c>
      <c r="N86" s="7">
        <v>0</v>
      </c>
      <c r="O86" s="7">
        <v>19</v>
      </c>
      <c r="P86" s="7">
        <v>3</v>
      </c>
      <c r="Q86" s="7">
        <v>4</v>
      </c>
      <c r="R86" s="7">
        <v>1</v>
      </c>
      <c r="S86">
        <v>0</v>
      </c>
      <c r="T86" s="7">
        <v>16</v>
      </c>
      <c r="U86" s="7">
        <v>47</v>
      </c>
      <c r="V86" s="7">
        <v>22</v>
      </c>
      <c r="W86" s="7">
        <v>23</v>
      </c>
      <c r="X86" s="7">
        <v>25</v>
      </c>
      <c r="Y86" s="7">
        <v>16</v>
      </c>
      <c r="Z86" s="7">
        <v>5</v>
      </c>
      <c r="AD86">
        <f t="shared" si="5"/>
        <v>21</v>
      </c>
      <c r="AE86" s="80">
        <f t="shared" si="6"/>
        <v>1</v>
      </c>
      <c r="AF86" s="80">
        <f t="shared" si="7"/>
        <v>0.5957446808510638</v>
      </c>
      <c r="AG86" s="80">
        <f t="shared" si="8"/>
        <v>0.86363636363636365</v>
      </c>
      <c r="AH86" s="80">
        <f t="shared" si="9"/>
        <v>0.82608695652173914</v>
      </c>
      <c r="AI86" s="80">
        <f t="shared" si="10"/>
        <v>0.96</v>
      </c>
      <c r="AJ86" s="80">
        <f t="shared" si="11"/>
        <v>1</v>
      </c>
    </row>
    <row r="87" spans="2:36" x14ac:dyDescent="0.35">
      <c r="B87">
        <v>4</v>
      </c>
      <c r="D87" s="7">
        <v>0</v>
      </c>
      <c r="N87" s="7">
        <v>0</v>
      </c>
      <c r="O87" s="7">
        <v>1</v>
      </c>
      <c r="P87" s="7">
        <v>1</v>
      </c>
      <c r="Q87" s="7">
        <v>0</v>
      </c>
      <c r="R87" s="7">
        <v>0</v>
      </c>
      <c r="S87">
        <v>0</v>
      </c>
      <c r="T87" s="7">
        <v>16</v>
      </c>
      <c r="U87" s="7">
        <v>18</v>
      </c>
      <c r="V87" s="7">
        <v>18</v>
      </c>
      <c r="W87" s="7">
        <v>16</v>
      </c>
      <c r="X87" s="7">
        <v>16</v>
      </c>
      <c r="Y87" s="7">
        <v>16</v>
      </c>
      <c r="Z87" s="7">
        <v>16</v>
      </c>
      <c r="AA87" s="7">
        <v>16</v>
      </c>
      <c r="AB87" s="7">
        <v>12</v>
      </c>
      <c r="AD87">
        <f t="shared" si="5"/>
        <v>60</v>
      </c>
      <c r="AE87" s="80">
        <f t="shared" si="6"/>
        <v>1</v>
      </c>
      <c r="AF87" s="80">
        <f t="shared" si="7"/>
        <v>0.94444444444444442</v>
      </c>
      <c r="AG87" s="80">
        <f t="shared" si="8"/>
        <v>0.94444444444444442</v>
      </c>
      <c r="AH87" s="80">
        <f t="shared" si="9"/>
        <v>1</v>
      </c>
      <c r="AI87" s="80">
        <f t="shared" si="10"/>
        <v>1</v>
      </c>
      <c r="AJ87" s="80">
        <f t="shared" si="11"/>
        <v>1</v>
      </c>
    </row>
    <row r="88" spans="2:36" x14ac:dyDescent="0.35">
      <c r="B88">
        <v>4</v>
      </c>
      <c r="D88" s="7">
        <v>0</v>
      </c>
      <c r="N88" s="7">
        <v>0</v>
      </c>
      <c r="O88" s="7">
        <v>13</v>
      </c>
      <c r="P88" s="7">
        <v>3</v>
      </c>
      <c r="Q88" s="7">
        <v>0</v>
      </c>
      <c r="R88" s="7">
        <v>2</v>
      </c>
      <c r="S88">
        <v>1</v>
      </c>
      <c r="T88" s="7">
        <v>16</v>
      </c>
      <c r="U88" s="7">
        <v>39</v>
      </c>
      <c r="V88" s="7">
        <v>21</v>
      </c>
      <c r="W88" s="7">
        <v>16</v>
      </c>
      <c r="X88" s="7">
        <v>29</v>
      </c>
      <c r="Y88" s="7">
        <v>16</v>
      </c>
      <c r="Z88" s="7">
        <v>16</v>
      </c>
      <c r="AA88" s="7">
        <v>18</v>
      </c>
      <c r="AB88" s="7">
        <v>7</v>
      </c>
      <c r="AD88">
        <f t="shared" si="5"/>
        <v>57</v>
      </c>
      <c r="AE88" s="80">
        <f t="shared" si="6"/>
        <v>1</v>
      </c>
      <c r="AF88" s="80">
        <f t="shared" si="7"/>
        <v>0.66666666666666663</v>
      </c>
      <c r="AG88" s="80">
        <f t="shared" si="8"/>
        <v>0.8571428571428571</v>
      </c>
      <c r="AH88" s="80">
        <f t="shared" si="9"/>
        <v>1</v>
      </c>
      <c r="AI88" s="80">
        <f t="shared" si="10"/>
        <v>0.93103448275862066</v>
      </c>
      <c r="AJ88" s="80">
        <f t="shared" si="11"/>
        <v>0.98245614035087714</v>
      </c>
    </row>
    <row r="89" spans="2:36" x14ac:dyDescent="0.35">
      <c r="B89">
        <v>4</v>
      </c>
      <c r="D89" s="7">
        <v>0</v>
      </c>
      <c r="N89" s="7">
        <v>0</v>
      </c>
      <c r="O89" s="7">
        <v>8</v>
      </c>
      <c r="P89" s="7">
        <v>4</v>
      </c>
      <c r="Q89" s="7">
        <v>3</v>
      </c>
      <c r="R89" s="7">
        <v>7</v>
      </c>
      <c r="S89">
        <v>0</v>
      </c>
      <c r="T89" s="7">
        <v>16</v>
      </c>
      <c r="U89" s="7">
        <v>29</v>
      </c>
      <c r="V89" s="7">
        <v>23</v>
      </c>
      <c r="W89" s="7">
        <v>22</v>
      </c>
      <c r="X89" s="7">
        <v>57</v>
      </c>
      <c r="Y89" s="7">
        <v>16</v>
      </c>
      <c r="Z89" s="7">
        <v>16</v>
      </c>
      <c r="AA89" s="7">
        <v>16</v>
      </c>
      <c r="AB89" s="7">
        <v>2</v>
      </c>
      <c r="AD89">
        <f t="shared" si="5"/>
        <v>50</v>
      </c>
      <c r="AE89" s="80">
        <f t="shared" si="6"/>
        <v>1</v>
      </c>
      <c r="AF89" s="80">
        <f t="shared" si="7"/>
        <v>0.72413793103448276</v>
      </c>
      <c r="AG89" s="80">
        <f t="shared" si="8"/>
        <v>0.82608695652173914</v>
      </c>
      <c r="AH89" s="80">
        <f t="shared" si="9"/>
        <v>0.86363636363636365</v>
      </c>
      <c r="AI89" s="80">
        <f t="shared" si="10"/>
        <v>0.8771929824561403</v>
      </c>
      <c r="AJ89" s="80">
        <f t="shared" si="11"/>
        <v>1</v>
      </c>
    </row>
    <row r="90" spans="2:36" x14ac:dyDescent="0.35">
      <c r="B90">
        <v>4</v>
      </c>
      <c r="D90" s="7">
        <v>2</v>
      </c>
      <c r="N90" s="7">
        <v>0</v>
      </c>
      <c r="O90" s="7">
        <v>9</v>
      </c>
      <c r="P90" s="7">
        <v>2</v>
      </c>
      <c r="Q90" s="7">
        <v>2</v>
      </c>
      <c r="R90" s="7">
        <v>0</v>
      </c>
      <c r="S90">
        <v>0</v>
      </c>
      <c r="T90" s="7">
        <v>16</v>
      </c>
      <c r="U90" s="7">
        <v>31</v>
      </c>
      <c r="V90" s="7">
        <v>19</v>
      </c>
      <c r="W90" s="7">
        <v>19</v>
      </c>
      <c r="X90" s="7">
        <v>17</v>
      </c>
      <c r="Y90" s="7">
        <v>16</v>
      </c>
      <c r="Z90" s="7">
        <v>12</v>
      </c>
      <c r="AD90">
        <f t="shared" si="5"/>
        <v>28</v>
      </c>
      <c r="AE90" s="80">
        <f t="shared" si="6"/>
        <v>1</v>
      </c>
      <c r="AF90" s="80">
        <f t="shared" si="7"/>
        <v>0.70967741935483875</v>
      </c>
      <c r="AG90" s="80">
        <f t="shared" si="8"/>
        <v>0.89473684210526316</v>
      </c>
      <c r="AH90" s="80">
        <f t="shared" si="9"/>
        <v>0.89473684210526316</v>
      </c>
      <c r="AI90" s="80">
        <f t="shared" si="10"/>
        <v>1</v>
      </c>
      <c r="AJ90" s="80">
        <f t="shared" si="11"/>
        <v>1</v>
      </c>
    </row>
    <row r="91" spans="2:36" x14ac:dyDescent="0.35">
      <c r="B91">
        <v>4</v>
      </c>
      <c r="D91" s="7">
        <v>0</v>
      </c>
      <c r="N91" s="7">
        <v>0</v>
      </c>
      <c r="O91" s="7">
        <v>15</v>
      </c>
      <c r="P91" s="7">
        <v>43</v>
      </c>
      <c r="Q91" s="7">
        <v>32</v>
      </c>
      <c r="R91" s="7">
        <v>38</v>
      </c>
      <c r="S91">
        <v>0</v>
      </c>
      <c r="T91" s="7">
        <v>16</v>
      </c>
      <c r="U91" s="7">
        <v>41</v>
      </c>
      <c r="V91" s="7">
        <v>76</v>
      </c>
      <c r="W91" s="7">
        <v>53</v>
      </c>
      <c r="X91" s="7">
        <v>96</v>
      </c>
      <c r="Y91" s="7">
        <v>16</v>
      </c>
      <c r="Z91" s="7">
        <v>16</v>
      </c>
      <c r="AA91" s="7">
        <v>16</v>
      </c>
      <c r="AB91" s="7">
        <v>12</v>
      </c>
      <c r="AD91">
        <f t="shared" si="5"/>
        <v>60</v>
      </c>
      <c r="AE91" s="80">
        <f t="shared" si="6"/>
        <v>1</v>
      </c>
      <c r="AF91" s="80">
        <f t="shared" si="7"/>
        <v>0.63414634146341464</v>
      </c>
      <c r="AG91" s="80">
        <f t="shared" si="8"/>
        <v>0.43421052631578949</v>
      </c>
      <c r="AH91" s="80">
        <f t="shared" si="9"/>
        <v>0.39622641509433965</v>
      </c>
      <c r="AI91" s="80">
        <f t="shared" si="10"/>
        <v>0.60416666666666663</v>
      </c>
      <c r="AJ91" s="80">
        <f t="shared" si="11"/>
        <v>1</v>
      </c>
    </row>
    <row r="92" spans="2:36" x14ac:dyDescent="0.35">
      <c r="B92">
        <v>4</v>
      </c>
      <c r="D92" s="7">
        <v>3</v>
      </c>
      <c r="N92" s="7">
        <v>0</v>
      </c>
      <c r="O92" s="7">
        <v>9</v>
      </c>
      <c r="P92" s="7">
        <v>8</v>
      </c>
      <c r="Q92" s="7">
        <v>9</v>
      </c>
      <c r="R92" s="7">
        <v>1</v>
      </c>
      <c r="S92">
        <v>0</v>
      </c>
      <c r="T92" s="7">
        <v>16</v>
      </c>
      <c r="U92" s="7">
        <v>31</v>
      </c>
      <c r="V92" s="7">
        <v>26</v>
      </c>
      <c r="W92" s="7">
        <v>29</v>
      </c>
      <c r="X92" s="7">
        <v>29</v>
      </c>
      <c r="Y92" s="7">
        <v>16</v>
      </c>
      <c r="Z92" s="7">
        <v>14</v>
      </c>
      <c r="AD92">
        <f t="shared" si="5"/>
        <v>30</v>
      </c>
      <c r="AE92" s="80">
        <f t="shared" si="6"/>
        <v>1</v>
      </c>
      <c r="AF92" s="80">
        <f t="shared" si="7"/>
        <v>0.70967741935483875</v>
      </c>
      <c r="AG92" s="80">
        <f t="shared" si="8"/>
        <v>0.69230769230769229</v>
      </c>
      <c r="AH92" s="80">
        <f t="shared" si="9"/>
        <v>0.68965517241379315</v>
      </c>
      <c r="AI92" s="80">
        <f t="shared" si="10"/>
        <v>0.96551724137931039</v>
      </c>
      <c r="AJ92" s="80">
        <f t="shared" si="11"/>
        <v>1</v>
      </c>
    </row>
    <row r="93" spans="2:36" x14ac:dyDescent="0.35">
      <c r="B93">
        <v>4</v>
      </c>
      <c r="D93" s="7">
        <v>7</v>
      </c>
      <c r="N93" s="7">
        <v>0</v>
      </c>
      <c r="O93" s="7">
        <v>0</v>
      </c>
      <c r="P93" s="7">
        <v>0</v>
      </c>
      <c r="Q93" s="7">
        <v>1</v>
      </c>
      <c r="R93" s="7">
        <v>0</v>
      </c>
      <c r="S93">
        <v>0</v>
      </c>
      <c r="T93" s="7">
        <v>16</v>
      </c>
      <c r="U93" s="7">
        <v>16</v>
      </c>
      <c r="V93" s="7">
        <v>16</v>
      </c>
      <c r="W93" s="7">
        <v>18</v>
      </c>
      <c r="X93" s="7">
        <v>17</v>
      </c>
      <c r="Y93" s="7">
        <v>16</v>
      </c>
      <c r="Z93" s="7">
        <v>16</v>
      </c>
      <c r="AA93" s="7">
        <v>12</v>
      </c>
      <c r="AD93">
        <f t="shared" si="5"/>
        <v>44</v>
      </c>
      <c r="AE93" s="80">
        <f t="shared" si="6"/>
        <v>1</v>
      </c>
      <c r="AF93" s="80">
        <f t="shared" si="7"/>
        <v>1</v>
      </c>
      <c r="AG93" s="80">
        <f t="shared" si="8"/>
        <v>1</v>
      </c>
      <c r="AH93" s="80">
        <f t="shared" si="9"/>
        <v>0.94444444444444442</v>
      </c>
      <c r="AI93" s="80">
        <f t="shared" si="10"/>
        <v>1</v>
      </c>
      <c r="AJ93" s="80">
        <f t="shared" si="11"/>
        <v>1</v>
      </c>
    </row>
    <row r="94" spans="2:36" x14ac:dyDescent="0.35">
      <c r="B94">
        <v>4</v>
      </c>
      <c r="D94" s="7">
        <v>1</v>
      </c>
      <c r="N94" s="7">
        <v>1</v>
      </c>
      <c r="O94" s="7">
        <v>1</v>
      </c>
      <c r="P94" s="7">
        <v>1</v>
      </c>
      <c r="Q94" s="7">
        <v>0</v>
      </c>
      <c r="R94" s="7">
        <v>0</v>
      </c>
      <c r="S94">
        <v>1</v>
      </c>
      <c r="T94" s="7">
        <v>18</v>
      </c>
      <c r="U94" s="7">
        <v>18</v>
      </c>
      <c r="V94" s="7">
        <v>18</v>
      </c>
      <c r="W94" s="7">
        <v>16</v>
      </c>
      <c r="X94" s="7">
        <v>17</v>
      </c>
      <c r="Y94" s="7">
        <v>16</v>
      </c>
      <c r="Z94" s="7">
        <v>16</v>
      </c>
      <c r="AA94" s="7">
        <v>18</v>
      </c>
      <c r="AB94" s="7">
        <v>9</v>
      </c>
      <c r="AD94">
        <f t="shared" si="5"/>
        <v>59</v>
      </c>
      <c r="AE94" s="80">
        <f t="shared" si="6"/>
        <v>0.94444444444444442</v>
      </c>
      <c r="AF94" s="80">
        <f t="shared" si="7"/>
        <v>0.94444444444444442</v>
      </c>
      <c r="AG94" s="80">
        <f t="shared" si="8"/>
        <v>0.94444444444444442</v>
      </c>
      <c r="AH94" s="80">
        <f t="shared" si="9"/>
        <v>1</v>
      </c>
      <c r="AI94" s="80">
        <f t="shared" si="10"/>
        <v>1</v>
      </c>
      <c r="AJ94" s="80">
        <f t="shared" si="11"/>
        <v>0.98305084745762716</v>
      </c>
    </row>
    <row r="95" spans="2:36" x14ac:dyDescent="0.35">
      <c r="B95">
        <v>4</v>
      </c>
      <c r="D95" s="7">
        <v>0</v>
      </c>
      <c r="N95" s="1" t="s">
        <v>270</v>
      </c>
      <c r="O95" s="1" t="s">
        <v>271</v>
      </c>
      <c r="P95" s="1" t="s">
        <v>272</v>
      </c>
      <c r="Q95" s="1" t="s">
        <v>273</v>
      </c>
      <c r="R95" s="1" t="s">
        <v>274</v>
      </c>
      <c r="S95" s="1" t="s">
        <v>275</v>
      </c>
      <c r="AE95" s="1" t="s">
        <v>270</v>
      </c>
      <c r="AF95" s="1" t="s">
        <v>271</v>
      </c>
      <c r="AG95" s="1" t="s">
        <v>272</v>
      </c>
      <c r="AH95" s="1" t="s">
        <v>273</v>
      </c>
      <c r="AI95" s="1" t="s">
        <v>274</v>
      </c>
      <c r="AJ95" s="1" t="s">
        <v>275</v>
      </c>
    </row>
    <row r="96" spans="2:36" x14ac:dyDescent="0.35">
      <c r="B96">
        <v>4</v>
      </c>
      <c r="D96" s="7">
        <v>2</v>
      </c>
      <c r="M96" t="s">
        <v>34</v>
      </c>
      <c r="N96">
        <f>AVERAGE(N71:N94)</f>
        <v>0.16666666666666666</v>
      </c>
      <c r="O96">
        <f t="shared" ref="O96:R96" si="12">AVERAGE(O71:O94)</f>
        <v>6.125</v>
      </c>
      <c r="P96">
        <f t="shared" si="12"/>
        <v>4.458333333333333</v>
      </c>
      <c r="Q96">
        <f t="shared" si="12"/>
        <v>3.0416666666666665</v>
      </c>
      <c r="R96">
        <f t="shared" si="12"/>
        <v>2.5</v>
      </c>
      <c r="S96">
        <f t="shared" ref="S96" si="13">AVERAGE(S71:S94)</f>
        <v>0.34782608695652173</v>
      </c>
      <c r="AF96" s="29">
        <f t="shared" ref="AF96:AI96" si="14">AVERAGE(AF71:AF94)</f>
        <v>0.80898226676816198</v>
      </c>
      <c r="AG96" s="29">
        <f t="shared" si="14"/>
        <v>0.87425446883398827</v>
      </c>
      <c r="AH96" s="29">
        <f t="shared" si="14"/>
        <v>0.90141144140579688</v>
      </c>
      <c r="AI96" s="29">
        <f t="shared" si="14"/>
        <v>0.96289818312107334</v>
      </c>
    </row>
    <row r="97" spans="1:36" x14ac:dyDescent="0.35">
      <c r="B97">
        <v>4</v>
      </c>
      <c r="D97" s="7">
        <v>4</v>
      </c>
      <c r="M97" t="s">
        <v>231</v>
      </c>
      <c r="N97">
        <f>STDEV(N71:N94)/SQRT(24)</f>
        <v>7.7708734020026163E-2</v>
      </c>
      <c r="O97">
        <f t="shared" ref="O97:R97" si="15">STDEV(O71:O94)/SQRT(24)</f>
        <v>1.159885832712658</v>
      </c>
      <c r="P97">
        <f t="shared" si="15"/>
        <v>1.8425124295754689</v>
      </c>
      <c r="Q97">
        <f t="shared" si="15"/>
        <v>1.3465995373568425</v>
      </c>
      <c r="R97">
        <f t="shared" si="15"/>
        <v>1.6050193009810629</v>
      </c>
      <c r="S97">
        <f t="shared" ref="S97" si="16">STDEV(S71:S94)/SQRT(24)</f>
        <v>0.15821800806613748</v>
      </c>
      <c r="AF97" s="29">
        <f t="shared" ref="AF97:AI97" si="17">STDEV(AF71:AF94)/SQRT(24)</f>
        <v>2.7286753323505445E-2</v>
      </c>
      <c r="AG97" s="29">
        <f t="shared" si="17"/>
        <v>2.9156595802399182E-2</v>
      </c>
      <c r="AH97" s="29">
        <f t="shared" si="17"/>
        <v>2.8750887488622173E-2</v>
      </c>
      <c r="AI97" s="29">
        <f t="shared" si="17"/>
        <v>1.7674891567145731E-2</v>
      </c>
    </row>
    <row r="98" spans="1:36" x14ac:dyDescent="0.35">
      <c r="B98">
        <v>4</v>
      </c>
      <c r="D98" s="7">
        <v>2</v>
      </c>
    </row>
    <row r="99" spans="1:36" x14ac:dyDescent="0.35">
      <c r="B99">
        <v>4</v>
      </c>
      <c r="D99" s="7">
        <v>2</v>
      </c>
    </row>
    <row r="100" spans="1:36" x14ac:dyDescent="0.35">
      <c r="B100">
        <v>4</v>
      </c>
      <c r="D100" s="7">
        <v>3</v>
      </c>
      <c r="AE100" s="29">
        <f>AVERAGE(AE71:AE94)</f>
        <v>0.99074074074074081</v>
      </c>
      <c r="AJ100" s="29">
        <f>AVERAGE(AJ71:AJ94)</f>
        <v>0.99331222910051398</v>
      </c>
    </row>
    <row r="101" spans="1:36" x14ac:dyDescent="0.35">
      <c r="B101">
        <v>4</v>
      </c>
      <c r="D101" s="7">
        <v>0</v>
      </c>
      <c r="AE101" s="29">
        <f>STDEV(AE71:AE94)/SQRT(24)</f>
        <v>4.3171518900014562E-3</v>
      </c>
      <c r="AJ101" s="29">
        <f>STDEV(AJ71:AJ94)/SQRT(24)</f>
        <v>2.9731052878465792E-3</v>
      </c>
    </row>
    <row r="102" spans="1:36" x14ac:dyDescent="0.35">
      <c r="A102" t="s">
        <v>256</v>
      </c>
      <c r="E102" t="s">
        <v>231</v>
      </c>
    </row>
    <row r="103" spans="1:36" x14ac:dyDescent="0.35">
      <c r="B103" s="7" t="s">
        <v>249</v>
      </c>
      <c r="C103">
        <v>1</v>
      </c>
      <c r="D103">
        <f>AVERAGE(D3:D26)</f>
        <v>7.916666666666667</v>
      </c>
      <c r="E103" s="29">
        <f>STDEV(D3:D26)/SQRT(24)</f>
        <v>0.64526330617780892</v>
      </c>
      <c r="F103" s="29"/>
    </row>
    <row r="104" spans="1:36" x14ac:dyDescent="0.35">
      <c r="B104" s="7" t="s">
        <v>252</v>
      </c>
      <c r="C104">
        <v>2</v>
      </c>
      <c r="D104">
        <f>AVERAGE(D28:D51)</f>
        <v>3.75</v>
      </c>
      <c r="E104" s="29">
        <f>STDEV(D28:D51)/SQRT(24)</f>
        <v>0.33648868878635346</v>
      </c>
      <c r="F104" s="29"/>
    </row>
    <row r="105" spans="1:36" x14ac:dyDescent="0.35">
      <c r="B105" s="7" t="s">
        <v>253</v>
      </c>
      <c r="C105">
        <v>3</v>
      </c>
      <c r="D105">
        <f>AVERAGE(D53:D76)</f>
        <v>1.875</v>
      </c>
      <c r="E105" s="29">
        <f>STDEV(D53:D76)/SQRT(24)</f>
        <v>0.39614309009004178</v>
      </c>
      <c r="F105" s="29"/>
    </row>
    <row r="106" spans="1:36" x14ac:dyDescent="0.35">
      <c r="B106" s="7" t="s">
        <v>262</v>
      </c>
      <c r="C106">
        <v>4</v>
      </c>
      <c r="D106">
        <f>AVERAGE(D78:D101)</f>
        <v>1.4583333333333333</v>
      </c>
      <c r="E106" s="29">
        <f>STDEV(D78:D101)/SQRT(24)</f>
        <v>0.35087451133605307</v>
      </c>
      <c r="F106" s="29"/>
    </row>
    <row r="108" spans="1:36" x14ac:dyDescent="0.35">
      <c r="A108" s="7"/>
      <c r="B108" s="7"/>
      <c r="C108" s="7"/>
    </row>
    <row r="117" spans="14:24" x14ac:dyDescent="0.35">
      <c r="N117" s="7"/>
      <c r="O117" s="7"/>
      <c r="P117" s="7"/>
      <c r="Q117" s="7"/>
      <c r="R117" s="7" t="s">
        <v>195</v>
      </c>
    </row>
    <row r="118" spans="14:24" x14ac:dyDescent="0.35">
      <c r="X118" s="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03E40-EF2B-41C7-B646-9B9136BAA928}">
  <dimension ref="A1:H28"/>
  <sheetViews>
    <sheetView workbookViewId="0">
      <selection activeCell="B26" sqref="B26"/>
    </sheetView>
  </sheetViews>
  <sheetFormatPr defaultColWidth="8.81640625" defaultRowHeight="14.5" x14ac:dyDescent="0.35"/>
  <cols>
    <col min="1" max="1" width="11.6328125" bestFit="1" customWidth="1"/>
  </cols>
  <sheetData>
    <row r="1" spans="1:8" s="1" customFormat="1" x14ac:dyDescent="0.35">
      <c r="A1" s="1" t="s">
        <v>45</v>
      </c>
      <c r="B1" s="1" t="s">
        <v>65</v>
      </c>
      <c r="D1" s="1" t="s">
        <v>0</v>
      </c>
      <c r="E1" s="1" t="s">
        <v>32</v>
      </c>
      <c r="F1" s="1" t="s">
        <v>31</v>
      </c>
    </row>
    <row r="2" spans="1:8" x14ac:dyDescent="0.35">
      <c r="A2" s="37" t="s">
        <v>167</v>
      </c>
      <c r="B2" s="16">
        <f>Learning!AL4</f>
        <v>29.086483333333359</v>
      </c>
      <c r="C2" s="16"/>
      <c r="D2" s="16">
        <f>'Free recall'!AP4</f>
        <v>3.3264500000000101</v>
      </c>
      <c r="E2" s="16">
        <f>'Distance estimation (zscored)'!B5</f>
        <v>12.0205</v>
      </c>
      <c r="F2" s="16">
        <f>'Distance comparison'!B4</f>
        <v>11.9593333333333</v>
      </c>
      <c r="G2" s="16"/>
      <c r="H2" s="16"/>
    </row>
    <row r="3" spans="1:8" x14ac:dyDescent="0.35">
      <c r="A3" s="37" t="s">
        <v>168</v>
      </c>
      <c r="B3" s="16">
        <f>Learning!AL6</f>
        <v>39.992833333333351</v>
      </c>
      <c r="C3" s="16"/>
      <c r="D3" s="16">
        <f>'Free recall'!AP5</f>
        <v>1.3234999999999999</v>
      </c>
      <c r="E3" s="16">
        <f>'Distance estimation (zscored)'!B6</f>
        <v>17.224</v>
      </c>
      <c r="F3" s="16">
        <f>'Distance comparison'!B5</f>
        <v>8.6616666666666795</v>
      </c>
      <c r="G3" s="16"/>
      <c r="H3" s="16"/>
    </row>
    <row r="4" spans="1:8" x14ac:dyDescent="0.35">
      <c r="A4" s="37" t="s">
        <v>169</v>
      </c>
      <c r="B4" s="16">
        <f>Learning!AL8</f>
        <v>27.683599999999991</v>
      </c>
      <c r="C4" s="16"/>
      <c r="D4" s="16">
        <f>'Free recall'!AP6</f>
        <v>1.0650000000003901</v>
      </c>
      <c r="E4" s="16">
        <f>'Distance estimation (zscored)'!B7</f>
        <v>9.5183333333334303</v>
      </c>
      <c r="F4" s="16">
        <f>'Distance comparison'!B6</f>
        <v>7.8983333333332402</v>
      </c>
      <c r="G4" s="16"/>
      <c r="H4" s="16"/>
    </row>
    <row r="5" spans="1:8" x14ac:dyDescent="0.35">
      <c r="A5" s="37" t="s">
        <v>170</v>
      </c>
      <c r="B5" s="16">
        <f>Learning!AL10</f>
        <v>21.00333333333257</v>
      </c>
      <c r="C5" s="16"/>
      <c r="D5" s="16">
        <f>'Free recall'!AP7</f>
        <v>1.92773333333333</v>
      </c>
      <c r="E5" s="16">
        <f>'Distance estimation (zscored)'!B8</f>
        <v>28.9891166666667</v>
      </c>
      <c r="F5" s="16">
        <f>'Distance comparison'!B7</f>
        <v>17.5262833333333</v>
      </c>
      <c r="G5" s="16"/>
      <c r="H5" s="16"/>
    </row>
    <row r="6" spans="1:8" x14ac:dyDescent="0.35">
      <c r="A6" s="37" t="s">
        <v>171</v>
      </c>
      <c r="B6" s="16">
        <f>Learning!AL12</f>
        <v>23.128200000000007</v>
      </c>
      <c r="C6" s="16"/>
      <c r="D6" s="16">
        <f>'Free recall'!AP8</f>
        <v>1.2923166666666599</v>
      </c>
      <c r="E6" s="16">
        <f>'Distance estimation (zscored)'!B9</f>
        <v>15.1041333333333</v>
      </c>
      <c r="F6" s="16">
        <f>'Distance comparison'!B8</f>
        <v>7.7496166666666699</v>
      </c>
      <c r="G6" s="16"/>
      <c r="H6" s="16"/>
    </row>
    <row r="7" spans="1:8" x14ac:dyDescent="0.35">
      <c r="A7" s="37" t="s">
        <v>172</v>
      </c>
      <c r="B7" s="16">
        <f>Learning!AL14</f>
        <v>19.827149999999993</v>
      </c>
      <c r="C7" s="16"/>
      <c r="D7" s="16">
        <f>'Free recall'!AP9</f>
        <v>1.7164999999999999</v>
      </c>
      <c r="E7" s="16">
        <f>'Distance estimation (zscored)'!B10</f>
        <v>9.1458333333333393</v>
      </c>
      <c r="F7" s="16">
        <f>'Distance comparison'!B9</f>
        <v>6.7609000000000101</v>
      </c>
      <c r="G7" s="16"/>
      <c r="H7" s="16"/>
    </row>
    <row r="8" spans="1:8" x14ac:dyDescent="0.35">
      <c r="A8" s="37" t="s">
        <v>173</v>
      </c>
      <c r="B8" s="16">
        <f>Learning!AL16</f>
        <v>25.782666666666657</v>
      </c>
      <c r="C8" s="16"/>
      <c r="D8" s="16">
        <f>'Free recall'!AP10</f>
        <v>1.3895999999999999</v>
      </c>
      <c r="E8" s="16">
        <f>'Distance estimation (zscored)'!B11</f>
        <v>7.0172833333333298</v>
      </c>
      <c r="F8" s="16">
        <f>'Distance comparison'!B10</f>
        <v>6.3121000000000098</v>
      </c>
      <c r="G8" s="16"/>
      <c r="H8" s="16"/>
    </row>
    <row r="9" spans="1:8" x14ac:dyDescent="0.35">
      <c r="A9" s="37" t="s">
        <v>174</v>
      </c>
      <c r="B9" s="16">
        <f>Learning!AL18</f>
        <v>23.6132833333333</v>
      </c>
      <c r="C9" s="16"/>
      <c r="D9" s="16">
        <f>'Free recall'!AP11</f>
        <v>1.8220166666666699</v>
      </c>
      <c r="E9" s="16">
        <f>'Distance estimation (zscored)'!B12</f>
        <v>9.3537666666666599</v>
      </c>
      <c r="F9" s="16">
        <f>'Distance comparison'!B11</f>
        <v>6.6515000000000004</v>
      </c>
      <c r="G9" s="16"/>
      <c r="H9" s="16"/>
    </row>
    <row r="10" spans="1:8" x14ac:dyDescent="0.35">
      <c r="A10" s="38" t="s">
        <v>175</v>
      </c>
      <c r="B10" s="16">
        <f>Learning!AL20</f>
        <v>19.68623333333333</v>
      </c>
      <c r="C10" s="16"/>
      <c r="D10" s="16">
        <f>'Free recall'!AP12</f>
        <v>0.95825666666666698</v>
      </c>
      <c r="E10" s="16">
        <f>'Distance estimation (zscored)'!B13</f>
        <v>21.076546666666701</v>
      </c>
      <c r="F10" s="16">
        <f>'Distance comparison'!B12</f>
        <v>14.1133166666667</v>
      </c>
      <c r="G10" s="16"/>
      <c r="H10" s="16"/>
    </row>
    <row r="11" spans="1:8" x14ac:dyDescent="0.35">
      <c r="A11" s="37" t="s">
        <v>176</v>
      </c>
      <c r="B11" s="16">
        <f>Learning!AL22</f>
        <v>16.443150000000003</v>
      </c>
      <c r="C11" s="16"/>
      <c r="D11" s="16">
        <f>'Free recall'!AP13</f>
        <v>1.0222500000000001</v>
      </c>
      <c r="E11" s="16">
        <f>'Distance estimation (zscored)'!B14</f>
        <v>9.3240499999999997</v>
      </c>
      <c r="F11" s="16">
        <f>'Distance comparison'!B13</f>
        <v>7.1228166666666599</v>
      </c>
      <c r="G11" s="16"/>
      <c r="H11" s="16"/>
    </row>
    <row r="12" spans="1:8" x14ac:dyDescent="0.35">
      <c r="A12" s="38" t="s">
        <v>177</v>
      </c>
      <c r="B12" s="16">
        <f>Learning!AL24</f>
        <v>36.941500000000026</v>
      </c>
      <c r="C12" s="16"/>
      <c r="D12" s="16">
        <f>'Free recall'!AP14</f>
        <v>3.55473666666667</v>
      </c>
      <c r="E12" s="16">
        <f>'Distance estimation (zscored)'!B15</f>
        <v>9.3329050000000002</v>
      </c>
      <c r="F12" s="16">
        <f>'Distance comparison'!B14</f>
        <v>9.8346666666666707</v>
      </c>
      <c r="G12" s="16"/>
      <c r="H12" s="16"/>
    </row>
    <row r="13" spans="1:8" x14ac:dyDescent="0.35">
      <c r="A13" s="37" t="s">
        <v>178</v>
      </c>
      <c r="B13" s="16">
        <f>Learning!AL26</f>
        <v>23.293483166666661</v>
      </c>
      <c r="C13" s="16"/>
      <c r="D13" s="16">
        <f>'Free recall'!AP15</f>
        <v>2.0827499999999999</v>
      </c>
      <c r="E13" s="16">
        <f>'Distance estimation (zscored)'!B16</f>
        <v>13.793533333333301</v>
      </c>
      <c r="F13" s="16">
        <f>'Distance comparison'!B15</f>
        <v>8.3029166666666505</v>
      </c>
      <c r="G13" s="16"/>
      <c r="H13" s="16"/>
    </row>
    <row r="14" spans="1:8" x14ac:dyDescent="0.35">
      <c r="A14" s="37" t="s">
        <v>179</v>
      </c>
      <c r="B14" s="16">
        <f>Learning!AL28</f>
        <v>25.494299999999999</v>
      </c>
      <c r="C14" s="16"/>
      <c r="D14" s="16">
        <f>'Free recall'!AP16</f>
        <v>1.61103333333334</v>
      </c>
      <c r="E14" s="16">
        <f>'Distance estimation (zscored)'!B17</f>
        <v>8.1673166666666592</v>
      </c>
      <c r="F14" s="16">
        <f>'Distance comparison'!B16</f>
        <v>8.2337499999999899</v>
      </c>
      <c r="G14" s="16"/>
      <c r="H14" s="16"/>
    </row>
    <row r="15" spans="1:8" x14ac:dyDescent="0.35">
      <c r="A15" s="38" t="s">
        <v>180</v>
      </c>
      <c r="B15" s="16">
        <f>Learning!AL30</f>
        <v>22.323866666666689</v>
      </c>
      <c r="C15" s="16"/>
      <c r="D15" s="16">
        <f>'Free recall'!AP17</f>
        <v>1.2402883333333301</v>
      </c>
      <c r="E15" s="16">
        <f>'Distance estimation (zscored)'!B18</f>
        <v>8.4356066666666703</v>
      </c>
      <c r="F15" s="16">
        <f>'Distance comparison'!B17</f>
        <v>6.2951116666666698</v>
      </c>
      <c r="G15" s="16"/>
      <c r="H15" s="16"/>
    </row>
    <row r="16" spans="1:8" x14ac:dyDescent="0.35">
      <c r="A16" s="37" t="s">
        <v>181</v>
      </c>
      <c r="B16" s="16">
        <f>Learning!AL32</f>
        <v>29.007566666666648</v>
      </c>
      <c r="C16" s="16"/>
      <c r="D16" s="16">
        <f>'Free recall'!AP18</f>
        <v>3.0637666666666701</v>
      </c>
      <c r="E16" s="16">
        <f>'Distance estimation (zscored)'!B19</f>
        <v>6.7908833333333298</v>
      </c>
      <c r="F16" s="16">
        <f>'Distance comparison'!B18</f>
        <v>5.0237333333333298</v>
      </c>
      <c r="G16" s="16"/>
      <c r="H16" s="16"/>
    </row>
    <row r="17" spans="1:8" x14ac:dyDescent="0.35">
      <c r="A17" s="38" t="s">
        <v>182</v>
      </c>
      <c r="B17" s="16">
        <f>Learning!AL34</f>
        <v>33.166750000000057</v>
      </c>
      <c r="C17" s="16"/>
      <c r="D17" s="16">
        <f>'Free recall'!AP19</f>
        <v>2.7881999999999998</v>
      </c>
      <c r="E17" s="16">
        <f>'Distance estimation (zscored)'!B20</f>
        <v>6.9698849999999997</v>
      </c>
      <c r="F17" s="16">
        <f>'Distance comparison'!B19</f>
        <v>9.5381566666666604</v>
      </c>
      <c r="G17" s="16"/>
      <c r="H17" s="16"/>
    </row>
    <row r="18" spans="1:8" x14ac:dyDescent="0.35">
      <c r="A18" s="37" t="s">
        <v>183</v>
      </c>
      <c r="B18" s="16">
        <f>Learning!AL36</f>
        <v>15.58998333333335</v>
      </c>
      <c r="C18" s="16"/>
      <c r="D18" s="16">
        <f>'Free recall'!AP20</f>
        <v>0.72718333333332297</v>
      </c>
      <c r="E18" s="16">
        <f>'Distance estimation (zscored)'!B21</f>
        <v>10.399566666666701</v>
      </c>
      <c r="F18" s="16">
        <f>'Distance comparison'!B20</f>
        <v>4.8103833333333403</v>
      </c>
      <c r="G18" s="16"/>
      <c r="H18" s="16"/>
    </row>
    <row r="19" spans="1:8" x14ac:dyDescent="0.35">
      <c r="A19" s="38" t="s">
        <v>184</v>
      </c>
      <c r="B19" s="16">
        <f>Learning!AL38</f>
        <v>21.651149999999998</v>
      </c>
      <c r="C19" s="16"/>
      <c r="D19" s="16">
        <f>'Free recall'!AP21</f>
        <v>1.85825</v>
      </c>
      <c r="E19" s="16">
        <f>'Distance estimation (zscored)'!B22</f>
        <v>10.994866666666701</v>
      </c>
      <c r="F19" s="16">
        <f>'Distance comparison'!B21</f>
        <v>7.9837666666666598</v>
      </c>
      <c r="G19" s="16"/>
      <c r="H19" s="16"/>
    </row>
    <row r="20" spans="1:8" x14ac:dyDescent="0.35">
      <c r="A20" s="37" t="s">
        <v>185</v>
      </c>
      <c r="B20" s="16">
        <f>Learning!AL40</f>
        <v>24.81489999999998</v>
      </c>
      <c r="C20" s="16"/>
      <c r="D20" s="16">
        <f>'Free recall'!AP22</f>
        <v>1.2574000000000101</v>
      </c>
      <c r="E20" s="16">
        <f>'Distance estimation (zscored)'!B23</f>
        <v>8.1590000000000007</v>
      </c>
      <c r="F20" s="16">
        <f>'Distance comparison'!B22</f>
        <v>5.9939666666666698</v>
      </c>
      <c r="G20" s="16"/>
      <c r="H20" s="16"/>
    </row>
    <row r="21" spans="1:8" x14ac:dyDescent="0.35">
      <c r="A21" s="37" t="s">
        <v>186</v>
      </c>
      <c r="B21" s="16">
        <f>Learning!AL42</f>
        <v>47.361233333333359</v>
      </c>
      <c r="C21" s="16"/>
      <c r="D21" s="16">
        <f>'Free recall'!AP23</f>
        <v>2.1995166666666699</v>
      </c>
      <c r="E21" s="16">
        <f>'Distance estimation (zscored)'!B24</f>
        <v>9.4779666666666795</v>
      </c>
      <c r="F21" s="16">
        <f>'Distance comparison'!B23</f>
        <v>7.7327000000000101</v>
      </c>
      <c r="H21" s="16"/>
    </row>
    <row r="22" spans="1:8" x14ac:dyDescent="0.35">
      <c r="A22" s="38" t="s">
        <v>187</v>
      </c>
      <c r="B22" s="16">
        <f>Learning!AL44</f>
        <v>51.284353333333357</v>
      </c>
      <c r="C22" s="16"/>
      <c r="D22" s="16">
        <f>'Free recall'!AP24</f>
        <v>1.6595</v>
      </c>
      <c r="E22" s="16">
        <f>'Distance estimation (zscored)'!B25</f>
        <v>11.164999999999999</v>
      </c>
      <c r="F22" s="16">
        <f>'Distance comparison'!B24</f>
        <v>6.4035000000000197</v>
      </c>
      <c r="H22" s="16"/>
    </row>
    <row r="23" spans="1:8" x14ac:dyDescent="0.35">
      <c r="A23" s="37" t="s">
        <v>188</v>
      </c>
      <c r="B23" s="16">
        <f>Learning!AL46</f>
        <v>51.02981500000007</v>
      </c>
      <c r="C23" s="16"/>
      <c r="D23" s="16">
        <f>'Free recall'!AP25</f>
        <v>1.19444016666667</v>
      </c>
      <c r="E23" s="16">
        <f>'Distance estimation (zscored)'!B26</f>
        <v>7.2095566666666704</v>
      </c>
      <c r="F23" s="16">
        <f>'Distance comparison'!B25</f>
        <v>5.5167516666666696</v>
      </c>
    </row>
    <row r="24" spans="1:8" x14ac:dyDescent="0.35">
      <c r="A24" s="38" t="s">
        <v>189</v>
      </c>
      <c r="B24" s="16">
        <f>Learning!AL48</f>
        <v>23.855149999999991</v>
      </c>
      <c r="C24" s="16"/>
      <c r="D24" s="16">
        <f>'Free recall'!AP26</f>
        <v>0.86271666666666502</v>
      </c>
      <c r="E24" s="16">
        <f>'Distance estimation (zscored)'!B27</f>
        <v>10.3066</v>
      </c>
      <c r="F24" s="16">
        <f>'Distance comparison'!B26</f>
        <v>8.5878500000000102</v>
      </c>
    </row>
    <row r="25" spans="1:8" x14ac:dyDescent="0.35">
      <c r="A25" s="38" t="s">
        <v>190</v>
      </c>
      <c r="B25" s="16">
        <f>Learning!AL50</f>
        <v>15.72350333333333</v>
      </c>
      <c r="C25" s="16"/>
      <c r="D25" s="16">
        <f>'Free recall'!AP27</f>
        <v>1.425751</v>
      </c>
      <c r="E25" s="16">
        <f>'Distance estimation (zscored)'!B28</f>
        <v>10.816715</v>
      </c>
      <c r="F25" s="16">
        <f>'Distance comparison'!B27</f>
        <v>6.7745850000000001</v>
      </c>
    </row>
    <row r="28" spans="1:8" x14ac:dyDescent="0.35">
      <c r="A28" t="s">
        <v>34</v>
      </c>
      <c r="B28" s="16">
        <f>AVERAGE(B2:B18)</f>
        <v>25.415551950980351</v>
      </c>
      <c r="C28" s="16"/>
      <c r="D28" s="16">
        <f>AVERAGE(D2:D18)</f>
        <v>1.8183283333333562</v>
      </c>
      <c r="E28" s="16">
        <f>AVERAGE(E2:E18)</f>
        <v>11.921368235294127</v>
      </c>
      <c r="F28" s="16">
        <f>AVERAGE(F2:F18)</f>
        <v>8.634975588235287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all_results</vt:lpstr>
      <vt:lpstr>Distance estimation (zscored)</vt:lpstr>
      <vt:lpstr>Distance comparison</vt:lpstr>
      <vt:lpstr>Free recall</vt:lpstr>
      <vt:lpstr>Localizer_fMRI</vt:lpstr>
      <vt:lpstr>Objectviewing_fMRI</vt:lpstr>
      <vt:lpstr>JRD_fMRI</vt:lpstr>
      <vt:lpstr>Graphs</vt:lpstr>
      <vt:lpstr>Experiment_time</vt:lpstr>
      <vt:lpstr>Learning</vt:lpstr>
      <vt:lpstr>Questionnaires</vt:lpstr>
      <vt:lpstr>Performance_overall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michaelpeer1</dc:creator>
  <cp:lastModifiedBy>michaelpeer1</cp:lastModifiedBy>
  <dcterms:created xsi:type="dcterms:W3CDTF">2019-03-06T15:25:22Z</dcterms:created>
  <dcterms:modified xsi:type="dcterms:W3CDTF">2021-01-28T12:20:27Z</dcterms:modified>
</cp:coreProperties>
</file>