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Escritorio\"/>
    </mc:Choice>
  </mc:AlternateContent>
  <xr:revisionPtr revIDLastSave="0" documentId="13_ncr:1_{BC79561B-8894-4CEE-9A7E-498756BF435D}" xr6:coauthVersionLast="46" xr6:coauthVersionMax="46" xr10:uidLastSave="{00000000-0000-0000-0000-000000000000}"/>
  <bookViews>
    <workbookView xWindow="1920" yWindow="1920" windowWidth="17280" windowHeight="8964" xr2:uid="{4EA419C3-C6DA-43D7-9DD6-45E449F9B6EE}"/>
  </bookViews>
  <sheets>
    <sheet name="Ejercicios" sheetId="1" r:id="rId1"/>
    <sheet name="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G123" i="1"/>
  <c r="F256" i="1"/>
  <c r="F250" i="1"/>
  <c r="F244" i="1"/>
  <c r="F238" i="1"/>
  <c r="F234" i="1"/>
  <c r="G234" i="1"/>
  <c r="H234" i="1"/>
  <c r="I234" i="1" s="1"/>
  <c r="F235" i="1"/>
  <c r="F236" i="1"/>
  <c r="F237" i="1"/>
  <c r="F239" i="1"/>
  <c r="F240" i="1"/>
  <c r="F241" i="1"/>
  <c r="F242" i="1"/>
  <c r="F243" i="1"/>
  <c r="F245" i="1"/>
  <c r="F246" i="1"/>
  <c r="F247" i="1"/>
  <c r="F248" i="1"/>
  <c r="F249" i="1"/>
  <c r="F251" i="1"/>
  <c r="F252" i="1"/>
  <c r="F253" i="1"/>
  <c r="F254" i="1"/>
  <c r="F255" i="1"/>
  <c r="I233" i="1"/>
  <c r="H233" i="1"/>
  <c r="G233" i="1"/>
  <c r="F139" i="1"/>
  <c r="F179" i="1"/>
  <c r="F233" i="1"/>
  <c r="I232" i="1"/>
  <c r="B233" i="1"/>
  <c r="B232" i="1"/>
  <c r="B231" i="1"/>
  <c r="B230" i="1"/>
  <c r="B227" i="1"/>
  <c r="B225" i="1"/>
  <c r="C217" i="1"/>
  <c r="D217" i="1"/>
  <c r="E217" i="1"/>
  <c r="B217" i="1"/>
  <c r="C216" i="1"/>
  <c r="D216" i="1"/>
  <c r="E216" i="1"/>
  <c r="E219" i="1" s="1"/>
  <c r="B216" i="1"/>
  <c r="I373" i="1"/>
  <c r="B373" i="1"/>
  <c r="H322" i="1"/>
  <c r="F323" i="1" s="1"/>
  <c r="H274" i="1"/>
  <c r="F275" i="1" s="1"/>
  <c r="B275" i="1"/>
  <c r="E325" i="1" s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79" i="1"/>
  <c r="B180" i="1"/>
  <c r="H179" i="1"/>
  <c r="H138" i="1"/>
  <c r="C128" i="1"/>
  <c r="D128" i="1"/>
  <c r="E128" i="1"/>
  <c r="B128" i="1"/>
  <c r="C127" i="1"/>
  <c r="D127" i="1"/>
  <c r="E127" i="1"/>
  <c r="B127" i="1"/>
  <c r="B106" i="1"/>
  <c r="H78" i="1"/>
  <c r="F79" i="1" s="1"/>
  <c r="B80" i="1"/>
  <c r="E87" i="1" s="1"/>
  <c r="E9" i="1"/>
  <c r="B11" i="1"/>
  <c r="C19" i="1" s="1"/>
  <c r="B52" i="1"/>
  <c r="D53" i="1" s="1"/>
  <c r="F15" i="1"/>
  <c r="G235" i="1" l="1"/>
  <c r="H235" i="1" s="1"/>
  <c r="I235" i="1"/>
  <c r="D219" i="1"/>
  <c r="C219" i="1"/>
  <c r="B219" i="1"/>
  <c r="E286" i="1"/>
  <c r="F402" i="1"/>
  <c r="F385" i="1"/>
  <c r="F401" i="1"/>
  <c r="F393" i="1"/>
  <c r="F384" i="1"/>
  <c r="E275" i="1"/>
  <c r="G275" i="1" s="1"/>
  <c r="E284" i="1"/>
  <c r="F400" i="1"/>
  <c r="F392" i="1"/>
  <c r="F383" i="1"/>
  <c r="F394" i="1"/>
  <c r="F377" i="1"/>
  <c r="E285" i="1"/>
  <c r="F376" i="1"/>
  <c r="E277" i="1"/>
  <c r="F399" i="1"/>
  <c r="F391" i="1"/>
  <c r="F382" i="1"/>
  <c r="F375" i="1"/>
  <c r="F390" i="1"/>
  <c r="F397" i="1"/>
  <c r="F389" i="1"/>
  <c r="F380" i="1"/>
  <c r="E307" i="1"/>
  <c r="F398" i="1"/>
  <c r="F381" i="1"/>
  <c r="F388" i="1"/>
  <c r="E293" i="1"/>
  <c r="E332" i="1"/>
  <c r="F374" i="1"/>
  <c r="F396" i="1"/>
  <c r="F387" i="1"/>
  <c r="F379" i="1"/>
  <c r="E294" i="1"/>
  <c r="E292" i="1"/>
  <c r="F395" i="1"/>
  <c r="F386" i="1"/>
  <c r="F378" i="1"/>
  <c r="G374" i="1"/>
  <c r="E299" i="1"/>
  <c r="E331" i="1"/>
  <c r="E298" i="1"/>
  <c r="E290" i="1"/>
  <c r="E282" i="1"/>
  <c r="E305" i="1"/>
  <c r="E323" i="1"/>
  <c r="G323" i="1" s="1"/>
  <c r="E330" i="1"/>
  <c r="E337" i="1"/>
  <c r="E291" i="1"/>
  <c r="E283" i="1"/>
  <c r="E306" i="1"/>
  <c r="E324" i="1"/>
  <c r="E297" i="1"/>
  <c r="E289" i="1"/>
  <c r="E281" i="1"/>
  <c r="E276" i="1"/>
  <c r="E304" i="1"/>
  <c r="E329" i="1"/>
  <c r="E296" i="1"/>
  <c r="E288" i="1"/>
  <c r="E280" i="1"/>
  <c r="E303" i="1"/>
  <c r="E336" i="1"/>
  <c r="E328" i="1"/>
  <c r="E295" i="1"/>
  <c r="E287" i="1"/>
  <c r="E279" i="1"/>
  <c r="E310" i="1"/>
  <c r="E302" i="1"/>
  <c r="E335" i="1"/>
  <c r="E327" i="1"/>
  <c r="E278" i="1"/>
  <c r="E309" i="1"/>
  <c r="E301" i="1"/>
  <c r="E334" i="1"/>
  <c r="E326" i="1"/>
  <c r="E308" i="1"/>
  <c r="E300" i="1"/>
  <c r="E333" i="1"/>
  <c r="D50" i="1"/>
  <c r="G179" i="1"/>
  <c r="H180" i="1" s="1"/>
  <c r="F180" i="1" s="1"/>
  <c r="G180" i="1" s="1"/>
  <c r="H181" i="1" s="1"/>
  <c r="F181" i="1" s="1"/>
  <c r="G181" i="1" s="1"/>
  <c r="H182" i="1" s="1"/>
  <c r="E130" i="1"/>
  <c r="C130" i="1"/>
  <c r="D130" i="1"/>
  <c r="E90" i="1"/>
  <c r="E86" i="1"/>
  <c r="E85" i="1"/>
  <c r="E84" i="1"/>
  <c r="E83" i="1"/>
  <c r="E82" i="1"/>
  <c r="E89" i="1"/>
  <c r="E81" i="1"/>
  <c r="E88" i="1"/>
  <c r="E80" i="1"/>
  <c r="E79" i="1"/>
  <c r="G79" i="1" s="1"/>
  <c r="H79" i="1" s="1"/>
  <c r="F80" i="1" s="1"/>
  <c r="D67" i="1"/>
  <c r="D59" i="1"/>
  <c r="D51" i="1"/>
  <c r="D66" i="1"/>
  <c r="D58" i="1"/>
  <c r="D65" i="1"/>
  <c r="D52" i="1"/>
  <c r="D64" i="1"/>
  <c r="D56" i="1"/>
  <c r="D60" i="1"/>
  <c r="D57" i="1"/>
  <c r="D63" i="1"/>
  <c r="D55" i="1"/>
  <c r="G50" i="1"/>
  <c r="D62" i="1"/>
  <c r="D54" i="1"/>
  <c r="D61" i="1"/>
  <c r="C24" i="1"/>
  <c r="C25" i="1"/>
  <c r="C38" i="1"/>
  <c r="C30" i="1"/>
  <c r="C22" i="1"/>
  <c r="C18" i="1"/>
  <c r="C33" i="1"/>
  <c r="C39" i="1"/>
  <c r="D16" i="1"/>
  <c r="C37" i="1"/>
  <c r="C29" i="1"/>
  <c r="C21" i="1"/>
  <c r="C26" i="1"/>
  <c r="C17" i="1"/>
  <c r="C31" i="1"/>
  <c r="C23" i="1"/>
  <c r="C36" i="1"/>
  <c r="C28" i="1"/>
  <c r="C20" i="1"/>
  <c r="C34" i="1"/>
  <c r="C16" i="1"/>
  <c r="C32" i="1"/>
  <c r="C35" i="1"/>
  <c r="C27" i="1"/>
  <c r="G236" i="1" l="1"/>
  <c r="H236" i="1" s="1"/>
  <c r="I236" i="1" s="1"/>
  <c r="F219" i="1"/>
  <c r="B226" i="1" s="1"/>
  <c r="H374" i="1"/>
  <c r="H323" i="1"/>
  <c r="F324" i="1" s="1"/>
  <c r="G324" i="1" s="1"/>
  <c r="H324" i="1" s="1"/>
  <c r="F325" i="1" s="1"/>
  <c r="G325" i="1" s="1"/>
  <c r="H275" i="1"/>
  <c r="F276" i="1" s="1"/>
  <c r="G276" i="1" s="1"/>
  <c r="F182" i="1"/>
  <c r="G182" i="1" s="1"/>
  <c r="H183" i="1" s="1"/>
  <c r="F183" i="1" s="1"/>
  <c r="G183" i="1" s="1"/>
  <c r="H184" i="1" s="1"/>
  <c r="F130" i="1"/>
  <c r="B136" i="1" s="1"/>
  <c r="B137" i="1" s="1"/>
  <c r="B139" i="1" s="1"/>
  <c r="G80" i="1"/>
  <c r="H80" i="1" s="1"/>
  <c r="E16" i="1"/>
  <c r="F16" i="1" s="1"/>
  <c r="D17" i="1" s="1"/>
  <c r="E17" i="1" s="1"/>
  <c r="F17" i="1" s="1"/>
  <c r="E50" i="1"/>
  <c r="F50" i="1" s="1"/>
  <c r="G51" i="1" s="1"/>
  <c r="E51" i="1" s="1"/>
  <c r="F51" i="1" s="1"/>
  <c r="G52" i="1" s="1"/>
  <c r="E52" i="1" s="1"/>
  <c r="F52" i="1" s="1"/>
  <c r="G53" i="1" s="1"/>
  <c r="E53" i="1" s="1"/>
  <c r="F53" i="1" s="1"/>
  <c r="G54" i="1" s="1"/>
  <c r="G237" i="1" l="1"/>
  <c r="H237" i="1" s="1"/>
  <c r="I237" i="1" s="1"/>
  <c r="H276" i="1"/>
  <c r="F277" i="1" s="1"/>
  <c r="G277" i="1" s="1"/>
  <c r="H277" i="1" s="1"/>
  <c r="F278" i="1" s="1"/>
  <c r="G278" i="1" s="1"/>
  <c r="H278" i="1" s="1"/>
  <c r="F279" i="1" s="1"/>
  <c r="G279" i="1" s="1"/>
  <c r="H279" i="1" s="1"/>
  <c r="F280" i="1" s="1"/>
  <c r="G280" i="1" s="1"/>
  <c r="H280" i="1" s="1"/>
  <c r="H325" i="1"/>
  <c r="F326" i="1" s="1"/>
  <c r="G326" i="1" s="1"/>
  <c r="H326" i="1" s="1"/>
  <c r="F327" i="1" s="1"/>
  <c r="G327" i="1" s="1"/>
  <c r="H327" i="1" s="1"/>
  <c r="I374" i="1"/>
  <c r="G375" i="1" s="1"/>
  <c r="F184" i="1"/>
  <c r="G184" i="1" s="1"/>
  <c r="H185" i="1" s="1"/>
  <c r="F81" i="1"/>
  <c r="G81" i="1" s="1"/>
  <c r="H81" i="1" s="1"/>
  <c r="E162" i="1"/>
  <c r="E143" i="1"/>
  <c r="E153" i="1"/>
  <c r="E156" i="1"/>
  <c r="E145" i="1"/>
  <c r="E154" i="1"/>
  <c r="E150" i="1"/>
  <c r="E146" i="1"/>
  <c r="E155" i="1"/>
  <c r="E139" i="1"/>
  <c r="G139" i="1" s="1"/>
  <c r="H139" i="1" s="1"/>
  <c r="F140" i="1" s="1"/>
  <c r="E144" i="1"/>
  <c r="E147" i="1"/>
  <c r="E157" i="1"/>
  <c r="E152" i="1"/>
  <c r="E140" i="1"/>
  <c r="E148" i="1"/>
  <c r="E158" i="1"/>
  <c r="E161" i="1"/>
  <c r="E149" i="1"/>
  <c r="E159" i="1"/>
  <c r="E141" i="1"/>
  <c r="E151" i="1"/>
  <c r="E160" i="1"/>
  <c r="E142" i="1"/>
  <c r="E54" i="1"/>
  <c r="F54" i="1" s="1"/>
  <c r="G55" i="1" s="1"/>
  <c r="D18" i="1"/>
  <c r="E18" i="1" s="1"/>
  <c r="F18" i="1" s="1"/>
  <c r="G238" i="1" l="1"/>
  <c r="H238" i="1" s="1"/>
  <c r="I238" i="1"/>
  <c r="H375" i="1"/>
  <c r="F328" i="1"/>
  <c r="G328" i="1" s="1"/>
  <c r="H328" i="1" s="1"/>
  <c r="F281" i="1"/>
  <c r="G140" i="1"/>
  <c r="H140" i="1" s="1"/>
  <c r="F141" i="1" s="1"/>
  <c r="G141" i="1" s="1"/>
  <c r="H141" i="1" s="1"/>
  <c r="F142" i="1" s="1"/>
  <c r="G142" i="1" s="1"/>
  <c r="H142" i="1" s="1"/>
  <c r="F143" i="1" s="1"/>
  <c r="G143" i="1" s="1"/>
  <c r="H143" i="1" s="1"/>
  <c r="F144" i="1" s="1"/>
  <c r="G144" i="1" s="1"/>
  <c r="F185" i="1"/>
  <c r="G185" i="1" s="1"/>
  <c r="H186" i="1" s="1"/>
  <c r="F82" i="1"/>
  <c r="G82" i="1" s="1"/>
  <c r="H82" i="1" s="1"/>
  <c r="F83" i="1" s="1"/>
  <c r="G83" i="1" s="1"/>
  <c r="H83" i="1" s="1"/>
  <c r="F84" i="1" s="1"/>
  <c r="G84" i="1" s="1"/>
  <c r="H84" i="1" s="1"/>
  <c r="E55" i="1"/>
  <c r="F55" i="1" s="1"/>
  <c r="G56" i="1" s="1"/>
  <c r="D19" i="1"/>
  <c r="E19" i="1" s="1"/>
  <c r="F19" i="1" s="1"/>
  <c r="G239" i="1" l="1"/>
  <c r="H239" i="1" s="1"/>
  <c r="I239" i="1" s="1"/>
  <c r="G281" i="1"/>
  <c r="I375" i="1"/>
  <c r="G376" i="1" s="1"/>
  <c r="F329" i="1"/>
  <c r="G329" i="1" s="1"/>
  <c r="H329" i="1" s="1"/>
  <c r="F186" i="1"/>
  <c r="G186" i="1" s="1"/>
  <c r="H187" i="1" s="1"/>
  <c r="H144" i="1"/>
  <c r="F145" i="1" s="1"/>
  <c r="G145" i="1" s="1"/>
  <c r="H145" i="1" s="1"/>
  <c r="F85" i="1"/>
  <c r="G85" i="1" s="1"/>
  <c r="H85" i="1" s="1"/>
  <c r="E56" i="1"/>
  <c r="F56" i="1" s="1"/>
  <c r="G57" i="1" s="1"/>
  <c r="D20" i="1"/>
  <c r="E20" i="1" s="1"/>
  <c r="F20" i="1" s="1"/>
  <c r="D21" i="1" s="1"/>
  <c r="E21" i="1" s="1"/>
  <c r="F21" i="1" s="1"/>
  <c r="D22" i="1" s="1"/>
  <c r="E22" i="1" s="1"/>
  <c r="F22" i="1" s="1"/>
  <c r="G240" i="1" l="1"/>
  <c r="H240" i="1" s="1"/>
  <c r="I240" i="1" s="1"/>
  <c r="H281" i="1"/>
  <c r="H376" i="1"/>
  <c r="F330" i="1"/>
  <c r="G330" i="1" s="1"/>
  <c r="H330" i="1" s="1"/>
  <c r="F187" i="1"/>
  <c r="G187" i="1" s="1"/>
  <c r="H188" i="1" s="1"/>
  <c r="F146" i="1"/>
  <c r="G146" i="1" s="1"/>
  <c r="H146" i="1" s="1"/>
  <c r="F86" i="1"/>
  <c r="G86" i="1" s="1"/>
  <c r="H86" i="1" s="1"/>
  <c r="E57" i="1"/>
  <c r="F57" i="1" s="1"/>
  <c r="G58" i="1" s="1"/>
  <c r="D23" i="1"/>
  <c r="E23" i="1" s="1"/>
  <c r="F23" i="1" s="1"/>
  <c r="G241" i="1" l="1"/>
  <c r="H241" i="1" s="1"/>
  <c r="I241" i="1"/>
  <c r="I376" i="1"/>
  <c r="F282" i="1"/>
  <c r="G282" i="1" s="1"/>
  <c r="F331" i="1"/>
  <c r="G331" i="1" s="1"/>
  <c r="H331" i="1" s="1"/>
  <c r="F188" i="1"/>
  <c r="G188" i="1" s="1"/>
  <c r="H189" i="1" s="1"/>
  <c r="F147" i="1"/>
  <c r="G147" i="1" s="1"/>
  <c r="H147" i="1" s="1"/>
  <c r="F87" i="1"/>
  <c r="G87" i="1" s="1"/>
  <c r="H87" i="1" s="1"/>
  <c r="E58" i="1"/>
  <c r="F58" i="1" s="1"/>
  <c r="G59" i="1" s="1"/>
  <c r="D24" i="1"/>
  <c r="E24" i="1" s="1"/>
  <c r="F24" i="1" s="1"/>
  <c r="G242" i="1" l="1"/>
  <c r="H242" i="1" s="1"/>
  <c r="I242" i="1"/>
  <c r="H282" i="1"/>
  <c r="F283" i="1" s="1"/>
  <c r="G283" i="1" s="1"/>
  <c r="H283" i="1" s="1"/>
  <c r="F284" i="1" s="1"/>
  <c r="G284" i="1" s="1"/>
  <c r="H284" i="1" s="1"/>
  <c r="F285" i="1" s="1"/>
  <c r="G285" i="1" s="1"/>
  <c r="H285" i="1" s="1"/>
  <c r="G377" i="1"/>
  <c r="F332" i="1"/>
  <c r="G332" i="1" s="1"/>
  <c r="H332" i="1" s="1"/>
  <c r="F189" i="1"/>
  <c r="G189" i="1" s="1"/>
  <c r="H190" i="1" s="1"/>
  <c r="F148" i="1"/>
  <c r="G148" i="1" s="1"/>
  <c r="H148" i="1" s="1"/>
  <c r="F88" i="1"/>
  <c r="G88" i="1" s="1"/>
  <c r="H88" i="1" s="1"/>
  <c r="E59" i="1"/>
  <c r="F59" i="1" s="1"/>
  <c r="G60" i="1" s="1"/>
  <c r="D25" i="1"/>
  <c r="E25" i="1" s="1"/>
  <c r="F25" i="1" s="1"/>
  <c r="G243" i="1" l="1"/>
  <c r="H243" i="1" s="1"/>
  <c r="I243" i="1" s="1"/>
  <c r="H377" i="1"/>
  <c r="F333" i="1"/>
  <c r="G333" i="1" s="1"/>
  <c r="H333" i="1" s="1"/>
  <c r="F286" i="1"/>
  <c r="G286" i="1" s="1"/>
  <c r="H286" i="1" s="1"/>
  <c r="F190" i="1"/>
  <c r="G190" i="1" s="1"/>
  <c r="H191" i="1" s="1"/>
  <c r="F149" i="1"/>
  <c r="G149" i="1" s="1"/>
  <c r="H149" i="1" s="1"/>
  <c r="F89" i="1"/>
  <c r="G89" i="1" s="1"/>
  <c r="H89" i="1" s="1"/>
  <c r="E60" i="1"/>
  <c r="F60" i="1" s="1"/>
  <c r="G61" i="1" s="1"/>
  <c r="D26" i="1"/>
  <c r="E26" i="1" s="1"/>
  <c r="F26" i="1" s="1"/>
  <c r="G244" i="1" l="1"/>
  <c r="H244" i="1" s="1"/>
  <c r="I244" i="1"/>
  <c r="I377" i="1"/>
  <c r="G378" i="1" s="1"/>
  <c r="F334" i="1"/>
  <c r="G334" i="1" s="1"/>
  <c r="H334" i="1" s="1"/>
  <c r="F287" i="1"/>
  <c r="G287" i="1" s="1"/>
  <c r="H287" i="1" s="1"/>
  <c r="F191" i="1"/>
  <c r="G191" i="1" s="1"/>
  <c r="H192" i="1" s="1"/>
  <c r="F150" i="1"/>
  <c r="G150" i="1" s="1"/>
  <c r="H150" i="1" s="1"/>
  <c r="F90" i="1"/>
  <c r="G90" i="1" s="1"/>
  <c r="H90" i="1" s="1"/>
  <c r="B109" i="1" s="1"/>
  <c r="B112" i="1" s="1"/>
  <c r="E61" i="1"/>
  <c r="F61" i="1" s="1"/>
  <c r="G62" i="1" s="1"/>
  <c r="D27" i="1"/>
  <c r="E27" i="1" s="1"/>
  <c r="F27" i="1" s="1"/>
  <c r="G245" i="1" l="1"/>
  <c r="H245" i="1" s="1"/>
  <c r="I245" i="1" s="1"/>
  <c r="H378" i="1"/>
  <c r="F335" i="1"/>
  <c r="G335" i="1" s="1"/>
  <c r="H335" i="1" s="1"/>
  <c r="F288" i="1"/>
  <c r="G288" i="1" s="1"/>
  <c r="H288" i="1" s="1"/>
  <c r="F192" i="1"/>
  <c r="G192" i="1" s="1"/>
  <c r="H193" i="1" s="1"/>
  <c r="F151" i="1"/>
  <c r="G151" i="1" s="1"/>
  <c r="H151" i="1" s="1"/>
  <c r="E92" i="1"/>
  <c r="E100" i="1"/>
  <c r="E93" i="1"/>
  <c r="E94" i="1"/>
  <c r="E102" i="1"/>
  <c r="E95" i="1"/>
  <c r="E91" i="1"/>
  <c r="E99" i="1"/>
  <c r="E96" i="1"/>
  <c r="E97" i="1"/>
  <c r="E98" i="1"/>
  <c r="E101" i="1"/>
  <c r="F91" i="1"/>
  <c r="E62" i="1"/>
  <c r="F62" i="1" s="1"/>
  <c r="G63" i="1" s="1"/>
  <c r="D28" i="1"/>
  <c r="E28" i="1" s="1"/>
  <c r="F28" i="1" s="1"/>
  <c r="G246" i="1" l="1"/>
  <c r="H246" i="1" s="1"/>
  <c r="I246" i="1" s="1"/>
  <c r="I378" i="1"/>
  <c r="F336" i="1"/>
  <c r="G336" i="1" s="1"/>
  <c r="H336" i="1" s="1"/>
  <c r="F289" i="1"/>
  <c r="G289" i="1" s="1"/>
  <c r="H289" i="1" s="1"/>
  <c r="F193" i="1"/>
  <c r="G193" i="1" s="1"/>
  <c r="H194" i="1" s="1"/>
  <c r="F152" i="1"/>
  <c r="G152" i="1" s="1"/>
  <c r="H152" i="1" s="1"/>
  <c r="G91" i="1"/>
  <c r="H91" i="1" s="1"/>
  <c r="F92" i="1" s="1"/>
  <c r="G92" i="1" s="1"/>
  <c r="H92" i="1" s="1"/>
  <c r="E63" i="1"/>
  <c r="F63" i="1" s="1"/>
  <c r="G64" i="1" s="1"/>
  <c r="D29" i="1"/>
  <c r="E29" i="1" s="1"/>
  <c r="F29" i="1" s="1"/>
  <c r="G247" i="1" l="1"/>
  <c r="H247" i="1" s="1"/>
  <c r="I247" i="1" s="1"/>
  <c r="G379" i="1"/>
  <c r="H379" i="1" s="1"/>
  <c r="I379" i="1" s="1"/>
  <c r="G380" i="1" s="1"/>
  <c r="H380" i="1" s="1"/>
  <c r="I380" i="1" s="1"/>
  <c r="F337" i="1"/>
  <c r="G337" i="1" s="1"/>
  <c r="H337" i="1" s="1"/>
  <c r="B352" i="1" s="1"/>
  <c r="B355" i="1" s="1"/>
  <c r="F290" i="1"/>
  <c r="G290" i="1" s="1"/>
  <c r="H290" i="1" s="1"/>
  <c r="F194" i="1"/>
  <c r="G194" i="1" s="1"/>
  <c r="H195" i="1" s="1"/>
  <c r="F153" i="1"/>
  <c r="G153" i="1" s="1"/>
  <c r="H153" i="1" s="1"/>
  <c r="F93" i="1"/>
  <c r="G93" i="1" s="1"/>
  <c r="H93" i="1" s="1"/>
  <c r="E64" i="1"/>
  <c r="F64" i="1" s="1"/>
  <c r="G65" i="1" s="1"/>
  <c r="D30" i="1"/>
  <c r="E30" i="1" s="1"/>
  <c r="F30" i="1" s="1"/>
  <c r="G248" i="1" l="1"/>
  <c r="H248" i="1" s="1"/>
  <c r="I248" i="1"/>
  <c r="G381" i="1"/>
  <c r="H381" i="1" s="1"/>
  <c r="I381" i="1" s="1"/>
  <c r="G382" i="1" s="1"/>
  <c r="H382" i="1" s="1"/>
  <c r="I382" i="1" s="1"/>
  <c r="G383" i="1" s="1"/>
  <c r="H383" i="1" s="1"/>
  <c r="I383" i="1" s="1"/>
  <c r="G384" i="1" s="1"/>
  <c r="H384" i="1" s="1"/>
  <c r="I384" i="1" s="1"/>
  <c r="E340" i="1"/>
  <c r="E348" i="1"/>
  <c r="E356" i="1"/>
  <c r="E341" i="1"/>
  <c r="E349" i="1"/>
  <c r="E357" i="1"/>
  <c r="E342" i="1"/>
  <c r="E350" i="1"/>
  <c r="E358" i="1"/>
  <c r="E343" i="1"/>
  <c r="E351" i="1"/>
  <c r="E338" i="1"/>
  <c r="E344" i="1"/>
  <c r="E352" i="1"/>
  <c r="E354" i="1"/>
  <c r="E339" i="1"/>
  <c r="E355" i="1"/>
  <c r="E345" i="1"/>
  <c r="E353" i="1"/>
  <c r="E346" i="1"/>
  <c r="E347" i="1"/>
  <c r="F338" i="1"/>
  <c r="F291" i="1"/>
  <c r="G291" i="1" s="1"/>
  <c r="H291" i="1" s="1"/>
  <c r="F195" i="1"/>
  <c r="G195" i="1" s="1"/>
  <c r="H196" i="1" s="1"/>
  <c r="F196" i="1" s="1"/>
  <c r="G196" i="1" s="1"/>
  <c r="F154" i="1"/>
  <c r="G154" i="1" s="1"/>
  <c r="H154" i="1" s="1"/>
  <c r="F94" i="1"/>
  <c r="G94" i="1" s="1"/>
  <c r="H94" i="1" s="1"/>
  <c r="E65" i="1"/>
  <c r="F65" i="1" s="1"/>
  <c r="G66" i="1" s="1"/>
  <c r="D31" i="1"/>
  <c r="E31" i="1" s="1"/>
  <c r="F31" i="1" s="1"/>
  <c r="G249" i="1" l="1"/>
  <c r="H249" i="1" s="1"/>
  <c r="I249" i="1"/>
  <c r="G385" i="1"/>
  <c r="H385" i="1" s="1"/>
  <c r="I385" i="1" s="1"/>
  <c r="G386" i="1" s="1"/>
  <c r="H386" i="1" s="1"/>
  <c r="I386" i="1" s="1"/>
  <c r="G338" i="1"/>
  <c r="H338" i="1" s="1"/>
  <c r="F339" i="1"/>
  <c r="G339" i="1" s="1"/>
  <c r="H339" i="1" s="1"/>
  <c r="F292" i="1"/>
  <c r="G292" i="1" s="1"/>
  <c r="H292" i="1" s="1"/>
  <c r="F155" i="1"/>
  <c r="G155" i="1" s="1"/>
  <c r="H155" i="1" s="1"/>
  <c r="F95" i="1"/>
  <c r="G95" i="1" s="1"/>
  <c r="H95" i="1" s="1"/>
  <c r="E66" i="1"/>
  <c r="F66" i="1" s="1"/>
  <c r="G67" i="1" s="1"/>
  <c r="D32" i="1"/>
  <c r="E32" i="1" s="1"/>
  <c r="F32" i="1" s="1"/>
  <c r="G250" i="1" l="1"/>
  <c r="H250" i="1" s="1"/>
  <c r="I250" i="1"/>
  <c r="G387" i="1"/>
  <c r="H387" i="1" s="1"/>
  <c r="I387" i="1" s="1"/>
  <c r="G388" i="1" s="1"/>
  <c r="H388" i="1" s="1"/>
  <c r="I388" i="1" s="1"/>
  <c r="G389" i="1" s="1"/>
  <c r="H389" i="1" s="1"/>
  <c r="I389" i="1" s="1"/>
  <c r="G390" i="1" s="1"/>
  <c r="H390" i="1" s="1"/>
  <c r="I390" i="1" s="1"/>
  <c r="G391" i="1" s="1"/>
  <c r="H391" i="1" s="1"/>
  <c r="I391" i="1" s="1"/>
  <c r="F340" i="1"/>
  <c r="G340" i="1" s="1"/>
  <c r="H340" i="1" s="1"/>
  <c r="F293" i="1"/>
  <c r="G293" i="1" s="1"/>
  <c r="H293" i="1" s="1"/>
  <c r="F156" i="1"/>
  <c r="G156" i="1" s="1"/>
  <c r="H156" i="1" s="1"/>
  <c r="F96" i="1"/>
  <c r="G96" i="1" s="1"/>
  <c r="H96" i="1" s="1"/>
  <c r="E67" i="1"/>
  <c r="F67" i="1" s="1"/>
  <c r="D33" i="1"/>
  <c r="E33" i="1" s="1"/>
  <c r="F33" i="1" s="1"/>
  <c r="G251" i="1" l="1"/>
  <c r="H251" i="1" s="1"/>
  <c r="I251" i="1" s="1"/>
  <c r="G392" i="1"/>
  <c r="H392" i="1" s="1"/>
  <c r="I392" i="1" s="1"/>
  <c r="F341" i="1"/>
  <c r="G341" i="1" s="1"/>
  <c r="H341" i="1" s="1"/>
  <c r="F294" i="1"/>
  <c r="G294" i="1" s="1"/>
  <c r="H294" i="1" s="1"/>
  <c r="F157" i="1"/>
  <c r="G157" i="1" s="1"/>
  <c r="H157" i="1" s="1"/>
  <c r="F97" i="1"/>
  <c r="G97" i="1" s="1"/>
  <c r="H97" i="1" s="1"/>
  <c r="D34" i="1"/>
  <c r="E34" i="1" s="1"/>
  <c r="F34" i="1" s="1"/>
  <c r="G252" i="1" l="1"/>
  <c r="H252" i="1" s="1"/>
  <c r="I252" i="1" s="1"/>
  <c r="G393" i="1"/>
  <c r="H393" i="1" s="1"/>
  <c r="I393" i="1" s="1"/>
  <c r="F342" i="1"/>
  <c r="G342" i="1" s="1"/>
  <c r="H342" i="1" s="1"/>
  <c r="F295" i="1"/>
  <c r="G295" i="1" s="1"/>
  <c r="H295" i="1" s="1"/>
  <c r="F158" i="1"/>
  <c r="G158" i="1" s="1"/>
  <c r="H158" i="1" s="1"/>
  <c r="F98" i="1"/>
  <c r="G98" i="1" s="1"/>
  <c r="H98" i="1" s="1"/>
  <c r="D35" i="1"/>
  <c r="E35" i="1" s="1"/>
  <c r="F35" i="1" s="1"/>
  <c r="G253" i="1" l="1"/>
  <c r="H253" i="1" s="1"/>
  <c r="I253" i="1"/>
  <c r="G394" i="1"/>
  <c r="H394" i="1" s="1"/>
  <c r="I394" i="1" s="1"/>
  <c r="F343" i="1"/>
  <c r="G343" i="1" s="1"/>
  <c r="H343" i="1"/>
  <c r="F296" i="1"/>
  <c r="G296" i="1" s="1"/>
  <c r="H296" i="1" s="1"/>
  <c r="F159" i="1"/>
  <c r="G159" i="1" s="1"/>
  <c r="H159" i="1" s="1"/>
  <c r="F99" i="1"/>
  <c r="G99" i="1" s="1"/>
  <c r="H99" i="1" s="1"/>
  <c r="D36" i="1"/>
  <c r="E36" i="1" s="1"/>
  <c r="F36" i="1" s="1"/>
  <c r="G254" i="1" l="1"/>
  <c r="H254" i="1" s="1"/>
  <c r="I254" i="1" s="1"/>
  <c r="G395" i="1"/>
  <c r="H395" i="1" s="1"/>
  <c r="I395" i="1" s="1"/>
  <c r="F344" i="1"/>
  <c r="G344" i="1" s="1"/>
  <c r="H344" i="1" s="1"/>
  <c r="F297" i="1"/>
  <c r="G297" i="1" s="1"/>
  <c r="H297" i="1" s="1"/>
  <c r="F160" i="1"/>
  <c r="G160" i="1" s="1"/>
  <c r="H160" i="1" s="1"/>
  <c r="F100" i="1"/>
  <c r="G100" i="1" s="1"/>
  <c r="H100" i="1" s="1"/>
  <c r="D37" i="1"/>
  <c r="E37" i="1" s="1"/>
  <c r="F37" i="1" s="1"/>
  <c r="G255" i="1" l="1"/>
  <c r="H255" i="1" s="1"/>
  <c r="I255" i="1" s="1"/>
  <c r="G396" i="1"/>
  <c r="H396" i="1" s="1"/>
  <c r="I396" i="1" s="1"/>
  <c r="F345" i="1"/>
  <c r="G345" i="1" s="1"/>
  <c r="H345" i="1" s="1"/>
  <c r="F298" i="1"/>
  <c r="G298" i="1" s="1"/>
  <c r="H298" i="1" s="1"/>
  <c r="F299" i="1" s="1"/>
  <c r="G299" i="1" s="1"/>
  <c r="H299" i="1" s="1"/>
  <c r="F300" i="1" s="1"/>
  <c r="G300" i="1" s="1"/>
  <c r="H300" i="1" s="1"/>
  <c r="F301" i="1" s="1"/>
  <c r="G301" i="1" s="1"/>
  <c r="H301" i="1" s="1"/>
  <c r="F161" i="1"/>
  <c r="G161" i="1" s="1"/>
  <c r="H161" i="1" s="1"/>
  <c r="F101" i="1"/>
  <c r="G101" i="1" s="1"/>
  <c r="H101" i="1" s="1"/>
  <c r="D38" i="1"/>
  <c r="E38" i="1" s="1"/>
  <c r="F38" i="1" s="1"/>
  <c r="G256" i="1" l="1"/>
  <c r="H256" i="1" s="1"/>
  <c r="I256" i="1"/>
  <c r="G397" i="1"/>
  <c r="H397" i="1" s="1"/>
  <c r="I397" i="1"/>
  <c r="F302" i="1"/>
  <c r="G302" i="1" s="1"/>
  <c r="H302" i="1" s="1"/>
  <c r="F303" i="1" s="1"/>
  <c r="G303" i="1" s="1"/>
  <c r="H303" i="1" s="1"/>
  <c r="F346" i="1"/>
  <c r="G346" i="1" s="1"/>
  <c r="H346" i="1" s="1"/>
  <c r="F162" i="1"/>
  <c r="G162" i="1" s="1"/>
  <c r="H162" i="1" s="1"/>
  <c r="F102" i="1"/>
  <c r="G102" i="1" s="1"/>
  <c r="H102" i="1" s="1"/>
  <c r="D39" i="1"/>
  <c r="E39" i="1" s="1"/>
  <c r="F39" i="1" s="1"/>
  <c r="G398" i="1" l="1"/>
  <c r="H398" i="1" s="1"/>
  <c r="I398" i="1" s="1"/>
  <c r="F304" i="1"/>
  <c r="G304" i="1" s="1"/>
  <c r="H304" i="1" s="1"/>
  <c r="F305" i="1" s="1"/>
  <c r="G305" i="1" s="1"/>
  <c r="H305" i="1" s="1"/>
  <c r="F347" i="1"/>
  <c r="G347" i="1" s="1"/>
  <c r="H347" i="1" s="1"/>
  <c r="G399" i="1" l="1"/>
  <c r="H399" i="1" s="1"/>
  <c r="I399" i="1" s="1"/>
  <c r="F306" i="1"/>
  <c r="G306" i="1" s="1"/>
  <c r="H306" i="1" s="1"/>
  <c r="F307" i="1" s="1"/>
  <c r="G307" i="1" s="1"/>
  <c r="H307" i="1" s="1"/>
  <c r="F348" i="1"/>
  <c r="G348" i="1" s="1"/>
  <c r="H348" i="1" s="1"/>
  <c r="G400" i="1" l="1"/>
  <c r="H400" i="1" s="1"/>
  <c r="I400" i="1" s="1"/>
  <c r="F308" i="1"/>
  <c r="G308" i="1" s="1"/>
  <c r="H308" i="1" s="1"/>
  <c r="F309" i="1" s="1"/>
  <c r="G309" i="1" s="1"/>
  <c r="H309" i="1" s="1"/>
  <c r="F349" i="1"/>
  <c r="G349" i="1" s="1"/>
  <c r="H349" i="1" s="1"/>
  <c r="G401" i="1" l="1"/>
  <c r="H401" i="1" s="1"/>
  <c r="I401" i="1" s="1"/>
  <c r="F310" i="1"/>
  <c r="F350" i="1"/>
  <c r="G350" i="1" s="1"/>
  <c r="H350" i="1" s="1"/>
  <c r="G310" i="1" l="1"/>
  <c r="F312" i="1"/>
  <c r="G402" i="1"/>
  <c r="H402" i="1" s="1"/>
  <c r="I402" i="1" s="1"/>
  <c r="H403" i="1" s="1"/>
  <c r="F351" i="1"/>
  <c r="G351" i="1" s="1"/>
  <c r="H351" i="1" s="1"/>
  <c r="H405" i="1" l="1"/>
  <c r="G312" i="1"/>
  <c r="E312" i="1" s="1"/>
  <c r="H310" i="1"/>
  <c r="G403" i="1"/>
  <c r="G405" i="1" s="1"/>
  <c r="F352" i="1"/>
  <c r="G352" i="1" s="1"/>
  <c r="H352" i="1" s="1"/>
  <c r="F405" i="1" l="1"/>
  <c r="F403" i="1"/>
  <c r="F353" i="1"/>
  <c r="G353" i="1" s="1"/>
  <c r="H353" i="1" s="1"/>
  <c r="F354" i="1" l="1"/>
  <c r="G354" i="1" s="1"/>
  <c r="H354" i="1" s="1"/>
  <c r="F355" i="1" l="1"/>
  <c r="G355" i="1" s="1"/>
  <c r="H355" i="1" s="1"/>
  <c r="F356" i="1" l="1"/>
  <c r="G356" i="1" s="1"/>
  <c r="H356" i="1" s="1"/>
  <c r="F357" i="1" l="1"/>
  <c r="G357" i="1" s="1"/>
  <c r="H357" i="1" s="1"/>
  <c r="F358" i="1" l="1"/>
  <c r="G358" i="1" l="1"/>
  <c r="F360" i="1"/>
  <c r="H358" i="1" l="1"/>
  <c r="G360" i="1"/>
  <c r="E360" i="1" s="1"/>
  <c r="B108" i="2" l="1"/>
  <c r="G81" i="2"/>
  <c r="E82" i="2" s="1"/>
  <c r="C84" i="2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B79" i="2"/>
  <c r="D88" i="2" s="1"/>
  <c r="C53" i="2"/>
  <c r="C54" i="2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52" i="2"/>
  <c r="G12" i="2"/>
  <c r="E13" i="2" s="1"/>
  <c r="B48" i="2"/>
  <c r="D51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B10" i="2"/>
  <c r="D18" i="2" s="1"/>
  <c r="D31" i="2" l="1"/>
  <c r="D23" i="2"/>
  <c r="D15" i="2"/>
  <c r="D64" i="2"/>
  <c r="D56" i="2"/>
  <c r="D82" i="2"/>
  <c r="F82" i="2" s="1"/>
  <c r="G82" i="2" s="1"/>
  <c r="D85" i="2"/>
  <c r="D33" i="2"/>
  <c r="D25" i="2"/>
  <c r="D17" i="2"/>
  <c r="D66" i="2"/>
  <c r="D58" i="2"/>
  <c r="D87" i="2"/>
  <c r="D90" i="2"/>
  <c r="D32" i="2"/>
  <c r="D24" i="2"/>
  <c r="D16" i="2"/>
  <c r="D65" i="2"/>
  <c r="D57" i="2"/>
  <c r="D86" i="2"/>
  <c r="D30" i="2"/>
  <c r="D22" i="2"/>
  <c r="D14" i="2"/>
  <c r="D63" i="2"/>
  <c r="D55" i="2"/>
  <c r="D92" i="2"/>
  <c r="D84" i="2"/>
  <c r="D13" i="2"/>
  <c r="F13" i="2" s="1"/>
  <c r="G13" i="2" s="1"/>
  <c r="D29" i="2"/>
  <c r="D21" i="2"/>
  <c r="D62" i="2"/>
  <c r="D54" i="2"/>
  <c r="D91" i="2"/>
  <c r="D83" i="2"/>
  <c r="D36" i="2"/>
  <c r="D28" i="2"/>
  <c r="D20" i="2"/>
  <c r="G50" i="2"/>
  <c r="E51" i="2" s="1"/>
  <c r="F51" i="2" s="1"/>
  <c r="G51" i="2" s="1"/>
  <c r="D61" i="2"/>
  <c r="D53" i="2"/>
  <c r="D35" i="2"/>
  <c r="D27" i="2"/>
  <c r="D19" i="2"/>
  <c r="D50" i="2"/>
  <c r="D60" i="2"/>
  <c r="D52" i="2"/>
  <c r="D89" i="2"/>
  <c r="D34" i="2"/>
  <c r="D26" i="2"/>
  <c r="D67" i="2"/>
  <c r="D59" i="2"/>
  <c r="E52" i="2" l="1"/>
  <c r="F52" i="2"/>
  <c r="G52" i="2" s="1"/>
  <c r="E53" i="2" s="1"/>
  <c r="F53" i="2" s="1"/>
  <c r="G53" i="2" s="1"/>
  <c r="E54" i="2" s="1"/>
  <c r="F54" i="2" s="1"/>
  <c r="G54" i="2" s="1"/>
  <c r="E14" i="2"/>
  <c r="F14" i="2" s="1"/>
  <c r="G14" i="2" s="1"/>
  <c r="E83" i="2"/>
  <c r="F83" i="2"/>
  <c r="G83" i="2" s="1"/>
  <c r="E84" i="2" s="1"/>
  <c r="F84" i="2" s="1"/>
  <c r="G84" i="2" s="1"/>
  <c r="E85" i="2" s="1"/>
  <c r="F85" i="2" s="1"/>
  <c r="G85" i="2" s="1"/>
  <c r="E86" i="2" l="1"/>
  <c r="F86" i="2" s="1"/>
  <c r="G86" i="2"/>
  <c r="E15" i="2"/>
  <c r="F15" i="2" s="1"/>
  <c r="G15" i="2" s="1"/>
  <c r="E16" i="2" s="1"/>
  <c r="F16" i="2" s="1"/>
  <c r="G16" i="2" s="1"/>
  <c r="E87" i="2"/>
  <c r="F87" i="2" s="1"/>
  <c r="G87" i="2" s="1"/>
  <c r="E55" i="2"/>
  <c r="F55" i="2" s="1"/>
  <c r="G55" i="2" s="1"/>
  <c r="E17" i="2" l="1"/>
  <c r="F17" i="2" s="1"/>
  <c r="G17" i="2" s="1"/>
  <c r="E18" i="2" s="1"/>
  <c r="F18" i="2" s="1"/>
  <c r="G18" i="2" s="1"/>
  <c r="E88" i="2"/>
  <c r="F88" i="2" s="1"/>
  <c r="G88" i="2" s="1"/>
  <c r="E56" i="2"/>
  <c r="F56" i="2" s="1"/>
  <c r="G56" i="2" s="1"/>
  <c r="E19" i="2" l="1"/>
  <c r="F19" i="2" s="1"/>
  <c r="G19" i="2"/>
  <c r="E89" i="2"/>
  <c r="F89" i="2" s="1"/>
  <c r="G89" i="2"/>
  <c r="E57" i="2"/>
  <c r="F57" i="2" s="1"/>
  <c r="G57" i="2"/>
  <c r="E20" i="2"/>
  <c r="F20" i="2" s="1"/>
  <c r="G20" i="2" s="1"/>
  <c r="E90" i="2" l="1"/>
  <c r="F90" i="2" s="1"/>
  <c r="G90" i="2" s="1"/>
  <c r="E58" i="2"/>
  <c r="F58" i="2" s="1"/>
  <c r="G58" i="2" s="1"/>
  <c r="E21" i="2"/>
  <c r="F21" i="2" s="1"/>
  <c r="G21" i="2" s="1"/>
  <c r="E91" i="2" l="1"/>
  <c r="F91" i="2" s="1"/>
  <c r="G91" i="2" s="1"/>
  <c r="E59" i="2"/>
  <c r="F59" i="2" s="1"/>
  <c r="G59" i="2"/>
  <c r="E22" i="2"/>
  <c r="F22" i="2" s="1"/>
  <c r="G22" i="2" s="1"/>
  <c r="E92" i="2" l="1"/>
  <c r="F92" i="2" s="1"/>
  <c r="G92" i="2" s="1"/>
  <c r="E60" i="2"/>
  <c r="F60" i="2" s="1"/>
  <c r="G60" i="2" s="1"/>
  <c r="E23" i="2"/>
  <c r="F23" i="2" s="1"/>
  <c r="G23" i="2" s="1"/>
  <c r="E93" i="2" l="1"/>
  <c r="F93" i="2" s="1"/>
  <c r="G93" i="2" s="1"/>
  <c r="B107" i="2" s="1"/>
  <c r="B110" i="2" s="1"/>
  <c r="E61" i="2"/>
  <c r="F61" i="2" s="1"/>
  <c r="G61" i="2" s="1"/>
  <c r="E24" i="2"/>
  <c r="F24" i="2" s="1"/>
  <c r="G24" i="2"/>
  <c r="D95" i="2" l="1"/>
  <c r="D96" i="2"/>
  <c r="D104" i="2"/>
  <c r="D105" i="2"/>
  <c r="D97" i="2"/>
  <c r="D98" i="2"/>
  <c r="D94" i="2"/>
  <c r="D99" i="2"/>
  <c r="D103" i="2"/>
  <c r="D100" i="2"/>
  <c r="D101" i="2"/>
  <c r="D102" i="2"/>
  <c r="E94" i="2"/>
  <c r="E62" i="2"/>
  <c r="F62" i="2" s="1"/>
  <c r="G62" i="2" s="1"/>
  <c r="E25" i="2"/>
  <c r="F25" i="2" s="1"/>
  <c r="G25" i="2" s="1"/>
  <c r="F94" i="2" l="1"/>
  <c r="G94" i="2" s="1"/>
  <c r="E95" i="2"/>
  <c r="F95" i="2" s="1"/>
  <c r="G95" i="2" s="1"/>
  <c r="E63" i="2"/>
  <c r="F63" i="2" s="1"/>
  <c r="G63" i="2" s="1"/>
  <c r="E26" i="2"/>
  <c r="F26" i="2" s="1"/>
  <c r="G26" i="2"/>
  <c r="E96" i="2" l="1"/>
  <c r="F96" i="2" s="1"/>
  <c r="G96" i="2" s="1"/>
  <c r="E64" i="2"/>
  <c r="F64" i="2" s="1"/>
  <c r="G64" i="2" s="1"/>
  <c r="E27" i="2"/>
  <c r="F27" i="2" s="1"/>
  <c r="G27" i="2" s="1"/>
  <c r="E97" i="2" l="1"/>
  <c r="F97" i="2" s="1"/>
  <c r="G97" i="2" s="1"/>
  <c r="E65" i="2"/>
  <c r="F65" i="2" s="1"/>
  <c r="G65" i="2" s="1"/>
  <c r="E28" i="2"/>
  <c r="F28" i="2" s="1"/>
  <c r="G28" i="2"/>
  <c r="E98" i="2" l="1"/>
  <c r="F98" i="2" s="1"/>
  <c r="G98" i="2" s="1"/>
  <c r="E66" i="2"/>
  <c r="F66" i="2" s="1"/>
  <c r="G66" i="2" s="1"/>
  <c r="E29" i="2"/>
  <c r="F29" i="2" s="1"/>
  <c r="G29" i="2"/>
  <c r="E99" i="2" l="1"/>
  <c r="F99" i="2" s="1"/>
  <c r="G99" i="2" s="1"/>
  <c r="E67" i="2"/>
  <c r="F67" i="2" s="1"/>
  <c r="G67" i="2"/>
  <c r="E30" i="2"/>
  <c r="F30" i="2" s="1"/>
  <c r="G30" i="2" s="1"/>
  <c r="E100" i="2" l="1"/>
  <c r="F100" i="2" s="1"/>
  <c r="G100" i="2" s="1"/>
  <c r="E31" i="2"/>
  <c r="F31" i="2" s="1"/>
  <c r="G31" i="2"/>
  <c r="E101" i="2" l="1"/>
  <c r="F101" i="2" s="1"/>
  <c r="G101" i="2" s="1"/>
  <c r="E32" i="2"/>
  <c r="F32" i="2" s="1"/>
  <c r="G32" i="2" s="1"/>
  <c r="E102" i="2" l="1"/>
  <c r="F102" i="2" s="1"/>
  <c r="G102" i="2" s="1"/>
  <c r="E33" i="2"/>
  <c r="F33" i="2" s="1"/>
  <c r="G33" i="2" s="1"/>
  <c r="E103" i="2" l="1"/>
  <c r="F103" i="2" s="1"/>
  <c r="G103" i="2" s="1"/>
  <c r="E34" i="2"/>
  <c r="F34" i="2" s="1"/>
  <c r="G34" i="2" s="1"/>
  <c r="E104" i="2" l="1"/>
  <c r="F104" i="2" s="1"/>
  <c r="G104" i="2" s="1"/>
  <c r="E35" i="2"/>
  <c r="F35" i="2" s="1"/>
  <c r="G35" i="2" s="1"/>
  <c r="E105" i="2" l="1"/>
  <c r="F105" i="2" s="1"/>
  <c r="G105" i="2" s="1"/>
  <c r="E36" i="2"/>
  <c r="F36" i="2" s="1"/>
  <c r="G36" i="2" s="1"/>
</calcChain>
</file>

<file path=xl/sharedStrings.xml><?xml version="1.0" encoding="utf-8"?>
<sst xmlns="http://schemas.openxmlformats.org/spreadsheetml/2006/main" count="208" uniqueCount="76">
  <si>
    <t>24 meses, se pide calcular la cuota del crédito, y elaborar la tabla de amortización correspondiente</t>
  </si>
  <si>
    <t xml:space="preserve">1º) Se otorga un crèdito por la suma de $ 250.000.000, a una tasa del 2,2% mensual, a un plazo de </t>
  </si>
  <si>
    <t xml:space="preserve">2º Una familia quiere ahorrar la suma de $ 130.000.000, con el fin de realizar un viaje al exterior, su </t>
  </si>
  <si>
    <t>objetivo lo debe cumplir en 18 meses, si el mercado financiero reconoce una tasa del 1,9% mensual,</t>
  </si>
  <si>
    <t>cual es el valor de la cuota mensual que esa familia deberá ahorrar. Se pide la elaboraciòn del Cuadro de</t>
  </si>
  <si>
    <t>Capitalización respectivo.</t>
  </si>
  <si>
    <t xml:space="preserve">3º Se otorga una credito por la suma de $ 420.000.000, a una tasa del 3,2% mensual, a un plazo de </t>
  </si>
  <si>
    <t xml:space="preserve">24 meses. Se pide calcular la Cuota a pagar. En la Cuota Nº 12 el cliente efectúa un abono </t>
  </si>
  <si>
    <t xml:space="preserve">extraordinario no pactado por valor de $ 50.000.000, y le solicita a su Operador Financiero le </t>
  </si>
  <si>
    <t>recalcule la cuota hasta el final del crédito. Se pide elaborar el Cuadro de Amortización respectivo.</t>
  </si>
  <si>
    <t xml:space="preserve">4º Se compra un Vehìculo en el concesionario por valor de $ 120.000.000, con  un plazo de 24 meses, </t>
  </si>
  <si>
    <t>con abonos extraordinarios de $ 15.000.000, cada seis meses, financiado a una tasa del 1,7% mensual.</t>
  </si>
  <si>
    <t>Se pide calcular la cuota mensual y elaborar el cuadro de amortización correspondiente.</t>
  </si>
  <si>
    <t>5º Una familia cuenta con un excedente en el presupuesto por la suma de $ 3.250.000, valor que quiere</t>
  </si>
  <si>
    <t>ahorrar en un periodo de 18 meses, si el mercado financiero reconoce una tasa del 2,4% mensual, cual</t>
  </si>
  <si>
    <t>es el valor que esa familia alcanza ahorrar en ese tiempo. Elaborar el cuadro de capitalización respectivo.</t>
  </si>
  <si>
    <t>EJERCICIOS DE AMORTIZACIÓN Y CAPITALIZACIÓN 2021 - I  Grupo 13</t>
  </si>
  <si>
    <t>Plazo 24 meses</t>
  </si>
  <si>
    <t>Cuota Inicial del 20%</t>
  </si>
  <si>
    <t>Abonos Extraordinarios de $ 10.000.000 cada seis meses.</t>
  </si>
  <si>
    <t>Tasa de interés del 1,8% mensual</t>
  </si>
  <si>
    <t>Se pide calcular la cuota mensual a cancelar.</t>
  </si>
  <si>
    <t>6) Se compra un vehículo por valor de $ 80.000.000, en las siguientes condiciones:</t>
  </si>
  <si>
    <t xml:space="preserve">3,2% mensual. Al pago de la cuota Nº 15, el deudor hizo un abono no pactado por la suma </t>
  </si>
  <si>
    <t>Se pide elaborar el cuadro de amortización respectivo.</t>
  </si>
  <si>
    <t>7) Se otorga un crédito por la suma de $ 350.000.000, a un plazo de 36 meses y a una tasa del</t>
  </si>
  <si>
    <t>VP</t>
  </si>
  <si>
    <t>i</t>
  </si>
  <si>
    <t>n</t>
  </si>
  <si>
    <t>C</t>
  </si>
  <si>
    <t>Periodo</t>
  </si>
  <si>
    <t>Cuota</t>
  </si>
  <si>
    <t>Intereses</t>
  </si>
  <si>
    <t>Abono</t>
  </si>
  <si>
    <t>Saldo</t>
  </si>
  <si>
    <t>VF</t>
  </si>
  <si>
    <t xml:space="preserve">Cuota </t>
  </si>
  <si>
    <t xml:space="preserve">3º Se otorga un credito por la suma de $ 420.000.000, a una tasa del 3,2% mensual, a un plazo de </t>
  </si>
  <si>
    <t>de $ 60.000.000, y solicito  seguir pagando la misma cuota mensual.</t>
  </si>
  <si>
    <t xml:space="preserve"> Elaborar el cuadro de amortizaciòn correspondiente</t>
  </si>
  <si>
    <t>vf = c(1-(1+i)^-n/i)</t>
  </si>
  <si>
    <t>c = vp(i)/1-(1+i)^-n</t>
  </si>
  <si>
    <t>c = vf/(1+i)^n-1/i</t>
  </si>
  <si>
    <t xml:space="preserve">abono extraordinario </t>
  </si>
  <si>
    <t>vf</t>
  </si>
  <si>
    <t>vp</t>
  </si>
  <si>
    <t>valor financiero y cuota mensual</t>
  </si>
  <si>
    <t xml:space="preserve">valor vehiculo </t>
  </si>
  <si>
    <t>cuota inicial</t>
  </si>
  <si>
    <t>valor financiero</t>
  </si>
  <si>
    <t>sumavps</t>
  </si>
  <si>
    <t xml:space="preserve">cuotas mensuales </t>
  </si>
  <si>
    <t xml:space="preserve">Cuota mensual a cancelar </t>
  </si>
  <si>
    <t xml:space="preserve">c </t>
  </si>
  <si>
    <t>c</t>
  </si>
  <si>
    <t>periodo</t>
  </si>
  <si>
    <t>cuota</t>
  </si>
  <si>
    <t xml:space="preserve">intereses </t>
  </si>
  <si>
    <t>abono</t>
  </si>
  <si>
    <t>saldo</t>
  </si>
  <si>
    <t>25,337,258+50,000,000</t>
  </si>
  <si>
    <t>vp = c*1-(1+i)^-n/i</t>
  </si>
  <si>
    <t>c = vp/1-(1+i)^n</t>
  </si>
  <si>
    <t>valor financiero mensual</t>
  </si>
  <si>
    <t>valor del vehiculo</t>
  </si>
  <si>
    <t>abono extraordinario</t>
  </si>
  <si>
    <t xml:space="preserve">vf </t>
  </si>
  <si>
    <t>credito normal sin abono</t>
  </si>
  <si>
    <t>suma</t>
  </si>
  <si>
    <t>total cuota</t>
  </si>
  <si>
    <t>total intereses</t>
  </si>
  <si>
    <t>total capital</t>
  </si>
  <si>
    <t>total cuotas</t>
  </si>
  <si>
    <t>credito con abono extraordinario mateniendo la cuota</t>
  </si>
  <si>
    <t>credito con abono extraordinario y cambio de cuota</t>
  </si>
  <si>
    <t xml:space="preserve">suma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</si>
</sst>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0" fillId="0" borderId="0" xfId="1" applyNumberFormat="1" applyFont="1"/>
    <xf numFmtId="10" fontId="0" fillId="0" borderId="0" xfId="0" applyNumberFormat="1"/>
    <xf numFmtId="6" fontId="0" fillId="0" borderId="0" xfId="0" applyNumberFormat="1"/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5" xfId="0" applyBorder="1"/>
    <xf numFmtId="6" fontId="0" fillId="0" borderId="6" xfId="0" applyNumberFormat="1" applyBorder="1"/>
    <xf numFmtId="6" fontId="0" fillId="0" borderId="7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5" fillId="0" borderId="5" xfId="0" applyNumberFormat="1" applyFont="1" applyBorder="1"/>
    <xf numFmtId="164" fontId="5" fillId="0" borderId="7" xfId="0" applyNumberFormat="1" applyFont="1" applyBorder="1"/>
    <xf numFmtId="6" fontId="6" fillId="0" borderId="4" xfId="0" applyNumberFormat="1" applyFont="1" applyBorder="1"/>
    <xf numFmtId="6" fontId="0" fillId="0" borderId="5" xfId="0" applyNumberFormat="1" applyBorder="1"/>
    <xf numFmtId="6" fontId="5" fillId="0" borderId="5" xfId="0" applyNumberFormat="1" applyFont="1" applyBorder="1"/>
    <xf numFmtId="6" fontId="5" fillId="0" borderId="7" xfId="0" applyNumberFormat="1" applyFont="1" applyBorder="1"/>
    <xf numFmtId="6" fontId="0" fillId="2" borderId="6" xfId="0" applyNumberFormat="1" applyFill="1" applyBorder="1"/>
    <xf numFmtId="164" fontId="0" fillId="2" borderId="6" xfId="0" applyNumberFormat="1" applyFill="1" applyBorder="1"/>
    <xf numFmtId="0" fontId="6" fillId="0" borderId="8" xfId="0" applyFont="1" applyBorder="1"/>
    <xf numFmtId="164" fontId="6" fillId="0" borderId="9" xfId="0" applyNumberFormat="1" applyFont="1" applyBorder="1"/>
    <xf numFmtId="0" fontId="6" fillId="0" borderId="10" xfId="0" applyFont="1" applyBorder="1"/>
    <xf numFmtId="10" fontId="6" fillId="0" borderId="11" xfId="0" applyNumberFormat="1" applyFont="1" applyBorder="1"/>
    <xf numFmtId="0" fontId="6" fillId="0" borderId="11" xfId="0" applyFont="1" applyBorder="1"/>
    <xf numFmtId="0" fontId="6" fillId="0" borderId="12" xfId="0" applyFont="1" applyBorder="1"/>
    <xf numFmtId="6" fontId="6" fillId="0" borderId="13" xfId="0" applyNumberFormat="1" applyFont="1" applyBorder="1"/>
    <xf numFmtId="0" fontId="7" fillId="0" borderId="14" xfId="0" applyFont="1" applyBorder="1"/>
    <xf numFmtId="0" fontId="2" fillId="0" borderId="14" xfId="0" applyFont="1" applyBorder="1"/>
    <xf numFmtId="0" fontId="5" fillId="0" borderId="14" xfId="0" applyFont="1" applyBorder="1"/>
    <xf numFmtId="0" fontId="3" fillId="0" borderId="15" xfId="0" applyFont="1" applyBorder="1"/>
    <xf numFmtId="0" fontId="1" fillId="0" borderId="16" xfId="0" applyFont="1" applyBorder="1"/>
    <xf numFmtId="0" fontId="3" fillId="0" borderId="17" xfId="0" applyFont="1" applyBorder="1"/>
    <xf numFmtId="0" fontId="1" fillId="0" borderId="18" xfId="0" applyFont="1" applyBorder="1"/>
    <xf numFmtId="41" fontId="1" fillId="0" borderId="19" xfId="2" applyFont="1" applyBorder="1"/>
    <xf numFmtId="41" fontId="1" fillId="0" borderId="18" xfId="2" applyFont="1" applyBorder="1"/>
    <xf numFmtId="0" fontId="3" fillId="0" borderId="20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20" xfId="0" applyFont="1" applyBorder="1"/>
    <xf numFmtId="6" fontId="1" fillId="0" borderId="0" xfId="0" applyNumberFormat="1" applyFont="1"/>
    <xf numFmtId="41" fontId="1" fillId="0" borderId="0" xfId="2" applyFont="1"/>
    <xf numFmtId="41" fontId="1" fillId="0" borderId="0" xfId="0" applyNumberFormat="1" applyFont="1"/>
    <xf numFmtId="165" fontId="1" fillId="0" borderId="0" xfId="3" applyNumberFormat="1" applyFont="1"/>
    <xf numFmtId="0" fontId="1" fillId="3" borderId="0" xfId="0" applyFont="1" applyFill="1"/>
    <xf numFmtId="6" fontId="1" fillId="3" borderId="0" xfId="0" applyNumberFormat="1" applyFont="1" applyFill="1"/>
    <xf numFmtId="41" fontId="1" fillId="3" borderId="0" xfId="2" applyFont="1" applyFill="1"/>
    <xf numFmtId="41" fontId="1" fillId="3" borderId="0" xfId="0" applyNumberFormat="1" applyFont="1" applyFill="1"/>
    <xf numFmtId="0" fontId="1" fillId="0" borderId="15" xfId="0" applyFont="1" applyBorder="1" applyAlignment="1">
      <alignment horizontal="left"/>
    </xf>
    <xf numFmtId="41" fontId="1" fillId="0" borderId="16" xfId="2" applyFont="1" applyBorder="1"/>
    <xf numFmtId="0" fontId="1" fillId="0" borderId="17" xfId="0" applyFont="1" applyBorder="1" applyAlignment="1">
      <alignment horizontal="left"/>
    </xf>
    <xf numFmtId="165" fontId="1" fillId="0" borderId="18" xfId="3" applyNumberFormat="1" applyFont="1" applyBorder="1"/>
    <xf numFmtId="0" fontId="1" fillId="0" borderId="20" xfId="0" applyFont="1" applyBorder="1" applyAlignment="1">
      <alignment horizontal="left"/>
    </xf>
    <xf numFmtId="0" fontId="1" fillId="0" borderId="14" xfId="0" applyFont="1" applyBorder="1"/>
    <xf numFmtId="0" fontId="1" fillId="3" borderId="0" xfId="0" applyFont="1" applyFill="1" applyAlignment="1">
      <alignment horizontal="left"/>
    </xf>
    <xf numFmtId="8" fontId="1" fillId="3" borderId="19" xfId="0" applyNumberFormat="1" applyFont="1" applyFill="1" applyBorder="1"/>
    <xf numFmtId="6" fontId="1" fillId="3" borderId="19" xfId="0" applyNumberFormat="1" applyFont="1" applyFill="1" applyBorder="1"/>
    <xf numFmtId="41" fontId="1" fillId="0" borderId="14" xfId="2" applyFont="1" applyBorder="1"/>
    <xf numFmtId="165" fontId="1" fillId="0" borderId="14" xfId="0" applyNumberFormat="1" applyFont="1" applyBorder="1"/>
    <xf numFmtId="6" fontId="1" fillId="0" borderId="14" xfId="0" applyNumberFormat="1" applyFont="1" applyBorder="1"/>
    <xf numFmtId="0" fontId="1" fillId="4" borderId="14" xfId="0" applyFont="1" applyFill="1" applyBorder="1" applyAlignment="1">
      <alignment horizontal="left"/>
    </xf>
    <xf numFmtId="0" fontId="1" fillId="0" borderId="0" xfId="0" applyFont="1" applyBorder="1"/>
    <xf numFmtId="0" fontId="1" fillId="3" borderId="14" xfId="0" applyFont="1" applyFill="1" applyBorder="1" applyAlignment="1">
      <alignment horizontal="left"/>
    </xf>
    <xf numFmtId="6" fontId="1" fillId="0" borderId="23" xfId="0" applyNumberFormat="1" applyFont="1" applyBorder="1"/>
    <xf numFmtId="0" fontId="1" fillId="4" borderId="21" xfId="0" applyFont="1" applyFill="1" applyBorder="1"/>
    <xf numFmtId="0" fontId="0" fillId="4" borderId="22" xfId="0" applyFill="1" applyBorder="1"/>
    <xf numFmtId="41" fontId="0" fillId="0" borderId="0" xfId="2" applyFont="1"/>
    <xf numFmtId="41" fontId="0" fillId="0" borderId="0" xfId="0" applyNumberFormat="1"/>
    <xf numFmtId="41" fontId="0" fillId="0" borderId="14" xfId="0" applyNumberFormat="1" applyBorder="1"/>
    <xf numFmtId="0" fontId="0" fillId="3" borderId="14" xfId="0" applyFill="1" applyBorder="1"/>
    <xf numFmtId="41" fontId="2" fillId="0" borderId="14" xfId="0" applyNumberFormat="1" applyFont="1" applyBorder="1"/>
    <xf numFmtId="41" fontId="1" fillId="0" borderId="14" xfId="0" applyNumberFormat="1" applyFont="1" applyBorder="1"/>
    <xf numFmtId="41" fontId="1" fillId="3" borderId="14" xfId="0" applyNumberFormat="1" applyFont="1" applyFill="1" applyBorder="1"/>
    <xf numFmtId="41" fontId="1" fillId="3" borderId="14" xfId="2" applyFont="1" applyFill="1" applyBorder="1"/>
    <xf numFmtId="165" fontId="2" fillId="0" borderId="14" xfId="0" applyNumberFormat="1" applyFont="1" applyBorder="1"/>
    <xf numFmtId="0" fontId="2" fillId="4" borderId="0" xfId="0" applyFont="1" applyFill="1" applyBorder="1"/>
    <xf numFmtId="41" fontId="2" fillId="0" borderId="14" xfId="2" applyFont="1" applyBorder="1"/>
    <xf numFmtId="41" fontId="1" fillId="3" borderId="18" xfId="0" applyNumberFormat="1" applyFont="1" applyFill="1" applyBorder="1"/>
    <xf numFmtId="41" fontId="1" fillId="3" borderId="19" xfId="0" applyNumberFormat="1" applyFont="1" applyFill="1" applyBorder="1"/>
    <xf numFmtId="41" fontId="1" fillId="0" borderId="18" xfId="0" applyNumberFormat="1" applyFont="1" applyBorder="1"/>
    <xf numFmtId="165" fontId="1" fillId="0" borderId="18" xfId="0" applyNumberFormat="1" applyFont="1" applyBorder="1"/>
    <xf numFmtId="41" fontId="1" fillId="3" borderId="19" xfId="2" applyFont="1" applyFill="1" applyBorder="1"/>
    <xf numFmtId="0" fontId="3" fillId="3" borderId="0" xfId="0" applyFont="1" applyFill="1"/>
    <xf numFmtId="41" fontId="3" fillId="0" borderId="0" xfId="2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6A63-9896-47A7-B7F8-9FD585E09FCC}">
  <dimension ref="A1:N417"/>
  <sheetViews>
    <sheetView tabSelected="1" topLeftCell="A168" workbookViewId="0">
      <selection activeCell="C132" sqref="C132"/>
    </sheetView>
  </sheetViews>
  <sheetFormatPr baseColWidth="10" defaultRowHeight="14.4" x14ac:dyDescent="0.3"/>
  <cols>
    <col min="1" max="1" width="19.6640625" customWidth="1"/>
    <col min="2" max="2" width="15.109375" bestFit="1" customWidth="1"/>
    <col min="3" max="3" width="13.6640625" bestFit="1" customWidth="1"/>
    <col min="4" max="4" width="13.109375" bestFit="1" customWidth="1"/>
    <col min="5" max="5" width="14.6640625" customWidth="1"/>
    <col min="6" max="6" width="14.33203125" customWidth="1"/>
    <col min="7" max="7" width="19.33203125" bestFit="1" customWidth="1"/>
    <col min="8" max="9" width="12" bestFit="1" customWidth="1"/>
  </cols>
  <sheetData>
    <row r="1" spans="1:12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35">
      <c r="A2" s="1"/>
      <c r="B2" s="91" t="s">
        <v>16</v>
      </c>
      <c r="C2" s="92"/>
      <c r="D2" s="92"/>
      <c r="E2" s="92"/>
      <c r="F2" s="93"/>
      <c r="G2" s="1"/>
      <c r="H2" s="1"/>
      <c r="I2" s="1"/>
      <c r="J2" s="1"/>
      <c r="K2" s="1"/>
      <c r="L2" s="1"/>
    </row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 t="s">
        <v>1</v>
      </c>
      <c r="B4" s="1"/>
      <c r="C4" s="1"/>
      <c r="D4" s="1"/>
      <c r="E4" s="1"/>
      <c r="F4" s="1"/>
      <c r="G4" s="1"/>
      <c r="H4" s="1"/>
      <c r="I4" s="4"/>
      <c r="J4" s="4"/>
      <c r="K4" s="1"/>
      <c r="L4" s="1"/>
    </row>
    <row r="5" spans="1:12" x14ac:dyDescent="0.3">
      <c r="A5" s="1" t="s">
        <v>0</v>
      </c>
      <c r="B5" s="1"/>
      <c r="C5" s="1"/>
      <c r="D5" s="1"/>
      <c r="E5" s="1"/>
      <c r="F5" s="1"/>
      <c r="G5" s="1"/>
      <c r="H5" s="1"/>
      <c r="I5" s="4"/>
      <c r="J5" s="4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4"/>
      <c r="J6" s="4"/>
      <c r="K6" s="1"/>
      <c r="L6" s="1"/>
    </row>
    <row r="7" spans="1:12" x14ac:dyDescent="0.3">
      <c r="A7" s="51" t="s">
        <v>41</v>
      </c>
      <c r="B7" s="1"/>
      <c r="C7" s="1"/>
      <c r="D7" s="1"/>
      <c r="E7" s="1"/>
      <c r="F7" s="1"/>
      <c r="G7" s="1"/>
      <c r="H7" s="1"/>
      <c r="I7" s="4"/>
      <c r="J7" s="4"/>
      <c r="K7" s="1"/>
      <c r="L7" s="1"/>
    </row>
    <row r="8" spans="1:12" x14ac:dyDescent="0.3">
      <c r="A8" s="44" t="s">
        <v>45</v>
      </c>
      <c r="B8" s="56">
        <v>250000000</v>
      </c>
      <c r="C8" s="1"/>
      <c r="D8" s="1"/>
      <c r="E8" s="1"/>
      <c r="F8" s="1"/>
      <c r="G8" s="1"/>
      <c r="H8" s="1"/>
      <c r="I8" s="4"/>
      <c r="J8" s="4"/>
      <c r="K8" s="1"/>
      <c r="L8" s="1"/>
    </row>
    <row r="9" spans="1:12" x14ac:dyDescent="0.3">
      <c r="A9" s="45" t="s">
        <v>27</v>
      </c>
      <c r="B9" s="58">
        <v>2.1999999999999999E-2</v>
      </c>
      <c r="C9" s="1"/>
      <c r="D9" s="1"/>
      <c r="E9" s="48">
        <f>B8*B9/(1-((1+B9)^-B10))</f>
        <v>13519129.595612979</v>
      </c>
      <c r="F9" s="1"/>
      <c r="G9" s="1"/>
      <c r="H9" s="1"/>
      <c r="I9" s="4"/>
      <c r="J9" s="4"/>
      <c r="K9" s="1"/>
      <c r="L9" s="1"/>
    </row>
    <row r="10" spans="1:12" x14ac:dyDescent="0.3">
      <c r="A10" s="45" t="s">
        <v>28</v>
      </c>
      <c r="B10" s="40">
        <v>24</v>
      </c>
      <c r="C10" s="1"/>
      <c r="D10" s="1"/>
      <c r="E10" s="1"/>
      <c r="F10" s="1"/>
      <c r="G10" s="1"/>
      <c r="H10" s="1"/>
      <c r="I10" s="4"/>
      <c r="J10" s="4"/>
      <c r="K10" s="1"/>
      <c r="L10" s="1"/>
    </row>
    <row r="11" spans="1:12" x14ac:dyDescent="0.3">
      <c r="A11" s="46" t="s">
        <v>53</v>
      </c>
      <c r="B11" s="62">
        <f>PMT(B9,B10,-B8)</f>
        <v>13519129.595612984</v>
      </c>
      <c r="C11" s="1"/>
      <c r="D11" s="1"/>
      <c r="E11" s="1"/>
      <c r="F11" s="1"/>
      <c r="G11" s="1"/>
      <c r="H11" s="1"/>
      <c r="I11" s="4"/>
      <c r="J11" s="4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4"/>
      <c r="J12" s="4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4"/>
      <c r="J13" s="4"/>
      <c r="K13" s="1"/>
      <c r="L13" s="1"/>
    </row>
    <row r="14" spans="1:12" x14ac:dyDescent="0.3">
      <c r="A14" s="1"/>
      <c r="B14" s="1" t="s">
        <v>55</v>
      </c>
      <c r="C14" s="1" t="s">
        <v>56</v>
      </c>
      <c r="D14" s="1" t="s">
        <v>57</v>
      </c>
      <c r="E14" s="1" t="s">
        <v>58</v>
      </c>
      <c r="F14" s="1" t="s">
        <v>59</v>
      </c>
      <c r="G14" s="1"/>
      <c r="H14" s="1"/>
      <c r="I14" s="4"/>
      <c r="J14" s="4"/>
      <c r="K14" s="1"/>
      <c r="L14" s="1"/>
    </row>
    <row r="15" spans="1:12" x14ac:dyDescent="0.3">
      <c r="A15" s="1"/>
      <c r="B15" s="1">
        <v>0</v>
      </c>
      <c r="C15" s="1"/>
      <c r="D15" s="1"/>
      <c r="E15" s="1"/>
      <c r="F15" s="48">
        <f>+B8</f>
        <v>250000000</v>
      </c>
      <c r="G15" s="1"/>
      <c r="H15" s="1"/>
      <c r="I15" s="4"/>
      <c r="J15" s="4"/>
      <c r="K15" s="1"/>
      <c r="L15" s="1"/>
    </row>
    <row r="16" spans="1:12" x14ac:dyDescent="0.3">
      <c r="A16" s="1"/>
      <c r="B16" s="1">
        <v>1</v>
      </c>
      <c r="C16" s="47">
        <f>+$B$11</f>
        <v>13519129.595612984</v>
      </c>
      <c r="D16" s="49">
        <f>F15*$B$9</f>
        <v>5500000</v>
      </c>
      <c r="E16" s="47">
        <f>C16-D16</f>
        <v>8019129.5956129842</v>
      </c>
      <c r="F16" s="47">
        <f>+F15-E16</f>
        <v>241980870.40438703</v>
      </c>
      <c r="G16" s="1"/>
      <c r="H16" s="1"/>
      <c r="I16" s="4"/>
      <c r="J16" s="4"/>
      <c r="K16" s="1"/>
      <c r="L16" s="1"/>
    </row>
    <row r="17" spans="1:12" x14ac:dyDescent="0.3">
      <c r="A17" s="1"/>
      <c r="B17" s="1">
        <v>2</v>
      </c>
      <c r="C17" s="47">
        <f t="shared" ref="C17:C39" si="0">+$B$11</f>
        <v>13519129.595612984</v>
      </c>
      <c r="D17" s="49">
        <f t="shared" ref="D17:D39" si="1">F16*$B$9</f>
        <v>5323579.1488965144</v>
      </c>
      <c r="E17" s="47">
        <f t="shared" ref="E17:E39" si="2">C17-D17</f>
        <v>8195550.4467164697</v>
      </c>
      <c r="F17" s="47">
        <f t="shared" ref="F17:F39" si="3">+F16-E17</f>
        <v>233785319.95767057</v>
      </c>
      <c r="G17" s="1"/>
      <c r="H17" s="1"/>
      <c r="I17" s="4"/>
      <c r="J17" s="4"/>
      <c r="K17" s="1"/>
      <c r="L17" s="1"/>
    </row>
    <row r="18" spans="1:12" x14ac:dyDescent="0.3">
      <c r="A18" s="1"/>
      <c r="B18" s="1">
        <v>3</v>
      </c>
      <c r="C18" s="47">
        <f t="shared" si="0"/>
        <v>13519129.595612984</v>
      </c>
      <c r="D18" s="49">
        <f t="shared" si="1"/>
        <v>5143277.039068752</v>
      </c>
      <c r="E18" s="47">
        <f t="shared" si="2"/>
        <v>8375852.5565442322</v>
      </c>
      <c r="F18" s="47">
        <f t="shared" si="3"/>
        <v>225409467.40112633</v>
      </c>
      <c r="G18" s="1"/>
      <c r="H18" s="1"/>
      <c r="I18" s="4"/>
      <c r="J18" s="4"/>
      <c r="K18" s="1"/>
      <c r="L18" s="1"/>
    </row>
    <row r="19" spans="1:12" x14ac:dyDescent="0.3">
      <c r="A19" s="1"/>
      <c r="B19" s="1">
        <v>4</v>
      </c>
      <c r="C19" s="47">
        <f t="shared" si="0"/>
        <v>13519129.595612984</v>
      </c>
      <c r="D19" s="49">
        <f t="shared" si="1"/>
        <v>4959008.2828247789</v>
      </c>
      <c r="E19" s="47">
        <f t="shared" si="2"/>
        <v>8560121.3127882052</v>
      </c>
      <c r="F19" s="47">
        <f t="shared" si="3"/>
        <v>216849346.08833811</v>
      </c>
      <c r="G19" s="1"/>
      <c r="H19" s="1"/>
      <c r="I19" s="4"/>
      <c r="J19" s="4"/>
      <c r="K19" s="1"/>
      <c r="L19" s="1"/>
    </row>
    <row r="20" spans="1:12" x14ac:dyDescent="0.3">
      <c r="A20" s="1"/>
      <c r="B20" s="1">
        <v>5</v>
      </c>
      <c r="C20" s="47">
        <f t="shared" si="0"/>
        <v>13519129.595612984</v>
      </c>
      <c r="D20" s="49">
        <f t="shared" si="1"/>
        <v>4770685.613943438</v>
      </c>
      <c r="E20" s="47">
        <f t="shared" si="2"/>
        <v>8748443.9816695452</v>
      </c>
      <c r="F20" s="47">
        <f t="shared" si="3"/>
        <v>208100902.10666856</v>
      </c>
      <c r="G20" s="1"/>
      <c r="H20" s="1"/>
      <c r="I20" s="4"/>
      <c r="J20" s="4"/>
      <c r="K20" s="1"/>
      <c r="L20" s="1"/>
    </row>
    <row r="21" spans="1:12" x14ac:dyDescent="0.3">
      <c r="A21" s="1"/>
      <c r="B21" s="1">
        <v>6</v>
      </c>
      <c r="C21" s="47">
        <f t="shared" si="0"/>
        <v>13519129.595612984</v>
      </c>
      <c r="D21" s="49">
        <f t="shared" si="1"/>
        <v>4578219.846346708</v>
      </c>
      <c r="E21" s="47">
        <f t="shared" si="2"/>
        <v>8940909.7492662761</v>
      </c>
      <c r="F21" s="47">
        <f t="shared" si="3"/>
        <v>199159992.35740229</v>
      </c>
      <c r="G21" s="1"/>
      <c r="H21" s="1"/>
      <c r="I21" s="4"/>
      <c r="J21" s="4"/>
      <c r="K21" s="1"/>
      <c r="L21" s="1"/>
    </row>
    <row r="22" spans="1:12" x14ac:dyDescent="0.3">
      <c r="A22" s="1"/>
      <c r="B22" s="1">
        <v>7</v>
      </c>
      <c r="C22" s="47">
        <f t="shared" si="0"/>
        <v>13519129.595612984</v>
      </c>
      <c r="D22" s="49">
        <f t="shared" si="1"/>
        <v>4381519.8318628501</v>
      </c>
      <c r="E22" s="47">
        <f t="shared" si="2"/>
        <v>9137609.763750134</v>
      </c>
      <c r="F22" s="47">
        <f t="shared" si="3"/>
        <v>190022382.59365216</v>
      </c>
      <c r="G22" s="1"/>
      <c r="H22" s="1"/>
      <c r="I22" s="4"/>
      <c r="J22" s="4"/>
      <c r="K22" s="1"/>
      <c r="L22" s="1"/>
    </row>
    <row r="23" spans="1:12" x14ac:dyDescent="0.3">
      <c r="A23" s="1"/>
      <c r="B23" s="1">
        <v>8</v>
      </c>
      <c r="C23" s="47">
        <f t="shared" si="0"/>
        <v>13519129.595612984</v>
      </c>
      <c r="D23" s="49">
        <f t="shared" si="1"/>
        <v>4180492.4170603473</v>
      </c>
      <c r="E23" s="47">
        <f t="shared" si="2"/>
        <v>9338637.1785526369</v>
      </c>
      <c r="F23" s="47">
        <f t="shared" si="3"/>
        <v>180683745.41509953</v>
      </c>
      <c r="G23" s="1"/>
      <c r="H23" s="1"/>
      <c r="I23" s="4"/>
      <c r="J23" s="4"/>
      <c r="K23" s="1"/>
      <c r="L23" s="1"/>
    </row>
    <row r="24" spans="1:12" x14ac:dyDescent="0.3">
      <c r="A24" s="1"/>
      <c r="B24" s="1">
        <v>9</v>
      </c>
      <c r="C24" s="47">
        <f t="shared" si="0"/>
        <v>13519129.595612984</v>
      </c>
      <c r="D24" s="49">
        <f t="shared" si="1"/>
        <v>3975042.3991321893</v>
      </c>
      <c r="E24" s="47">
        <f t="shared" si="2"/>
        <v>9544087.1964807957</v>
      </c>
      <c r="F24" s="47">
        <f t="shared" si="3"/>
        <v>171139658.21861875</v>
      </c>
      <c r="G24" s="1"/>
      <c r="H24" s="1"/>
      <c r="I24" s="4"/>
      <c r="J24" s="4"/>
      <c r="K24" s="1"/>
      <c r="L24" s="1"/>
    </row>
    <row r="25" spans="1:12" x14ac:dyDescent="0.3">
      <c r="A25" s="1"/>
      <c r="B25" s="1">
        <v>10</v>
      </c>
      <c r="C25" s="47">
        <f t="shared" si="0"/>
        <v>13519129.595612984</v>
      </c>
      <c r="D25" s="49">
        <f t="shared" si="1"/>
        <v>3765072.4808096122</v>
      </c>
      <c r="E25" s="47">
        <f t="shared" si="2"/>
        <v>9754057.114803372</v>
      </c>
      <c r="F25" s="47">
        <f t="shared" si="3"/>
        <v>161385601.10381538</v>
      </c>
      <c r="G25" s="1"/>
      <c r="H25" s="1"/>
      <c r="I25" s="4"/>
      <c r="J25" s="4"/>
      <c r="K25" s="1"/>
      <c r="L25" s="1"/>
    </row>
    <row r="26" spans="1:12" x14ac:dyDescent="0.3">
      <c r="A26" s="1"/>
      <c r="B26" s="1">
        <v>11</v>
      </c>
      <c r="C26" s="47">
        <f t="shared" si="0"/>
        <v>13519129.595612984</v>
      </c>
      <c r="D26" s="49">
        <f t="shared" si="1"/>
        <v>3550483.2242839383</v>
      </c>
      <c r="E26" s="47">
        <f t="shared" si="2"/>
        <v>9968646.3713290468</v>
      </c>
      <c r="F26" s="47">
        <f t="shared" si="3"/>
        <v>151416954.73248634</v>
      </c>
      <c r="G26" s="1"/>
      <c r="H26" s="1"/>
      <c r="I26" s="4"/>
      <c r="J26" s="4"/>
      <c r="K26" s="1"/>
      <c r="L26" s="1"/>
    </row>
    <row r="27" spans="1:12" x14ac:dyDescent="0.3">
      <c r="A27" s="1"/>
      <c r="B27" s="1">
        <v>12</v>
      </c>
      <c r="C27" s="47">
        <f t="shared" si="0"/>
        <v>13519129.595612984</v>
      </c>
      <c r="D27" s="49">
        <f t="shared" si="1"/>
        <v>3331173.0041146991</v>
      </c>
      <c r="E27" s="47">
        <f t="shared" si="2"/>
        <v>10187956.591498286</v>
      </c>
      <c r="F27" s="47">
        <f t="shared" si="3"/>
        <v>141228998.14098805</v>
      </c>
      <c r="G27" s="1"/>
      <c r="H27" s="1"/>
      <c r="I27" s="4"/>
      <c r="J27" s="4"/>
      <c r="K27" s="1"/>
      <c r="L27" s="1"/>
    </row>
    <row r="28" spans="1:12" x14ac:dyDescent="0.3">
      <c r="A28" s="1"/>
      <c r="B28" s="1">
        <v>13</v>
      </c>
      <c r="C28" s="47">
        <f t="shared" si="0"/>
        <v>13519129.595612984</v>
      </c>
      <c r="D28" s="49">
        <f t="shared" si="1"/>
        <v>3107037.959101737</v>
      </c>
      <c r="E28" s="47">
        <f t="shared" si="2"/>
        <v>10412091.636511248</v>
      </c>
      <c r="F28" s="47">
        <f t="shared" si="3"/>
        <v>130816906.5044768</v>
      </c>
      <c r="G28" s="1"/>
      <c r="H28" s="1"/>
      <c r="I28" s="4"/>
      <c r="J28" s="4"/>
      <c r="K28" s="1"/>
      <c r="L28" s="1"/>
    </row>
    <row r="29" spans="1:12" x14ac:dyDescent="0.3">
      <c r="A29" s="1"/>
      <c r="B29" s="1">
        <v>14</v>
      </c>
      <c r="C29" s="47">
        <f t="shared" si="0"/>
        <v>13519129.595612984</v>
      </c>
      <c r="D29" s="49">
        <f t="shared" si="1"/>
        <v>2877971.9430984897</v>
      </c>
      <c r="E29" s="47">
        <f t="shared" si="2"/>
        <v>10641157.652514495</v>
      </c>
      <c r="F29" s="47">
        <f t="shared" si="3"/>
        <v>120175748.8519623</v>
      </c>
      <c r="G29" s="1"/>
      <c r="H29" s="1"/>
      <c r="I29" s="4"/>
      <c r="J29" s="4"/>
      <c r="K29" s="1"/>
      <c r="L29" s="1"/>
    </row>
    <row r="30" spans="1:12" x14ac:dyDescent="0.3">
      <c r="A30" s="1"/>
      <c r="B30" s="1">
        <v>15</v>
      </c>
      <c r="C30" s="47">
        <f t="shared" si="0"/>
        <v>13519129.595612984</v>
      </c>
      <c r="D30" s="49">
        <f t="shared" si="1"/>
        <v>2643866.4747431702</v>
      </c>
      <c r="E30" s="47">
        <f t="shared" si="2"/>
        <v>10875263.120869813</v>
      </c>
      <c r="F30" s="47">
        <f t="shared" si="3"/>
        <v>109300485.73109248</v>
      </c>
      <c r="G30" s="1"/>
      <c r="H30" s="1"/>
      <c r="I30" s="4"/>
      <c r="J30" s="4"/>
      <c r="K30" s="1"/>
      <c r="L30" s="1"/>
    </row>
    <row r="31" spans="1:12" x14ac:dyDescent="0.3">
      <c r="A31" s="1"/>
      <c r="B31" s="1">
        <v>16</v>
      </c>
      <c r="C31" s="47">
        <f t="shared" si="0"/>
        <v>13519129.595612984</v>
      </c>
      <c r="D31" s="49">
        <f t="shared" si="1"/>
        <v>2404610.6860840344</v>
      </c>
      <c r="E31" s="47">
        <f t="shared" si="2"/>
        <v>11114518.90952895</v>
      </c>
      <c r="F31" s="47">
        <f t="shared" si="3"/>
        <v>98185966.821563527</v>
      </c>
      <c r="G31" s="1"/>
      <c r="H31" s="1"/>
      <c r="I31" s="4"/>
      <c r="J31" s="4"/>
      <c r="K31" s="1"/>
      <c r="L31" s="1"/>
    </row>
    <row r="32" spans="1:12" x14ac:dyDescent="0.3">
      <c r="A32" s="1"/>
      <c r="B32" s="1">
        <v>17</v>
      </c>
      <c r="C32" s="47">
        <f t="shared" si="0"/>
        <v>13519129.595612984</v>
      </c>
      <c r="D32" s="49">
        <f t="shared" si="1"/>
        <v>2160091.2700743973</v>
      </c>
      <c r="E32" s="47">
        <f t="shared" si="2"/>
        <v>11359038.325538587</v>
      </c>
      <c r="F32" s="47">
        <f t="shared" si="3"/>
        <v>86826928.496024936</v>
      </c>
      <c r="G32" s="1"/>
      <c r="H32" s="1"/>
      <c r="I32" s="4"/>
      <c r="J32" s="4"/>
      <c r="K32" s="1"/>
      <c r="L32" s="1"/>
    </row>
    <row r="33" spans="1:14" x14ac:dyDescent="0.3">
      <c r="A33" s="1"/>
      <c r="B33" s="1">
        <v>18</v>
      </c>
      <c r="C33" s="47">
        <f t="shared" si="0"/>
        <v>13519129.595612984</v>
      </c>
      <c r="D33" s="49">
        <f t="shared" si="1"/>
        <v>1910192.4269125485</v>
      </c>
      <c r="E33" s="47">
        <f t="shared" si="2"/>
        <v>11608937.168700436</v>
      </c>
      <c r="F33" s="47">
        <f t="shared" si="3"/>
        <v>75217991.327324495</v>
      </c>
      <c r="G33" s="1"/>
      <c r="H33" s="1"/>
      <c r="I33" s="4"/>
      <c r="J33" s="4"/>
      <c r="K33" s="1"/>
      <c r="L33" s="1"/>
    </row>
    <row r="34" spans="1:14" x14ac:dyDescent="0.3">
      <c r="A34" s="1"/>
      <c r="B34" s="1">
        <v>19</v>
      </c>
      <c r="C34" s="47">
        <f t="shared" si="0"/>
        <v>13519129.595612984</v>
      </c>
      <c r="D34" s="49">
        <f t="shared" si="1"/>
        <v>1654795.8092011388</v>
      </c>
      <c r="E34" s="47">
        <f t="shared" si="2"/>
        <v>11864333.786411846</v>
      </c>
      <c r="F34" s="47">
        <f t="shared" si="3"/>
        <v>63353657.540912651</v>
      </c>
      <c r="G34" s="1"/>
      <c r="H34" s="1"/>
      <c r="I34" s="4"/>
      <c r="J34" s="4"/>
      <c r="K34" s="1"/>
      <c r="L34" s="1"/>
    </row>
    <row r="35" spans="1:14" x14ac:dyDescent="0.3">
      <c r="A35" s="1"/>
      <c r="B35" s="1">
        <v>20</v>
      </c>
      <c r="C35" s="47">
        <f t="shared" si="0"/>
        <v>13519129.595612984</v>
      </c>
      <c r="D35" s="49">
        <f t="shared" si="1"/>
        <v>1393780.4659000782</v>
      </c>
      <c r="E35" s="47">
        <f t="shared" si="2"/>
        <v>12125349.129712906</v>
      </c>
      <c r="F35" s="47">
        <f t="shared" si="3"/>
        <v>51228308.411199749</v>
      </c>
      <c r="G35" s="1"/>
      <c r="H35" s="1"/>
      <c r="I35" s="4"/>
      <c r="J35" s="4"/>
      <c r="K35" s="1"/>
      <c r="L35" s="1"/>
    </row>
    <row r="36" spans="1:14" x14ac:dyDescent="0.3">
      <c r="A36" s="1"/>
      <c r="B36" s="1">
        <v>21</v>
      </c>
      <c r="C36" s="47">
        <f t="shared" si="0"/>
        <v>13519129.595612984</v>
      </c>
      <c r="D36" s="49">
        <f t="shared" si="1"/>
        <v>1127022.7850463944</v>
      </c>
      <c r="E36" s="47">
        <f t="shared" si="2"/>
        <v>12392106.810566589</v>
      </c>
      <c r="F36" s="47">
        <f t="shared" si="3"/>
        <v>38836201.600633159</v>
      </c>
      <c r="G36" s="1"/>
      <c r="H36" s="1"/>
      <c r="I36" s="4"/>
      <c r="J36" s="4"/>
      <c r="K36" s="1"/>
      <c r="L36" s="1"/>
    </row>
    <row r="37" spans="1:14" x14ac:dyDescent="0.3">
      <c r="A37" s="2"/>
      <c r="B37" s="1">
        <v>22</v>
      </c>
      <c r="C37" s="47">
        <f t="shared" si="0"/>
        <v>13519129.595612984</v>
      </c>
      <c r="D37" s="49">
        <f t="shared" si="1"/>
        <v>854396.43521392951</v>
      </c>
      <c r="E37" s="47">
        <f t="shared" si="2"/>
        <v>12664733.160399055</v>
      </c>
      <c r="F37" s="47">
        <f t="shared" si="3"/>
        <v>26171468.440234102</v>
      </c>
      <c r="G37" s="1"/>
      <c r="H37" s="1"/>
      <c r="I37" s="4"/>
      <c r="J37" s="4"/>
      <c r="K37" s="1"/>
      <c r="L37" s="1"/>
    </row>
    <row r="38" spans="1:14" x14ac:dyDescent="0.3">
      <c r="A38" s="2"/>
      <c r="B38" s="1">
        <v>23</v>
      </c>
      <c r="C38" s="47">
        <f t="shared" si="0"/>
        <v>13519129.595612984</v>
      </c>
      <c r="D38" s="49">
        <f t="shared" si="1"/>
        <v>575772.3056851502</v>
      </c>
      <c r="E38" s="47">
        <f t="shared" si="2"/>
        <v>12943357.289927835</v>
      </c>
      <c r="F38" s="47">
        <f t="shared" si="3"/>
        <v>13228111.150306268</v>
      </c>
      <c r="G38" s="1"/>
      <c r="H38" s="1"/>
      <c r="I38" s="4"/>
      <c r="J38" s="4"/>
      <c r="K38" s="1"/>
      <c r="L38" s="1"/>
    </row>
    <row r="39" spans="1:14" x14ac:dyDescent="0.3">
      <c r="A39" s="2"/>
      <c r="B39" s="1">
        <v>24</v>
      </c>
      <c r="C39" s="47">
        <f t="shared" si="0"/>
        <v>13519129.595612984</v>
      </c>
      <c r="D39" s="49">
        <f t="shared" si="1"/>
        <v>291018.44530673785</v>
      </c>
      <c r="E39" s="47">
        <f t="shared" si="2"/>
        <v>13228111.150306247</v>
      </c>
      <c r="F39" s="52">
        <f t="shared" si="3"/>
        <v>2.0489096641540527E-8</v>
      </c>
      <c r="G39" s="1"/>
      <c r="H39" s="1"/>
      <c r="I39" s="4"/>
      <c r="J39" s="4"/>
      <c r="K39" s="1"/>
      <c r="L39" s="1"/>
    </row>
    <row r="40" spans="1:14" x14ac:dyDescent="0.3">
      <c r="A40" s="2"/>
      <c r="B40" s="1"/>
      <c r="C40" s="1"/>
      <c r="D40" s="1"/>
      <c r="E40" s="1"/>
      <c r="F40" s="1"/>
      <c r="G40" s="1"/>
      <c r="H40" s="1"/>
      <c r="I40" s="4"/>
      <c r="J40" s="4"/>
      <c r="K40" s="1"/>
      <c r="L40" s="1"/>
    </row>
    <row r="41" spans="1:14" x14ac:dyDescent="0.3">
      <c r="A41" s="2"/>
      <c r="B41" s="1"/>
      <c r="C41" s="1"/>
      <c r="D41" s="1"/>
      <c r="E41" s="1"/>
      <c r="F41" s="1"/>
      <c r="G41" s="1"/>
      <c r="H41" s="1"/>
      <c r="I41" s="4"/>
      <c r="J41" s="4"/>
      <c r="K41" s="1"/>
      <c r="L41" s="1"/>
    </row>
    <row r="42" spans="1:14" x14ac:dyDescent="0.3">
      <c r="A42" s="2"/>
      <c r="B42" s="1"/>
      <c r="C42" s="1"/>
      <c r="D42" s="1"/>
      <c r="E42" s="1"/>
      <c r="F42" s="1"/>
      <c r="G42" s="1"/>
      <c r="H42" s="1"/>
      <c r="I42" s="4"/>
      <c r="J42" s="4"/>
      <c r="K42" s="1"/>
      <c r="L42" s="1"/>
    </row>
    <row r="43" spans="1:14" x14ac:dyDescent="0.3">
      <c r="A43" s="3" t="s">
        <v>2</v>
      </c>
      <c r="B43" s="1"/>
      <c r="C43" s="1"/>
      <c r="D43" s="1"/>
      <c r="E43" s="1"/>
      <c r="F43" s="1"/>
      <c r="G43" s="1"/>
      <c r="H43" s="1"/>
      <c r="I43" s="4"/>
      <c r="J43" s="4"/>
      <c r="K43" s="1"/>
      <c r="L43" s="1"/>
    </row>
    <row r="44" spans="1:14" x14ac:dyDescent="0.3">
      <c r="A44" s="3" t="s">
        <v>3</v>
      </c>
      <c r="B44" s="1"/>
      <c r="C44" s="1"/>
      <c r="D44" s="1"/>
      <c r="E44" s="1"/>
      <c r="F44" s="1"/>
      <c r="G44" s="1"/>
      <c r="H44" s="1"/>
      <c r="I44" s="4"/>
      <c r="J44" s="4"/>
      <c r="K44" s="1"/>
      <c r="L44" s="1"/>
    </row>
    <row r="45" spans="1:14" x14ac:dyDescent="0.3">
      <c r="A45" s="3" t="s">
        <v>4</v>
      </c>
      <c r="B45" s="1"/>
      <c r="C45" s="1"/>
      <c r="D45" s="1"/>
      <c r="E45" s="1"/>
      <c r="F45" s="1"/>
      <c r="G45" s="1"/>
      <c r="H45" s="1"/>
      <c r="I45" s="4"/>
      <c r="J45" s="1" t="s">
        <v>55</v>
      </c>
      <c r="K45" s="1" t="s">
        <v>56</v>
      </c>
      <c r="L45" s="1" t="s">
        <v>57</v>
      </c>
      <c r="M45" s="1" t="s">
        <v>58</v>
      </c>
      <c r="N45" s="1" t="s">
        <v>59</v>
      </c>
    </row>
    <row r="46" spans="1:14" x14ac:dyDescent="0.3">
      <c r="A46" s="3" t="s">
        <v>5</v>
      </c>
      <c r="B46" s="1"/>
      <c r="C46" s="1"/>
      <c r="D46" s="1"/>
      <c r="E46" s="1"/>
      <c r="F46" s="1"/>
      <c r="G46" s="1"/>
      <c r="H46" s="1"/>
      <c r="I46" s="4"/>
      <c r="J46" s="1">
        <v>0</v>
      </c>
      <c r="K46" s="1"/>
      <c r="L46" s="1"/>
      <c r="M46" s="1"/>
      <c r="N46" s="1"/>
    </row>
    <row r="47" spans="1:14" x14ac:dyDescent="0.3">
      <c r="A47" s="3"/>
      <c r="B47" s="1"/>
      <c r="C47" s="1"/>
      <c r="D47" s="1"/>
      <c r="E47" s="1"/>
      <c r="F47" s="1"/>
      <c r="G47" s="1"/>
      <c r="H47" s="1"/>
      <c r="I47" s="4"/>
      <c r="J47" s="1">
        <v>1</v>
      </c>
      <c r="K47" s="1"/>
      <c r="L47" s="1"/>
      <c r="M47" s="1"/>
      <c r="N47" s="1"/>
    </row>
    <row r="48" spans="1:14" x14ac:dyDescent="0.3">
      <c r="A48" s="61" t="s">
        <v>42</v>
      </c>
      <c r="B48" s="1"/>
      <c r="C48" s="1" t="s">
        <v>55</v>
      </c>
      <c r="D48" s="1" t="s">
        <v>56</v>
      </c>
      <c r="E48" s="1" t="s">
        <v>57</v>
      </c>
      <c r="F48" s="1" t="s">
        <v>58</v>
      </c>
      <c r="G48" s="1" t="s">
        <v>59</v>
      </c>
      <c r="H48" s="1"/>
      <c r="I48" s="4"/>
      <c r="J48" s="1">
        <v>2</v>
      </c>
      <c r="K48" s="1"/>
      <c r="L48" s="1"/>
      <c r="M48" s="1"/>
      <c r="N48" s="1"/>
    </row>
    <row r="49" spans="1:14" x14ac:dyDescent="0.3">
      <c r="A49" s="55" t="s">
        <v>44</v>
      </c>
      <c r="B49" s="56">
        <v>130000000</v>
      </c>
      <c r="C49" s="1">
        <v>0</v>
      </c>
      <c r="D49" s="1"/>
      <c r="E49" s="1"/>
      <c r="F49" s="1"/>
      <c r="G49" s="1"/>
      <c r="H49" s="1"/>
      <c r="I49" s="4"/>
      <c r="J49" s="1">
        <v>3</v>
      </c>
      <c r="K49" s="1"/>
      <c r="L49" s="1"/>
      <c r="M49" s="1"/>
      <c r="N49" s="1"/>
    </row>
    <row r="50" spans="1:14" x14ac:dyDescent="0.3">
      <c r="A50" s="57" t="s">
        <v>27</v>
      </c>
      <c r="B50" s="58">
        <v>1.9E-2</v>
      </c>
      <c r="C50" s="1">
        <v>1</v>
      </c>
      <c r="D50" s="7">
        <f>+$B$52</f>
        <v>6125219.6653673165</v>
      </c>
      <c r="E50" s="48">
        <f>+G50*$B$50</f>
        <v>116379.17364197901</v>
      </c>
      <c r="F50" s="47">
        <f>+D50+E50</f>
        <v>6241598.8390092952</v>
      </c>
      <c r="G50" s="47">
        <f>+B52</f>
        <v>6125219.6653673165</v>
      </c>
      <c r="H50" s="1"/>
      <c r="I50" s="4"/>
      <c r="J50" s="1">
        <v>4</v>
      </c>
      <c r="K50" s="1"/>
      <c r="L50" s="1"/>
      <c r="M50" s="1"/>
      <c r="N50" s="1"/>
    </row>
    <row r="51" spans="1:14" x14ac:dyDescent="0.3">
      <c r="A51" s="57" t="s">
        <v>28</v>
      </c>
      <c r="B51" s="40">
        <v>18</v>
      </c>
      <c r="C51" s="1">
        <v>2</v>
      </c>
      <c r="D51" s="7">
        <f t="shared" ref="D51:D67" si="4">+$B$52</f>
        <v>6125219.6653673165</v>
      </c>
      <c r="E51" s="48">
        <f t="shared" ref="E51:E67" si="5">+G51*$B$50</f>
        <v>234969.55158315564</v>
      </c>
      <c r="F51" s="47">
        <f t="shared" ref="F51:F67" si="6">+D51+E51</f>
        <v>6360189.2169504724</v>
      </c>
      <c r="G51" s="47">
        <f t="shared" ref="G51:G67" si="7">+G50+F50</f>
        <v>12366818.504376613</v>
      </c>
      <c r="H51" s="1"/>
      <c r="I51" s="4"/>
      <c r="J51" s="1">
        <v>5</v>
      </c>
      <c r="K51" s="1"/>
      <c r="L51" s="1"/>
      <c r="M51" s="1"/>
      <c r="N51" s="1"/>
    </row>
    <row r="52" spans="1:14" x14ac:dyDescent="0.3">
      <c r="A52" s="59" t="s">
        <v>54</v>
      </c>
      <c r="B52" s="63">
        <f>PMT(B50,B51,,-B49)</f>
        <v>6125219.6653673165</v>
      </c>
      <c r="C52" s="1">
        <v>3</v>
      </c>
      <c r="D52" s="7">
        <f t="shared" si="4"/>
        <v>6125219.6653673165</v>
      </c>
      <c r="E52" s="48">
        <f t="shared" si="5"/>
        <v>355813.14670521463</v>
      </c>
      <c r="F52" s="47">
        <f t="shared" si="6"/>
        <v>6481032.8120725313</v>
      </c>
      <c r="G52" s="47">
        <f t="shared" si="7"/>
        <v>18727007.721327085</v>
      </c>
      <c r="H52" s="1"/>
      <c r="I52" s="4"/>
      <c r="J52" s="1">
        <v>6</v>
      </c>
      <c r="K52" s="1"/>
      <c r="L52" s="1"/>
      <c r="M52" s="1"/>
      <c r="N52" s="1"/>
    </row>
    <row r="53" spans="1:14" x14ac:dyDescent="0.3">
      <c r="A53" s="3"/>
      <c r="B53" s="1"/>
      <c r="C53" s="1">
        <v>4</v>
      </c>
      <c r="D53" s="7">
        <f t="shared" si="4"/>
        <v>6125219.6653673165</v>
      </c>
      <c r="E53" s="48">
        <f t="shared" si="5"/>
        <v>478952.77013459266</v>
      </c>
      <c r="F53" s="47">
        <f t="shared" si="6"/>
        <v>6604172.4355019089</v>
      </c>
      <c r="G53" s="47">
        <f t="shared" si="7"/>
        <v>25208040.533399615</v>
      </c>
      <c r="H53" s="1"/>
      <c r="I53" s="4"/>
      <c r="J53" s="1">
        <v>7</v>
      </c>
      <c r="K53" s="1"/>
      <c r="L53" s="1"/>
      <c r="M53" s="1"/>
      <c r="N53" s="1"/>
    </row>
    <row r="54" spans="1:14" x14ac:dyDescent="0.3">
      <c r="A54" s="3"/>
      <c r="B54" s="1"/>
      <c r="C54" s="1">
        <v>5</v>
      </c>
      <c r="D54" s="7">
        <f t="shared" si="4"/>
        <v>6125219.6653673165</v>
      </c>
      <c r="E54" s="48">
        <f t="shared" si="5"/>
        <v>604432.04640912893</v>
      </c>
      <c r="F54" s="47">
        <f t="shared" si="6"/>
        <v>6729651.7117764456</v>
      </c>
      <c r="G54" s="47">
        <f t="shared" si="7"/>
        <v>31812212.968901522</v>
      </c>
      <c r="H54" s="1"/>
      <c r="I54" s="4"/>
      <c r="J54" s="1">
        <v>8</v>
      </c>
      <c r="K54" s="1"/>
      <c r="L54" s="1"/>
      <c r="M54" s="1"/>
      <c r="N54" s="1"/>
    </row>
    <row r="55" spans="1:14" x14ac:dyDescent="0.3">
      <c r="A55" s="3"/>
      <c r="B55" s="1"/>
      <c r="C55" s="1">
        <v>6</v>
      </c>
      <c r="D55" s="7">
        <f t="shared" si="4"/>
        <v>6125219.6653673165</v>
      </c>
      <c r="E55" s="48">
        <f t="shared" si="5"/>
        <v>732295.42893288133</v>
      </c>
      <c r="F55" s="47">
        <f t="shared" si="6"/>
        <v>6857515.0943001974</v>
      </c>
      <c r="G55" s="47">
        <f t="shared" si="7"/>
        <v>38541864.680677965</v>
      </c>
      <c r="H55" s="1"/>
      <c r="I55" s="4"/>
      <c r="J55" s="1">
        <v>9</v>
      </c>
      <c r="K55" s="1"/>
      <c r="L55" s="1"/>
      <c r="M55" s="1"/>
      <c r="N55" s="1"/>
    </row>
    <row r="56" spans="1:14" x14ac:dyDescent="0.3">
      <c r="A56" s="3"/>
      <c r="B56" s="1"/>
      <c r="C56" s="1">
        <v>7</v>
      </c>
      <c r="D56" s="7">
        <f t="shared" si="4"/>
        <v>6125219.6653673165</v>
      </c>
      <c r="E56" s="48">
        <f t="shared" si="5"/>
        <v>862588.215724585</v>
      </c>
      <c r="F56" s="47">
        <f t="shared" si="6"/>
        <v>6987807.8810919011</v>
      </c>
      <c r="G56" s="47">
        <f t="shared" si="7"/>
        <v>45399379.774978161</v>
      </c>
      <c r="H56" s="1"/>
      <c r="I56" s="4"/>
      <c r="J56" s="1">
        <v>10</v>
      </c>
      <c r="K56" s="1"/>
      <c r="L56" s="1"/>
      <c r="M56" s="1"/>
      <c r="N56" s="1"/>
    </row>
    <row r="57" spans="1:14" x14ac:dyDescent="0.3">
      <c r="A57" s="3"/>
      <c r="B57" s="1"/>
      <c r="C57" s="1">
        <v>8</v>
      </c>
      <c r="D57" s="7">
        <f t="shared" si="4"/>
        <v>6125219.6653673165</v>
      </c>
      <c r="E57" s="48">
        <f t="shared" si="5"/>
        <v>995356.56546533108</v>
      </c>
      <c r="F57" s="47">
        <f t="shared" si="6"/>
        <v>7120576.2308326475</v>
      </c>
      <c r="G57" s="47">
        <f t="shared" si="7"/>
        <v>52387187.656070061</v>
      </c>
      <c r="H57" s="1"/>
      <c r="I57" s="4"/>
      <c r="J57" s="1">
        <v>11</v>
      </c>
      <c r="K57" s="1"/>
      <c r="L57" s="1"/>
      <c r="M57" s="1"/>
      <c r="N57" s="1"/>
    </row>
    <row r="58" spans="1:14" x14ac:dyDescent="0.3">
      <c r="A58" s="3"/>
      <c r="B58" s="1"/>
      <c r="C58" s="1">
        <v>9</v>
      </c>
      <c r="D58" s="7">
        <f t="shared" si="4"/>
        <v>6125219.6653673165</v>
      </c>
      <c r="E58" s="48">
        <f t="shared" si="5"/>
        <v>1130647.5138511513</v>
      </c>
      <c r="F58" s="47">
        <f t="shared" si="6"/>
        <v>7255867.1792184673</v>
      </c>
      <c r="G58" s="47">
        <f t="shared" si="7"/>
        <v>59507763.886902705</v>
      </c>
      <c r="H58" s="1"/>
      <c r="I58" s="4"/>
      <c r="J58" s="1">
        <v>12</v>
      </c>
      <c r="K58" s="1"/>
      <c r="L58" s="1"/>
      <c r="M58" s="1"/>
      <c r="N58" s="1"/>
    </row>
    <row r="59" spans="1:14" x14ac:dyDescent="0.3">
      <c r="A59" s="3"/>
      <c r="B59" s="1"/>
      <c r="C59" s="1">
        <v>10</v>
      </c>
      <c r="D59" s="7">
        <f t="shared" si="4"/>
        <v>6125219.6653673165</v>
      </c>
      <c r="E59" s="48">
        <f t="shared" si="5"/>
        <v>1268508.9902563023</v>
      </c>
      <c r="F59" s="47">
        <f t="shared" si="6"/>
        <v>7393728.6556236185</v>
      </c>
      <c r="G59" s="47">
        <f t="shared" si="7"/>
        <v>66763631.066121176</v>
      </c>
      <c r="H59" s="1"/>
      <c r="I59" s="4"/>
      <c r="J59" s="1">
        <v>13</v>
      </c>
      <c r="K59" s="1"/>
      <c r="L59" s="1"/>
      <c r="M59" s="1"/>
      <c r="N59" s="1"/>
    </row>
    <row r="60" spans="1:14" x14ac:dyDescent="0.3">
      <c r="A60" s="3"/>
      <c r="B60" s="1"/>
      <c r="C60" s="1">
        <v>11</v>
      </c>
      <c r="D60" s="7">
        <f t="shared" si="4"/>
        <v>6125219.6653673165</v>
      </c>
      <c r="E60" s="48">
        <f t="shared" si="5"/>
        <v>1408989.834713151</v>
      </c>
      <c r="F60" s="47">
        <f t="shared" si="6"/>
        <v>7534209.5000804672</v>
      </c>
      <c r="G60" s="47">
        <f t="shared" si="7"/>
        <v>74157359.721744791</v>
      </c>
      <c r="H60" s="1"/>
      <c r="I60" s="4"/>
      <c r="J60" s="1">
        <v>14</v>
      </c>
      <c r="K60" s="1"/>
      <c r="L60" s="1"/>
      <c r="M60" s="1"/>
      <c r="N60" s="1"/>
    </row>
    <row r="61" spans="1:14" x14ac:dyDescent="0.3">
      <c r="A61" s="3"/>
      <c r="B61" s="1"/>
      <c r="C61" s="1">
        <v>12</v>
      </c>
      <c r="D61" s="7">
        <f t="shared" si="4"/>
        <v>6125219.6653673165</v>
      </c>
      <c r="E61" s="48">
        <f t="shared" si="5"/>
        <v>1552139.8152146798</v>
      </c>
      <c r="F61" s="47">
        <f t="shared" si="6"/>
        <v>7677359.480581996</v>
      </c>
      <c r="G61" s="47">
        <f t="shared" si="7"/>
        <v>81691569.221825257</v>
      </c>
      <c r="H61" s="1"/>
      <c r="I61" s="4"/>
      <c r="J61" s="1">
        <v>15</v>
      </c>
      <c r="K61" s="1"/>
      <c r="L61" s="1"/>
      <c r="M61" s="1"/>
      <c r="N61" s="1"/>
    </row>
    <row r="62" spans="1:14" x14ac:dyDescent="0.3">
      <c r="A62" s="3"/>
      <c r="B62" s="1"/>
      <c r="C62" s="1">
        <v>13</v>
      </c>
      <c r="D62" s="7">
        <f t="shared" si="4"/>
        <v>6125219.6653673165</v>
      </c>
      <c r="E62" s="48">
        <f t="shared" si="5"/>
        <v>1698009.6453457379</v>
      </c>
      <c r="F62" s="47">
        <f t="shared" si="6"/>
        <v>7823229.3107130546</v>
      </c>
      <c r="G62" s="47">
        <f t="shared" si="7"/>
        <v>89368928.702407256</v>
      </c>
      <c r="H62" s="1"/>
      <c r="I62" s="4"/>
      <c r="J62" s="1">
        <v>16</v>
      </c>
      <c r="K62" s="1"/>
      <c r="L62" s="1"/>
      <c r="M62" s="1"/>
      <c r="N62" s="1"/>
    </row>
    <row r="63" spans="1:14" x14ac:dyDescent="0.3">
      <c r="A63" s="3"/>
      <c r="B63" s="1"/>
      <c r="C63" s="1">
        <v>14</v>
      </c>
      <c r="D63" s="7">
        <f t="shared" si="4"/>
        <v>6125219.6653673165</v>
      </c>
      <c r="E63" s="48">
        <f t="shared" si="5"/>
        <v>1846651.0022492858</v>
      </c>
      <c r="F63" s="47">
        <f t="shared" si="6"/>
        <v>7971870.667616602</v>
      </c>
      <c r="G63" s="47">
        <f t="shared" si="7"/>
        <v>97192158.013120309</v>
      </c>
      <c r="H63" s="1"/>
      <c r="I63" s="4"/>
      <c r="J63" s="1">
        <v>17</v>
      </c>
      <c r="K63" s="1"/>
      <c r="L63" s="1"/>
      <c r="M63" s="1"/>
      <c r="N63" s="1"/>
    </row>
    <row r="64" spans="1:14" x14ac:dyDescent="0.3">
      <c r="A64" s="3"/>
      <c r="B64" s="1"/>
      <c r="C64" s="1">
        <v>15</v>
      </c>
      <c r="D64" s="7">
        <f t="shared" si="4"/>
        <v>6125219.6653673165</v>
      </c>
      <c r="E64" s="48">
        <f t="shared" si="5"/>
        <v>1998116.5449340013</v>
      </c>
      <c r="F64" s="47">
        <f t="shared" si="6"/>
        <v>8123336.2103013173</v>
      </c>
      <c r="G64" s="47">
        <f t="shared" si="7"/>
        <v>105164028.68073691</v>
      </c>
      <c r="H64" s="1"/>
      <c r="I64" s="4"/>
      <c r="J64" s="1">
        <v>18</v>
      </c>
      <c r="K64" s="1"/>
      <c r="L64" s="1"/>
      <c r="M64" s="1"/>
      <c r="N64" s="1"/>
    </row>
    <row r="65" spans="1:14" x14ac:dyDescent="0.3">
      <c r="A65" s="3"/>
      <c r="B65" s="1"/>
      <c r="C65" s="1">
        <v>16</v>
      </c>
      <c r="D65" s="7">
        <f t="shared" si="4"/>
        <v>6125219.6653673165</v>
      </c>
      <c r="E65" s="48">
        <f t="shared" si="5"/>
        <v>2152459.9329297263</v>
      </c>
      <c r="F65" s="47">
        <f t="shared" si="6"/>
        <v>8277679.5982970428</v>
      </c>
      <c r="G65" s="47">
        <f t="shared" si="7"/>
        <v>113287364.89103824</v>
      </c>
      <c r="H65" s="1"/>
      <c r="I65" s="4"/>
      <c r="J65" s="1">
        <v>19</v>
      </c>
      <c r="K65" s="1"/>
      <c r="L65" s="1"/>
      <c r="M65" s="1"/>
      <c r="N65" s="1"/>
    </row>
    <row r="66" spans="1:14" x14ac:dyDescent="0.3">
      <c r="A66" s="3"/>
      <c r="B66" s="1"/>
      <c r="C66" s="1">
        <v>17</v>
      </c>
      <c r="D66" s="7">
        <f t="shared" si="4"/>
        <v>6125219.6653673165</v>
      </c>
      <c r="E66" s="48">
        <f t="shared" si="5"/>
        <v>2309735.8452973701</v>
      </c>
      <c r="F66" s="47">
        <f t="shared" si="6"/>
        <v>8434955.5106646866</v>
      </c>
      <c r="G66" s="47">
        <f t="shared" si="7"/>
        <v>121565044.48933528</v>
      </c>
      <c r="H66" s="1"/>
      <c r="I66" s="4"/>
      <c r="J66" s="1">
        <v>20</v>
      </c>
      <c r="K66" s="1"/>
      <c r="L66" s="1"/>
      <c r="M66" s="1"/>
      <c r="N66" s="1"/>
    </row>
    <row r="67" spans="1:14" x14ac:dyDescent="0.3">
      <c r="A67" s="3"/>
      <c r="B67" s="1"/>
      <c r="C67" s="1">
        <v>18</v>
      </c>
      <c r="D67" s="7">
        <f t="shared" si="4"/>
        <v>6125219.6653673165</v>
      </c>
      <c r="E67" s="48">
        <f t="shared" si="5"/>
        <v>2469999.9999999995</v>
      </c>
      <c r="F67" s="47">
        <f t="shared" si="6"/>
        <v>8595219.6653673165</v>
      </c>
      <c r="G67" s="47">
        <f t="shared" si="7"/>
        <v>129999999.99999997</v>
      </c>
      <c r="H67" s="1"/>
      <c r="I67" s="4"/>
      <c r="J67" s="1">
        <v>21</v>
      </c>
      <c r="K67" s="1"/>
      <c r="L67" s="1"/>
      <c r="M67" s="1"/>
      <c r="N67" s="1"/>
    </row>
    <row r="68" spans="1:14" x14ac:dyDescent="0.3">
      <c r="A68" s="3"/>
      <c r="B68" s="1"/>
      <c r="C68" s="1"/>
      <c r="D68" s="7"/>
      <c r="E68" s="1"/>
      <c r="F68" s="1"/>
      <c r="G68" s="47"/>
      <c r="H68" s="1"/>
      <c r="I68" s="4"/>
      <c r="J68" s="1">
        <v>22</v>
      </c>
      <c r="K68" s="1"/>
      <c r="L68" s="1"/>
      <c r="M68" s="1"/>
      <c r="N68" s="1"/>
    </row>
    <row r="69" spans="1:14" x14ac:dyDescent="0.3">
      <c r="A69" s="3"/>
      <c r="B69" s="1"/>
      <c r="C69" s="1"/>
      <c r="D69" s="7"/>
      <c r="E69" s="1"/>
      <c r="F69" s="1"/>
      <c r="G69" s="1"/>
      <c r="H69" s="1"/>
      <c r="I69" s="4"/>
      <c r="J69" s="1">
        <v>23</v>
      </c>
      <c r="K69" s="1"/>
      <c r="L69" s="1"/>
      <c r="M69" s="1"/>
      <c r="N69" s="1"/>
    </row>
    <row r="70" spans="1:14" x14ac:dyDescent="0.3">
      <c r="A70" s="3" t="s">
        <v>6</v>
      </c>
      <c r="B70" s="1"/>
      <c r="C70" s="1"/>
      <c r="D70" s="1"/>
      <c r="E70" s="1"/>
      <c r="F70" s="1"/>
      <c r="G70" s="1"/>
      <c r="H70" s="1"/>
      <c r="I70" s="4"/>
      <c r="K70" s="1"/>
      <c r="L70" s="1"/>
      <c r="M70" s="1"/>
      <c r="N70" s="1"/>
    </row>
    <row r="71" spans="1:14" x14ac:dyDescent="0.3">
      <c r="A71" s="3" t="s">
        <v>7</v>
      </c>
      <c r="B71" s="1"/>
      <c r="C71" s="1"/>
      <c r="D71" s="1"/>
      <c r="E71" s="1"/>
      <c r="F71" s="1"/>
      <c r="G71" s="1"/>
      <c r="H71" s="1"/>
      <c r="I71" s="4"/>
      <c r="K71" s="1"/>
      <c r="L71" s="1"/>
      <c r="M71" s="1"/>
      <c r="N71" s="1"/>
    </row>
    <row r="72" spans="1:14" x14ac:dyDescent="0.3">
      <c r="A72" s="3" t="s">
        <v>8</v>
      </c>
      <c r="B72" s="1"/>
      <c r="C72" s="1"/>
      <c r="D72" s="1"/>
      <c r="E72" s="1"/>
      <c r="F72" s="1"/>
      <c r="G72" s="1"/>
      <c r="H72" s="1"/>
      <c r="I72" s="4"/>
      <c r="K72" s="1"/>
      <c r="L72" s="1"/>
      <c r="M72" s="1"/>
      <c r="N72" s="1"/>
    </row>
    <row r="73" spans="1:14" x14ac:dyDescent="0.3">
      <c r="A73" s="3" t="s">
        <v>9</v>
      </c>
      <c r="B73" s="1"/>
      <c r="C73" s="1"/>
      <c r="D73" s="1"/>
      <c r="E73" s="1"/>
      <c r="F73" s="1"/>
      <c r="G73" s="1"/>
      <c r="H73" s="1"/>
      <c r="I73" s="4"/>
      <c r="K73" s="1"/>
      <c r="L73" s="1"/>
      <c r="M73" s="1"/>
      <c r="N73" s="1"/>
    </row>
    <row r="74" spans="1:14" x14ac:dyDescent="0.3">
      <c r="A74" s="3"/>
      <c r="B74" s="1"/>
      <c r="C74" s="1"/>
      <c r="D74" s="1"/>
      <c r="E74" s="1"/>
      <c r="F74" s="1"/>
      <c r="G74" s="1"/>
      <c r="H74" s="1"/>
      <c r="I74" s="4"/>
      <c r="K74" s="1"/>
      <c r="L74" s="1"/>
      <c r="M74" s="1"/>
      <c r="N74" s="1"/>
    </row>
    <row r="75" spans="1:14" x14ac:dyDescent="0.3">
      <c r="A75" s="3"/>
      <c r="B75" s="1"/>
      <c r="C75" s="1"/>
      <c r="D75" s="1"/>
      <c r="E75" s="1"/>
      <c r="F75" s="1"/>
      <c r="G75" s="1"/>
      <c r="H75" s="1"/>
      <c r="I75" s="4"/>
      <c r="K75" s="1"/>
      <c r="L75" s="1"/>
      <c r="M75" s="1"/>
      <c r="N75" s="1"/>
    </row>
    <row r="76" spans="1:14" x14ac:dyDescent="0.3">
      <c r="A76" s="51" t="s">
        <v>41</v>
      </c>
      <c r="B76" s="1"/>
      <c r="C76" s="1"/>
      <c r="D76" s="1"/>
      <c r="E76" s="1"/>
      <c r="F76" s="1"/>
      <c r="G76" s="1"/>
      <c r="H76" s="1"/>
      <c r="I76" s="4"/>
      <c r="K76" s="1"/>
      <c r="L76" s="1"/>
      <c r="M76" s="1"/>
      <c r="N76" s="1"/>
    </row>
    <row r="77" spans="1:14" x14ac:dyDescent="0.3">
      <c r="A77" s="55" t="s">
        <v>45</v>
      </c>
      <c r="B77" s="56">
        <v>420000000</v>
      </c>
      <c r="C77" s="1"/>
      <c r="D77" s="1" t="s">
        <v>55</v>
      </c>
      <c r="E77" s="1" t="s">
        <v>56</v>
      </c>
      <c r="F77" s="1" t="s">
        <v>57</v>
      </c>
      <c r="G77" s="1" t="s">
        <v>58</v>
      </c>
      <c r="H77" s="1" t="s">
        <v>59</v>
      </c>
      <c r="I77" s="4"/>
      <c r="K77" s="1"/>
      <c r="L77" s="1"/>
      <c r="M77" s="1"/>
      <c r="N77" s="1"/>
    </row>
    <row r="78" spans="1:14" x14ac:dyDescent="0.3">
      <c r="A78" s="57" t="s">
        <v>27</v>
      </c>
      <c r="B78" s="58">
        <v>3.2000000000000001E-2</v>
      </c>
      <c r="C78" s="1"/>
      <c r="D78" s="1">
        <v>0</v>
      </c>
      <c r="E78" s="1"/>
      <c r="F78" s="1"/>
      <c r="G78" s="1"/>
      <c r="H78" s="49">
        <f>+B77</f>
        <v>420000000</v>
      </c>
      <c r="I78" s="4"/>
      <c r="K78" s="1"/>
      <c r="L78" s="1"/>
      <c r="M78" s="1"/>
      <c r="N78" s="1"/>
    </row>
    <row r="79" spans="1:14" x14ac:dyDescent="0.3">
      <c r="A79" s="57" t="s">
        <v>28</v>
      </c>
      <c r="B79" s="40">
        <v>24</v>
      </c>
      <c r="C79" s="1"/>
      <c r="D79" s="1">
        <v>1</v>
      </c>
      <c r="E79" s="47">
        <f>+$B$80</f>
        <v>25337257.951740075</v>
      </c>
      <c r="F79" s="48">
        <f>+H78*$B$78</f>
        <v>13440000</v>
      </c>
      <c r="G79" s="49">
        <f>+E79-F79</f>
        <v>11897257.951740075</v>
      </c>
      <c r="H79" s="49">
        <f>+H78-G79</f>
        <v>408102742.04825991</v>
      </c>
      <c r="I79" s="4"/>
      <c r="K79" s="1"/>
      <c r="L79" s="1"/>
      <c r="M79" s="1"/>
      <c r="N79" s="1"/>
    </row>
    <row r="80" spans="1:14" x14ac:dyDescent="0.3">
      <c r="A80" s="59" t="s">
        <v>54</v>
      </c>
      <c r="B80" s="63">
        <f>PMT(B78,B79,-B77)</f>
        <v>25337257.951740075</v>
      </c>
      <c r="C80" s="1"/>
      <c r="D80" s="1">
        <v>2</v>
      </c>
      <c r="E80" s="47">
        <f t="shared" ref="E80:E89" si="8">+$B$80</f>
        <v>25337257.951740075</v>
      </c>
      <c r="F80" s="48">
        <f t="shared" ref="F80:F102" si="9">+H79*$B$78</f>
        <v>13059287.745544318</v>
      </c>
      <c r="G80" s="49">
        <f t="shared" ref="G80:G102" si="10">+E80-F80</f>
        <v>12277970.206195757</v>
      </c>
      <c r="H80" s="49">
        <f t="shared" ref="H80:H102" si="11">+H79-G80</f>
        <v>395824771.84206414</v>
      </c>
      <c r="I80" s="4"/>
      <c r="K80" s="1"/>
      <c r="L80" s="1"/>
      <c r="M80" s="1"/>
      <c r="N80" s="1"/>
    </row>
    <row r="81" spans="1:14" x14ac:dyDescent="0.3">
      <c r="A81" s="3"/>
      <c r="B81" s="1"/>
      <c r="C81" s="1"/>
      <c r="D81" s="1">
        <v>3</v>
      </c>
      <c r="E81" s="47">
        <f t="shared" si="8"/>
        <v>25337257.951740075</v>
      </c>
      <c r="F81" s="48">
        <f t="shared" si="9"/>
        <v>12666392.698946053</v>
      </c>
      <c r="G81" s="49">
        <f t="shared" si="10"/>
        <v>12670865.252794022</v>
      </c>
      <c r="H81" s="49">
        <f>+H80-G81</f>
        <v>383153906.58927011</v>
      </c>
      <c r="I81" s="4"/>
      <c r="K81" s="1"/>
      <c r="L81" s="1"/>
      <c r="M81" s="1"/>
      <c r="N81" s="1"/>
    </row>
    <row r="82" spans="1:14" x14ac:dyDescent="0.3">
      <c r="A82" s="3"/>
      <c r="B82" s="1"/>
      <c r="C82" s="1"/>
      <c r="D82" s="1">
        <v>4</v>
      </c>
      <c r="E82" s="47">
        <f t="shared" si="8"/>
        <v>25337257.951740075</v>
      </c>
      <c r="F82" s="48">
        <f t="shared" si="9"/>
        <v>12260925.010856643</v>
      </c>
      <c r="G82" s="49">
        <f t="shared" si="10"/>
        <v>13076332.940883432</v>
      </c>
      <c r="H82" s="49">
        <f t="shared" si="11"/>
        <v>370077573.64838666</v>
      </c>
      <c r="I82" s="4"/>
      <c r="K82" s="1"/>
      <c r="L82" s="1"/>
      <c r="M82" s="1"/>
      <c r="N82" s="1"/>
    </row>
    <row r="83" spans="1:14" x14ac:dyDescent="0.3">
      <c r="A83" s="3"/>
      <c r="B83" s="1"/>
      <c r="C83" s="1"/>
      <c r="D83" s="1">
        <v>5</v>
      </c>
      <c r="E83" s="47">
        <f t="shared" si="8"/>
        <v>25337257.951740075</v>
      </c>
      <c r="F83" s="48">
        <f t="shared" si="9"/>
        <v>11842482.356748374</v>
      </c>
      <c r="G83" s="49">
        <f t="shared" si="10"/>
        <v>13494775.594991701</v>
      </c>
      <c r="H83" s="49">
        <f t="shared" si="11"/>
        <v>356582798.05339497</v>
      </c>
      <c r="I83" s="4"/>
      <c r="K83" s="1"/>
      <c r="L83" s="1"/>
      <c r="M83" s="1"/>
      <c r="N83" s="1"/>
    </row>
    <row r="84" spans="1:14" x14ac:dyDescent="0.3">
      <c r="A84" s="3"/>
      <c r="B84" s="1"/>
      <c r="C84" s="1"/>
      <c r="D84" s="1">
        <v>6</v>
      </c>
      <c r="E84" s="47">
        <f t="shared" si="8"/>
        <v>25337257.951740075</v>
      </c>
      <c r="F84" s="48">
        <f t="shared" si="9"/>
        <v>11410649.53770864</v>
      </c>
      <c r="G84" s="49">
        <f t="shared" si="10"/>
        <v>13926608.414031435</v>
      </c>
      <c r="H84" s="49">
        <f t="shared" si="11"/>
        <v>342656189.63936353</v>
      </c>
      <c r="I84" s="4"/>
      <c r="K84" s="1"/>
      <c r="L84" s="1"/>
      <c r="M84" s="1"/>
      <c r="N84" s="1"/>
    </row>
    <row r="85" spans="1:14" x14ac:dyDescent="0.3">
      <c r="A85" s="3"/>
      <c r="B85" s="1"/>
      <c r="C85" s="1"/>
      <c r="D85" s="1">
        <v>7</v>
      </c>
      <c r="E85" s="47">
        <f t="shared" si="8"/>
        <v>25337257.951740075</v>
      </c>
      <c r="F85" s="48">
        <f t="shared" si="9"/>
        <v>10964998.068459634</v>
      </c>
      <c r="G85" s="49">
        <f t="shared" si="10"/>
        <v>14372259.883280441</v>
      </c>
      <c r="H85" s="49">
        <f t="shared" si="11"/>
        <v>328283929.75608307</v>
      </c>
      <c r="I85" s="4"/>
      <c r="K85" s="1"/>
      <c r="L85" s="1"/>
      <c r="M85" s="1"/>
      <c r="N85" s="1"/>
    </row>
    <row r="86" spans="1:14" x14ac:dyDescent="0.3">
      <c r="A86" s="3"/>
      <c r="B86" s="1"/>
      <c r="C86" s="1"/>
      <c r="D86" s="1">
        <v>8</v>
      </c>
      <c r="E86" s="47">
        <f t="shared" si="8"/>
        <v>25337257.951740075</v>
      </c>
      <c r="F86" s="48">
        <f t="shared" si="9"/>
        <v>10505085.752194658</v>
      </c>
      <c r="G86" s="49">
        <f t="shared" si="10"/>
        <v>14832172.199545417</v>
      </c>
      <c r="H86" s="49">
        <f t="shared" si="11"/>
        <v>313451757.55653763</v>
      </c>
      <c r="I86" s="4"/>
      <c r="K86" s="1"/>
      <c r="L86" s="1"/>
      <c r="M86" s="1"/>
      <c r="N86" s="1"/>
    </row>
    <row r="87" spans="1:14" x14ac:dyDescent="0.3">
      <c r="A87" s="3"/>
      <c r="B87" s="1"/>
      <c r="C87" s="1"/>
      <c r="D87" s="1">
        <v>9</v>
      </c>
      <c r="E87" s="47">
        <f t="shared" si="8"/>
        <v>25337257.951740075</v>
      </c>
      <c r="F87" s="48">
        <f t="shared" si="9"/>
        <v>10030456.241809204</v>
      </c>
      <c r="G87" s="49">
        <f t="shared" si="10"/>
        <v>15306801.709930871</v>
      </c>
      <c r="H87" s="49">
        <f t="shared" si="11"/>
        <v>298144955.84660673</v>
      </c>
      <c r="I87" s="4"/>
      <c r="K87" s="1"/>
      <c r="L87" s="1"/>
      <c r="M87" s="1"/>
      <c r="N87" s="1"/>
    </row>
    <row r="88" spans="1:14" x14ac:dyDescent="0.3">
      <c r="A88" s="3"/>
      <c r="B88" s="1"/>
      <c r="C88" s="1"/>
      <c r="D88" s="1">
        <v>10</v>
      </c>
      <c r="E88" s="47">
        <f t="shared" si="8"/>
        <v>25337257.951740075</v>
      </c>
      <c r="F88" s="48">
        <f t="shared" si="9"/>
        <v>9540638.5870914161</v>
      </c>
      <c r="G88" s="49">
        <f t="shared" si="10"/>
        <v>15796619.364648659</v>
      </c>
      <c r="H88" s="49">
        <f t="shared" si="11"/>
        <v>282348336.48195809</v>
      </c>
      <c r="I88" s="4"/>
      <c r="K88" s="1"/>
      <c r="L88" s="1"/>
      <c r="M88" s="1"/>
      <c r="N88" s="1"/>
    </row>
    <row r="89" spans="1:14" x14ac:dyDescent="0.3">
      <c r="A89" s="3"/>
      <c r="B89" s="1"/>
      <c r="C89" s="1"/>
      <c r="D89" s="1">
        <v>11</v>
      </c>
      <c r="E89" s="47">
        <f t="shared" si="8"/>
        <v>25337257.951740075</v>
      </c>
      <c r="F89" s="48">
        <f t="shared" si="9"/>
        <v>9035146.7674226593</v>
      </c>
      <c r="G89" s="49">
        <f t="shared" si="10"/>
        <v>16302111.184317416</v>
      </c>
      <c r="H89" s="49">
        <f t="shared" si="11"/>
        <v>266046225.29764068</v>
      </c>
      <c r="I89" s="4"/>
      <c r="K89" s="1"/>
      <c r="L89" s="1"/>
      <c r="M89" s="1"/>
      <c r="N89" s="1"/>
    </row>
    <row r="90" spans="1:14" x14ac:dyDescent="0.3">
      <c r="A90" s="3"/>
      <c r="B90" s="1"/>
      <c r="C90" s="1"/>
      <c r="D90" s="51">
        <v>12</v>
      </c>
      <c r="E90" s="52">
        <f>+$B$80+50000000</f>
        <v>75337257.951740071</v>
      </c>
      <c r="F90" s="53">
        <f t="shared" si="9"/>
        <v>8513479.2095245011</v>
      </c>
      <c r="G90" s="54">
        <f t="shared" si="10"/>
        <v>66823778.742215574</v>
      </c>
      <c r="H90" s="54">
        <f t="shared" si="11"/>
        <v>199222446.55542511</v>
      </c>
      <c r="I90" s="4"/>
      <c r="K90" s="1"/>
      <c r="L90" s="1"/>
      <c r="M90" s="1"/>
      <c r="N90" s="1"/>
    </row>
    <row r="91" spans="1:14" x14ac:dyDescent="0.3">
      <c r="A91" s="3"/>
      <c r="B91" s="1"/>
      <c r="C91" s="1"/>
      <c r="D91" s="1">
        <v>13</v>
      </c>
      <c r="E91" s="47">
        <f>+$B$112</f>
        <v>20253996.331060708</v>
      </c>
      <c r="F91" s="48">
        <f t="shared" si="9"/>
        <v>6375118.2897736039</v>
      </c>
      <c r="G91" s="49">
        <f t="shared" si="10"/>
        <v>13878878.041287104</v>
      </c>
      <c r="H91" s="49">
        <f t="shared" si="11"/>
        <v>185343568.51413801</v>
      </c>
      <c r="I91" s="4"/>
      <c r="K91" s="1"/>
      <c r="L91" s="1"/>
      <c r="M91" s="1"/>
      <c r="N91" s="1"/>
    </row>
    <row r="92" spans="1:14" x14ac:dyDescent="0.3">
      <c r="A92" s="3"/>
      <c r="B92" s="1"/>
      <c r="C92" s="1"/>
      <c r="D92" s="1">
        <v>14</v>
      </c>
      <c r="E92" s="47">
        <f t="shared" ref="E92:E102" si="12">+$B$112</f>
        <v>20253996.331060708</v>
      </c>
      <c r="F92" s="48">
        <f t="shared" si="9"/>
        <v>5930994.1924524168</v>
      </c>
      <c r="G92" s="49">
        <f t="shared" si="10"/>
        <v>14323002.138608292</v>
      </c>
      <c r="H92" s="49">
        <f t="shared" si="11"/>
        <v>171020566.37552971</v>
      </c>
      <c r="I92" s="4"/>
      <c r="K92" s="1"/>
      <c r="L92" s="1"/>
      <c r="M92" s="1"/>
      <c r="N92" s="1"/>
    </row>
    <row r="93" spans="1:14" x14ac:dyDescent="0.3">
      <c r="A93" s="3"/>
      <c r="B93" s="1"/>
      <c r="C93" s="1"/>
      <c r="D93" s="1">
        <v>15</v>
      </c>
      <c r="E93" s="47">
        <f t="shared" si="12"/>
        <v>20253996.331060708</v>
      </c>
      <c r="F93" s="48">
        <f t="shared" si="9"/>
        <v>5472658.1240169508</v>
      </c>
      <c r="G93" s="49">
        <f t="shared" si="10"/>
        <v>14781338.207043756</v>
      </c>
      <c r="H93" s="49">
        <f t="shared" si="11"/>
        <v>156239228.16848594</v>
      </c>
      <c r="I93" s="4"/>
      <c r="K93" s="1"/>
      <c r="L93" s="1"/>
      <c r="M93" s="1"/>
      <c r="N93" s="1"/>
    </row>
    <row r="94" spans="1:14" x14ac:dyDescent="0.3">
      <c r="A94" s="3"/>
      <c r="B94" s="1"/>
      <c r="C94" s="1"/>
      <c r="D94" s="1">
        <v>16</v>
      </c>
      <c r="E94" s="47">
        <f t="shared" si="12"/>
        <v>20253996.331060708</v>
      </c>
      <c r="F94" s="48">
        <f t="shared" si="9"/>
        <v>4999655.3013915503</v>
      </c>
      <c r="G94" s="49">
        <f t="shared" si="10"/>
        <v>15254341.029669158</v>
      </c>
      <c r="H94" s="49">
        <f t="shared" si="11"/>
        <v>140984887.13881677</v>
      </c>
      <c r="I94" s="4"/>
      <c r="K94" s="1"/>
      <c r="L94" s="1"/>
      <c r="M94" s="1"/>
      <c r="N94" s="1"/>
    </row>
    <row r="95" spans="1:14" x14ac:dyDescent="0.3">
      <c r="A95" s="3"/>
      <c r="B95" s="1"/>
      <c r="C95" s="1"/>
      <c r="D95" s="1">
        <v>17</v>
      </c>
      <c r="E95" s="47">
        <f t="shared" si="12"/>
        <v>20253996.331060708</v>
      </c>
      <c r="F95" s="48">
        <f t="shared" si="9"/>
        <v>4511516.3884421373</v>
      </c>
      <c r="G95" s="49">
        <f t="shared" si="10"/>
        <v>15742479.942618571</v>
      </c>
      <c r="H95" s="49">
        <f t="shared" si="11"/>
        <v>125242407.1961982</v>
      </c>
      <c r="I95" s="4"/>
      <c r="K95" s="1"/>
      <c r="L95" s="1"/>
      <c r="M95" s="1"/>
      <c r="N95" s="1"/>
    </row>
    <row r="96" spans="1:14" x14ac:dyDescent="0.3">
      <c r="A96" s="3"/>
      <c r="B96" s="1"/>
      <c r="C96" s="1"/>
      <c r="D96" s="1">
        <v>18</v>
      </c>
      <c r="E96" s="47">
        <f t="shared" si="12"/>
        <v>20253996.331060708</v>
      </c>
      <c r="F96" s="48">
        <f t="shared" si="9"/>
        <v>4007757.0302783423</v>
      </c>
      <c r="G96" s="49">
        <f t="shared" si="10"/>
        <v>16246239.300782366</v>
      </c>
      <c r="H96" s="49">
        <f t="shared" si="11"/>
        <v>108996167.89541583</v>
      </c>
      <c r="I96" s="4"/>
      <c r="K96" s="1"/>
      <c r="L96" s="1"/>
      <c r="M96" s="1"/>
      <c r="N96" s="1"/>
    </row>
    <row r="97" spans="1:14" x14ac:dyDescent="0.3">
      <c r="A97" s="3"/>
      <c r="B97" s="1"/>
      <c r="C97" s="1"/>
      <c r="D97" s="1">
        <v>19</v>
      </c>
      <c r="E97" s="47">
        <f t="shared" si="12"/>
        <v>20253996.331060708</v>
      </c>
      <c r="F97" s="48">
        <f t="shared" si="9"/>
        <v>3487877.3726533065</v>
      </c>
      <c r="G97" s="49">
        <f t="shared" si="10"/>
        <v>16766118.958407402</v>
      </c>
      <c r="H97" s="49">
        <f t="shared" si="11"/>
        <v>92230048.937008426</v>
      </c>
      <c r="I97" s="4"/>
      <c r="K97" s="1"/>
      <c r="L97" s="1"/>
      <c r="M97" s="1"/>
      <c r="N97" s="1"/>
    </row>
    <row r="98" spans="1:14" x14ac:dyDescent="0.3">
      <c r="A98" s="3"/>
      <c r="B98" s="1"/>
      <c r="C98" s="1"/>
      <c r="D98" s="1">
        <v>20</v>
      </c>
      <c r="E98" s="47">
        <f t="shared" si="12"/>
        <v>20253996.331060708</v>
      </c>
      <c r="F98" s="48">
        <f t="shared" si="9"/>
        <v>2951361.5659842696</v>
      </c>
      <c r="G98" s="49">
        <f t="shared" si="10"/>
        <v>17302634.765076436</v>
      </c>
      <c r="H98" s="49">
        <f t="shared" si="11"/>
        <v>74927414.171931982</v>
      </c>
      <c r="I98" s="4"/>
      <c r="K98" s="1"/>
      <c r="L98" s="1"/>
      <c r="M98" s="1"/>
      <c r="N98" s="1"/>
    </row>
    <row r="99" spans="1:14" x14ac:dyDescent="0.3">
      <c r="A99" s="3"/>
      <c r="B99" s="1"/>
      <c r="C99" s="1"/>
      <c r="D99" s="1">
        <v>21</v>
      </c>
      <c r="E99" s="47">
        <f t="shared" si="12"/>
        <v>20253996.331060708</v>
      </c>
      <c r="F99" s="48">
        <f t="shared" si="9"/>
        <v>2397677.2535018236</v>
      </c>
      <c r="G99" s="49">
        <f t="shared" si="10"/>
        <v>17856319.077558883</v>
      </c>
      <c r="H99" s="49">
        <f t="shared" si="11"/>
        <v>57071095.0943731</v>
      </c>
      <c r="I99" s="4"/>
      <c r="K99" s="1"/>
      <c r="L99" s="1"/>
      <c r="M99" s="1"/>
      <c r="N99" s="1"/>
    </row>
    <row r="100" spans="1:14" x14ac:dyDescent="0.3">
      <c r="A100" s="3"/>
      <c r="B100" s="1"/>
      <c r="C100" s="1"/>
      <c r="D100" s="1">
        <v>22</v>
      </c>
      <c r="E100" s="47">
        <f t="shared" si="12"/>
        <v>20253996.331060708</v>
      </c>
      <c r="F100" s="48">
        <f t="shared" si="9"/>
        <v>1826275.0430199392</v>
      </c>
      <c r="G100" s="49">
        <f t="shared" si="10"/>
        <v>18427721.288040768</v>
      </c>
      <c r="H100" s="49">
        <f t="shared" si="11"/>
        <v>38643373.806332335</v>
      </c>
      <c r="I100" s="4"/>
      <c r="K100" s="1"/>
      <c r="L100" s="1"/>
      <c r="M100" s="1"/>
      <c r="N100" s="1"/>
    </row>
    <row r="101" spans="1:14" x14ac:dyDescent="0.3">
      <c r="A101" s="3"/>
      <c r="B101" s="1"/>
      <c r="C101" s="1"/>
      <c r="D101" s="1">
        <v>23</v>
      </c>
      <c r="E101" s="47">
        <f t="shared" si="12"/>
        <v>20253996.331060708</v>
      </c>
      <c r="F101" s="48">
        <f t="shared" si="9"/>
        <v>1236587.9618026346</v>
      </c>
      <c r="G101" s="49">
        <f t="shared" si="10"/>
        <v>19017408.369258072</v>
      </c>
      <c r="H101" s="49">
        <f t="shared" si="11"/>
        <v>19625965.437074263</v>
      </c>
      <c r="I101" s="4"/>
      <c r="K101" s="1"/>
      <c r="L101" s="1"/>
      <c r="M101" s="1"/>
      <c r="N101" s="1"/>
    </row>
    <row r="102" spans="1:14" x14ac:dyDescent="0.3">
      <c r="A102" s="3"/>
      <c r="B102" s="1"/>
      <c r="C102" s="1"/>
      <c r="D102" s="1">
        <v>24</v>
      </c>
      <c r="E102" s="47">
        <f t="shared" si="12"/>
        <v>20253996.331060708</v>
      </c>
      <c r="F102" s="48">
        <f t="shared" si="9"/>
        <v>628030.89398637647</v>
      </c>
      <c r="G102" s="49">
        <f t="shared" si="10"/>
        <v>19625965.43707433</v>
      </c>
      <c r="H102" s="49">
        <f t="shared" si="11"/>
        <v>-6.7055225372314453E-8</v>
      </c>
      <c r="I102" s="4"/>
      <c r="K102" s="1"/>
      <c r="L102" s="1"/>
      <c r="M102" s="1"/>
      <c r="N102" s="1"/>
    </row>
    <row r="103" spans="1:14" x14ac:dyDescent="0.3">
      <c r="A103" s="3"/>
      <c r="B103" s="1"/>
      <c r="C103" s="1"/>
      <c r="D103" s="1"/>
      <c r="E103" s="1"/>
      <c r="F103" s="1"/>
      <c r="G103" s="1"/>
      <c r="H103" s="1"/>
      <c r="I103" s="4"/>
      <c r="K103" s="1"/>
      <c r="L103" s="1"/>
      <c r="M103" s="1"/>
      <c r="N103" s="1"/>
    </row>
    <row r="104" spans="1:14" x14ac:dyDescent="0.3">
      <c r="A104" s="3"/>
      <c r="B104" s="1"/>
      <c r="C104" s="1"/>
      <c r="D104" s="1"/>
      <c r="E104" s="1"/>
      <c r="F104" s="1"/>
      <c r="G104" s="1"/>
      <c r="H104" s="1"/>
      <c r="I104" s="4"/>
      <c r="K104" s="1"/>
      <c r="L104" s="1"/>
      <c r="M104" s="1"/>
      <c r="N104" s="1"/>
    </row>
    <row r="105" spans="1:14" x14ac:dyDescent="0.3">
      <c r="A105" s="3"/>
      <c r="B105" s="1"/>
      <c r="C105" s="1"/>
      <c r="D105" s="1"/>
      <c r="E105" s="1"/>
      <c r="F105" s="1"/>
      <c r="G105" s="1"/>
      <c r="H105" s="1"/>
      <c r="I105" s="4"/>
      <c r="K105" s="1"/>
      <c r="L105" s="1"/>
      <c r="M105" s="1"/>
      <c r="N105" s="1"/>
    </row>
    <row r="106" spans="1:14" x14ac:dyDescent="0.3">
      <c r="A106" s="3" t="s">
        <v>60</v>
      </c>
      <c r="B106" s="47">
        <f>25337258+50000000</f>
        <v>75337258</v>
      </c>
      <c r="C106" s="1"/>
      <c r="D106" s="1"/>
      <c r="E106" s="1"/>
      <c r="F106" s="1"/>
      <c r="G106" s="1"/>
      <c r="H106" s="1"/>
      <c r="I106" s="4"/>
      <c r="K106" s="1"/>
      <c r="L106" s="1"/>
      <c r="M106" s="1"/>
      <c r="N106" s="1"/>
    </row>
    <row r="107" spans="1:14" x14ac:dyDescent="0.3">
      <c r="A107" s="3"/>
      <c r="B107" s="1"/>
      <c r="C107" s="1"/>
      <c r="D107" s="1"/>
      <c r="E107" s="1"/>
      <c r="F107" s="1"/>
      <c r="G107" s="1"/>
      <c r="H107" s="1"/>
      <c r="I107" s="4"/>
      <c r="K107" s="1"/>
      <c r="L107" s="1"/>
      <c r="M107" s="1"/>
      <c r="N107" s="1"/>
    </row>
    <row r="108" spans="1:14" x14ac:dyDescent="0.3">
      <c r="A108" s="51" t="s">
        <v>41</v>
      </c>
      <c r="B108" s="1"/>
      <c r="C108" s="1"/>
      <c r="D108" s="1"/>
      <c r="E108" s="1"/>
      <c r="F108" s="1"/>
      <c r="G108" s="1"/>
      <c r="H108" s="1"/>
      <c r="I108" s="4"/>
      <c r="K108" s="1"/>
      <c r="L108" s="1"/>
      <c r="M108" s="1"/>
      <c r="N108" s="1"/>
    </row>
    <row r="109" spans="1:14" x14ac:dyDescent="0.3">
      <c r="A109" s="55" t="s">
        <v>45</v>
      </c>
      <c r="B109" s="56">
        <f>+H90</f>
        <v>199222446.55542511</v>
      </c>
      <c r="C109" s="1"/>
      <c r="D109" s="1"/>
      <c r="E109" s="1"/>
      <c r="F109" s="1"/>
      <c r="G109" s="1"/>
      <c r="H109" s="1"/>
      <c r="I109" s="4"/>
      <c r="K109" s="1"/>
      <c r="L109" s="1"/>
      <c r="M109" s="1"/>
      <c r="N109" s="1"/>
    </row>
    <row r="110" spans="1:14" x14ac:dyDescent="0.3">
      <c r="A110" s="57" t="s">
        <v>27</v>
      </c>
      <c r="B110" s="58">
        <v>3.2000000000000001E-2</v>
      </c>
      <c r="C110" s="1"/>
      <c r="D110" s="1"/>
      <c r="E110" s="1"/>
      <c r="F110" s="1"/>
      <c r="G110" s="1"/>
      <c r="H110" s="1"/>
      <c r="I110" s="4"/>
      <c r="K110" s="1"/>
      <c r="L110" s="1"/>
      <c r="M110" s="1"/>
      <c r="N110" s="1"/>
    </row>
    <row r="111" spans="1:14" x14ac:dyDescent="0.3">
      <c r="A111" s="57" t="s">
        <v>28</v>
      </c>
      <c r="B111" s="40">
        <v>12</v>
      </c>
      <c r="C111" s="1"/>
      <c r="D111" s="1"/>
      <c r="E111" s="1"/>
      <c r="F111" s="1"/>
      <c r="G111" s="1"/>
      <c r="H111" s="1"/>
      <c r="I111" s="4"/>
      <c r="K111" s="1"/>
      <c r="L111" s="1"/>
      <c r="M111" s="1"/>
      <c r="N111" s="1"/>
    </row>
    <row r="112" spans="1:14" x14ac:dyDescent="0.3">
      <c r="A112" s="59" t="s">
        <v>54</v>
      </c>
      <c r="B112" s="63">
        <f>PMT(B110,B111,-B109)</f>
        <v>20253996.331060708</v>
      </c>
      <c r="C112" s="1"/>
      <c r="D112" s="1"/>
      <c r="E112" s="1"/>
      <c r="F112" s="1"/>
      <c r="G112" s="1"/>
      <c r="H112" s="1"/>
      <c r="I112" s="4"/>
      <c r="K112" s="1"/>
      <c r="L112" s="1"/>
      <c r="M112" s="1"/>
      <c r="N112" s="1"/>
    </row>
    <row r="113" spans="1:14" x14ac:dyDescent="0.3">
      <c r="A113" s="3"/>
      <c r="B113" s="1"/>
      <c r="C113" s="1"/>
      <c r="D113" s="1"/>
      <c r="E113" s="1"/>
      <c r="F113" s="1"/>
      <c r="G113" s="1"/>
      <c r="H113" s="1"/>
      <c r="I113" s="4"/>
      <c r="K113" s="1"/>
      <c r="L113" s="1"/>
      <c r="M113" s="1"/>
      <c r="N113" s="1"/>
    </row>
    <row r="114" spans="1:14" x14ac:dyDescent="0.3">
      <c r="A114" s="3" t="s">
        <v>10</v>
      </c>
      <c r="B114" s="1"/>
      <c r="C114" s="1"/>
      <c r="D114" s="1"/>
      <c r="E114" s="1"/>
      <c r="F114" s="1"/>
      <c r="G114" s="1"/>
      <c r="H114" s="1"/>
      <c r="I114" s="4"/>
      <c r="K114" s="1"/>
      <c r="L114" s="1"/>
      <c r="M114" s="1"/>
      <c r="N114" s="1"/>
    </row>
    <row r="115" spans="1:14" x14ac:dyDescent="0.3">
      <c r="A115" s="3" t="s">
        <v>11</v>
      </c>
      <c r="B115" s="1"/>
      <c r="C115" s="1"/>
      <c r="D115" s="1"/>
      <c r="E115" s="1"/>
      <c r="F115" s="1"/>
      <c r="G115" s="1"/>
      <c r="H115" s="1"/>
      <c r="I115" s="4"/>
      <c r="K115" s="1"/>
      <c r="L115" s="1"/>
      <c r="M115" s="1"/>
      <c r="N115" s="1"/>
    </row>
    <row r="116" spans="1:14" x14ac:dyDescent="0.3">
      <c r="A116" s="3" t="s">
        <v>12</v>
      </c>
      <c r="B116" s="1"/>
      <c r="C116" s="1"/>
      <c r="D116" s="1"/>
      <c r="E116" s="1"/>
      <c r="F116" s="1"/>
      <c r="G116" s="1"/>
      <c r="H116" s="1"/>
      <c r="I116" s="4"/>
      <c r="K116" s="1"/>
      <c r="L116" s="1"/>
      <c r="M116" s="1"/>
      <c r="N116" s="1"/>
    </row>
    <row r="117" spans="1:14" x14ac:dyDescent="0.3">
      <c r="A117" s="3"/>
      <c r="B117" s="1"/>
      <c r="C117" s="1"/>
      <c r="D117" s="1"/>
      <c r="E117" s="1"/>
      <c r="F117" s="1"/>
      <c r="G117" s="1"/>
      <c r="H117" s="1"/>
      <c r="I117" s="4"/>
      <c r="K117" s="1"/>
      <c r="L117" s="1"/>
      <c r="M117" s="1"/>
      <c r="N117" s="1"/>
    </row>
    <row r="118" spans="1:14" x14ac:dyDescent="0.3">
      <c r="A118" s="69" t="s">
        <v>61</v>
      </c>
      <c r="B118" s="1"/>
      <c r="C118" s="1"/>
      <c r="D118" s="68"/>
      <c r="E118" s="1"/>
      <c r="F118" s="1"/>
      <c r="G118" s="1"/>
      <c r="H118" s="1"/>
      <c r="I118" s="4"/>
      <c r="K118" s="1"/>
      <c r="L118" s="1"/>
      <c r="M118" s="1"/>
      <c r="N118" s="1"/>
    </row>
    <row r="119" spans="1:14" x14ac:dyDescent="0.3">
      <c r="A119" s="69" t="s">
        <v>62</v>
      </c>
      <c r="B119" s="1"/>
      <c r="C119" s="1"/>
      <c r="D119" s="1"/>
      <c r="E119" s="1"/>
      <c r="F119" s="1"/>
      <c r="G119" s="1"/>
      <c r="H119" s="1"/>
      <c r="I119" s="4"/>
      <c r="K119" s="1"/>
      <c r="L119" s="1"/>
      <c r="M119" s="1"/>
      <c r="N119" s="1"/>
    </row>
    <row r="120" spans="1:14" x14ac:dyDescent="0.3">
      <c r="A120" s="3" t="s">
        <v>44</v>
      </c>
      <c r="B120" s="48">
        <v>3500000</v>
      </c>
      <c r="C120" s="1"/>
      <c r="D120" s="1"/>
      <c r="E120" s="1"/>
      <c r="F120" s="1"/>
      <c r="G120" s="1"/>
      <c r="H120" s="1"/>
      <c r="I120" s="4"/>
      <c r="K120" s="1"/>
      <c r="L120" s="1"/>
      <c r="M120" s="1"/>
      <c r="N120" s="1"/>
    </row>
    <row r="121" spans="1:14" x14ac:dyDescent="0.3">
      <c r="A121" s="3" t="s">
        <v>27</v>
      </c>
      <c r="B121" s="50">
        <v>2.5000000000000001E-2</v>
      </c>
      <c r="C121" s="1"/>
      <c r="D121" s="1"/>
      <c r="E121" s="1"/>
      <c r="F121" s="1"/>
      <c r="G121" s="1"/>
      <c r="H121" s="1"/>
      <c r="I121" s="4"/>
      <c r="K121" s="1"/>
      <c r="L121" s="1"/>
      <c r="M121" s="1"/>
      <c r="N121" s="1"/>
    </row>
    <row r="122" spans="1:14" x14ac:dyDescent="0.3">
      <c r="A122" s="3" t="s">
        <v>28</v>
      </c>
      <c r="B122" s="1">
        <v>2</v>
      </c>
      <c r="C122" s="1"/>
      <c r="D122" s="1"/>
      <c r="E122" s="1"/>
      <c r="F122" s="1"/>
      <c r="G122" s="1"/>
      <c r="H122" s="1"/>
      <c r="I122" s="4"/>
      <c r="K122" s="1"/>
      <c r="L122" s="1"/>
      <c r="M122" s="1"/>
      <c r="N122" s="1"/>
    </row>
    <row r="123" spans="1:14" x14ac:dyDescent="0.3">
      <c r="A123" s="3" t="s">
        <v>45</v>
      </c>
      <c r="B123" s="51"/>
      <c r="C123" s="1"/>
      <c r="D123" s="1"/>
      <c r="E123" s="1"/>
      <c r="F123" s="1"/>
      <c r="G123" s="48">
        <f>1500000*1-(1+0.029)^-3/0.029</f>
        <v>1499968.3512998435</v>
      </c>
      <c r="H123" s="1"/>
      <c r="I123" s="4"/>
      <c r="K123" s="1"/>
      <c r="L123" s="1"/>
      <c r="M123" s="1"/>
      <c r="N123" s="1"/>
    </row>
    <row r="124" spans="1:14" x14ac:dyDescent="0.3">
      <c r="A124" s="3"/>
      <c r="B124" s="1"/>
      <c r="C124" s="1"/>
      <c r="D124" s="1"/>
      <c r="E124" s="1"/>
      <c r="F124" s="1"/>
      <c r="G124" s="1"/>
      <c r="H124" s="1"/>
      <c r="I124" s="4"/>
      <c r="K124" s="1"/>
      <c r="L124" s="1"/>
      <c r="M124" s="1"/>
      <c r="N124" s="1"/>
    </row>
    <row r="125" spans="1:14" x14ac:dyDescent="0.3">
      <c r="A125" s="3"/>
      <c r="B125" s="1"/>
      <c r="C125" s="1"/>
      <c r="D125" s="1"/>
      <c r="E125" s="1"/>
      <c r="F125" s="1"/>
      <c r="G125" s="1"/>
      <c r="H125" s="1"/>
      <c r="I125" s="4"/>
      <c r="K125" s="1"/>
      <c r="L125" s="1"/>
      <c r="M125" s="1"/>
      <c r="N125" s="1"/>
    </row>
    <row r="126" spans="1:14" x14ac:dyDescent="0.3">
      <c r="A126" s="34" t="s">
        <v>43</v>
      </c>
      <c r="B126" s="60"/>
      <c r="C126" s="60"/>
      <c r="D126" s="60"/>
      <c r="E126" s="60"/>
      <c r="F126" s="1"/>
      <c r="G126" s="1"/>
      <c r="H126" s="1"/>
      <c r="I126" s="4"/>
      <c r="K126" s="1"/>
      <c r="L126" s="1"/>
      <c r="M126" s="1"/>
      <c r="N126" s="1"/>
    </row>
    <row r="127" spans="1:14" x14ac:dyDescent="0.3">
      <c r="A127" s="34" t="s">
        <v>44</v>
      </c>
      <c r="B127" s="64">
        <f>+$B$120</f>
        <v>3500000</v>
      </c>
      <c r="C127" s="64">
        <f t="shared" ref="C127:E127" si="13">+$B$120</f>
        <v>3500000</v>
      </c>
      <c r="D127" s="64">
        <f t="shared" si="13"/>
        <v>3500000</v>
      </c>
      <c r="E127" s="64">
        <f t="shared" si="13"/>
        <v>3500000</v>
      </c>
      <c r="F127" s="1"/>
      <c r="G127" s="1"/>
      <c r="H127" s="1"/>
      <c r="I127" s="4"/>
      <c r="K127" s="1"/>
      <c r="L127" s="1"/>
      <c r="M127" s="1"/>
      <c r="N127" s="1"/>
    </row>
    <row r="128" spans="1:14" x14ac:dyDescent="0.3">
      <c r="A128" s="34" t="s">
        <v>27</v>
      </c>
      <c r="B128" s="65">
        <f>+$B$121</f>
        <v>2.5000000000000001E-2</v>
      </c>
      <c r="C128" s="65">
        <f t="shared" ref="C128:E128" si="14">+$B$121</f>
        <v>2.5000000000000001E-2</v>
      </c>
      <c r="D128" s="65">
        <f t="shared" si="14"/>
        <v>2.5000000000000001E-2</v>
      </c>
      <c r="E128" s="65">
        <f t="shared" si="14"/>
        <v>2.5000000000000001E-2</v>
      </c>
      <c r="F128" s="1"/>
      <c r="G128" s="1"/>
      <c r="H128" s="1"/>
      <c r="I128" s="4"/>
      <c r="K128" s="1"/>
      <c r="L128" s="1"/>
      <c r="M128" s="1"/>
      <c r="N128" s="1"/>
    </row>
    <row r="129" spans="1:14" x14ac:dyDescent="0.3">
      <c r="A129" s="34" t="s">
        <v>28</v>
      </c>
      <c r="B129" s="60">
        <v>2</v>
      </c>
      <c r="C129" s="60">
        <v>12</v>
      </c>
      <c r="D129" s="60">
        <v>18</v>
      </c>
      <c r="E129" s="60">
        <v>24</v>
      </c>
      <c r="F129" s="1"/>
      <c r="G129" s="1"/>
      <c r="H129" s="1"/>
      <c r="I129" s="4"/>
      <c r="K129" s="1"/>
      <c r="L129" s="1"/>
      <c r="M129" s="1"/>
      <c r="N129" s="1"/>
    </row>
    <row r="130" spans="1:14" x14ac:dyDescent="0.3">
      <c r="A130" s="34" t="s">
        <v>45</v>
      </c>
      <c r="B130" s="66">
        <f>PV(B128,B129,,-B127)</f>
        <v>3331350.3866745988</v>
      </c>
      <c r="C130" s="66">
        <f t="shared" ref="C130:E130" si="15">PV(C128,C129,,-C127)</f>
        <v>2602445.5976585797</v>
      </c>
      <c r="D130" s="66">
        <f t="shared" si="15"/>
        <v>2244080.682693705</v>
      </c>
      <c r="E130" s="66">
        <f t="shared" si="15"/>
        <v>1935063.7396492914</v>
      </c>
      <c r="F130" s="52">
        <f>SUM(B130:E130)</f>
        <v>10112940.406676175</v>
      </c>
      <c r="G130" s="1"/>
      <c r="H130" s="1"/>
      <c r="I130" s="4"/>
      <c r="K130" s="1"/>
      <c r="L130" s="1"/>
      <c r="M130" s="1"/>
      <c r="N130" s="1"/>
    </row>
    <row r="131" spans="1:14" x14ac:dyDescent="0.3">
      <c r="A131" s="3"/>
      <c r="B131" s="1"/>
      <c r="C131" s="1"/>
      <c r="D131" s="1"/>
      <c r="E131" s="1"/>
      <c r="F131" s="1"/>
      <c r="G131" s="1"/>
      <c r="H131" s="1"/>
      <c r="I131" s="4"/>
      <c r="K131" s="1"/>
      <c r="L131" s="1"/>
      <c r="M131" s="1"/>
      <c r="N131" s="1"/>
    </row>
    <row r="132" spans="1:14" x14ac:dyDescent="0.3">
      <c r="A132" s="3"/>
      <c r="B132" s="1"/>
      <c r="C132" s="1"/>
      <c r="D132" s="1"/>
      <c r="E132" s="1"/>
      <c r="F132" s="1"/>
      <c r="G132" s="1"/>
      <c r="H132" s="1"/>
      <c r="I132" s="4"/>
      <c r="K132" s="1"/>
      <c r="L132" s="1"/>
      <c r="M132" s="1"/>
      <c r="N132" s="1"/>
    </row>
    <row r="133" spans="1:14" x14ac:dyDescent="0.3">
      <c r="A133" s="3" t="s">
        <v>63</v>
      </c>
      <c r="B133" s="1"/>
      <c r="C133" s="1"/>
      <c r="D133" s="1"/>
      <c r="E133" s="1"/>
      <c r="F133" s="1"/>
      <c r="G133" s="1"/>
      <c r="H133" s="1"/>
      <c r="I133" s="4"/>
      <c r="K133" s="1"/>
      <c r="L133" s="1"/>
      <c r="M133" s="1"/>
      <c r="N133" s="1"/>
    </row>
    <row r="134" spans="1:14" x14ac:dyDescent="0.3">
      <c r="A134" s="3"/>
      <c r="B134" s="1"/>
      <c r="C134" s="1"/>
      <c r="D134" s="1"/>
      <c r="E134" s="1"/>
      <c r="F134" s="1"/>
      <c r="G134" s="1"/>
      <c r="H134" s="1"/>
      <c r="I134" s="4"/>
      <c r="K134" s="1"/>
      <c r="L134" s="1"/>
      <c r="M134" s="1"/>
      <c r="N134" s="1"/>
    </row>
    <row r="135" spans="1:14" x14ac:dyDescent="0.3">
      <c r="A135" s="3" t="s">
        <v>64</v>
      </c>
      <c r="B135" s="48">
        <v>120000000</v>
      </c>
      <c r="C135" s="1"/>
      <c r="D135" s="1"/>
      <c r="E135" s="1"/>
      <c r="F135" s="1"/>
      <c r="G135" s="1"/>
      <c r="H135" s="1"/>
      <c r="I135" s="4"/>
      <c r="K135" s="1"/>
      <c r="L135" s="1"/>
      <c r="M135" s="1"/>
      <c r="N135" s="1"/>
    </row>
    <row r="136" spans="1:14" x14ac:dyDescent="0.3">
      <c r="A136" s="3" t="s">
        <v>65</v>
      </c>
      <c r="B136" s="70">
        <f>+F130</f>
        <v>10112940.406676175</v>
      </c>
      <c r="C136" s="1"/>
      <c r="D136" s="1"/>
      <c r="E136" s="1"/>
      <c r="F136" s="1"/>
      <c r="G136" s="1"/>
      <c r="H136" s="1"/>
      <c r="I136" s="4"/>
      <c r="K136" s="1"/>
      <c r="L136" s="1"/>
      <c r="M136" s="1"/>
      <c r="N136" s="1"/>
    </row>
    <row r="137" spans="1:14" x14ac:dyDescent="0.3">
      <c r="A137" s="3"/>
      <c r="B137" s="52">
        <f>+B135-B136</f>
        <v>109887059.59332383</v>
      </c>
      <c r="C137" s="1"/>
      <c r="D137" s="1" t="s">
        <v>55</v>
      </c>
      <c r="E137" s="1" t="s">
        <v>56</v>
      </c>
      <c r="F137" s="1" t="s">
        <v>57</v>
      </c>
      <c r="G137" s="1" t="s">
        <v>58</v>
      </c>
      <c r="H137" s="1" t="s">
        <v>59</v>
      </c>
      <c r="I137" s="4"/>
      <c r="K137" s="1"/>
      <c r="L137" s="1"/>
      <c r="M137" s="1"/>
      <c r="N137" s="1"/>
    </row>
    <row r="138" spans="1:14" x14ac:dyDescent="0.3">
      <c r="A138" s="3"/>
      <c r="B138" s="1"/>
      <c r="C138" s="1"/>
      <c r="D138" s="1">
        <v>0</v>
      </c>
      <c r="E138" s="1"/>
      <c r="F138" s="1"/>
      <c r="G138" s="1"/>
      <c r="H138" s="49">
        <f>+B135</f>
        <v>120000000</v>
      </c>
      <c r="I138" s="4"/>
      <c r="K138" s="1"/>
      <c r="L138" s="1"/>
      <c r="M138" s="1"/>
      <c r="N138" s="1"/>
    </row>
    <row r="139" spans="1:14" x14ac:dyDescent="0.3">
      <c r="A139" s="3"/>
      <c r="B139" s="48">
        <f>PMT(B121,B122,-B137)</f>
        <v>57012391.10382016</v>
      </c>
      <c r="C139" s="1"/>
      <c r="D139" s="1">
        <v>1</v>
      </c>
      <c r="E139" s="49">
        <f>+$B$139</f>
        <v>57012391.10382016</v>
      </c>
      <c r="F139" s="48">
        <f>+H138*$B$121</f>
        <v>3000000</v>
      </c>
      <c r="G139" s="49">
        <f>+E139-F139</f>
        <v>54012391.10382016</v>
      </c>
      <c r="H139" s="49">
        <f>+H138-G139</f>
        <v>65987608.89617984</v>
      </c>
      <c r="I139" s="4"/>
      <c r="K139" s="1"/>
      <c r="L139" s="1"/>
      <c r="M139" s="1"/>
      <c r="N139" s="1"/>
    </row>
    <row r="140" spans="1:14" x14ac:dyDescent="0.3">
      <c r="A140" s="3"/>
      <c r="B140" s="1"/>
      <c r="C140" s="1"/>
      <c r="D140" s="1">
        <v>2</v>
      </c>
      <c r="E140" s="49">
        <f t="shared" ref="E140:E161" si="16">+$B$139</f>
        <v>57012391.10382016</v>
      </c>
      <c r="F140" s="48">
        <f t="shared" ref="F140:F162" si="17">+H139*$B$121</f>
        <v>1649690.222404496</v>
      </c>
      <c r="G140" s="49">
        <f t="shared" ref="G140:G162" si="18">+E140-F140</f>
        <v>55362700.881415665</v>
      </c>
      <c r="H140" s="49">
        <f t="shared" ref="H140:H162" si="19">+H139-G140</f>
        <v>10624908.014764175</v>
      </c>
      <c r="I140" s="4"/>
      <c r="K140" s="1"/>
      <c r="L140" s="1"/>
      <c r="M140" s="1"/>
      <c r="N140" s="1"/>
    </row>
    <row r="141" spans="1:14" x14ac:dyDescent="0.3">
      <c r="A141" s="3"/>
      <c r="B141" s="1"/>
      <c r="C141" s="1"/>
      <c r="D141" s="1">
        <v>3</v>
      </c>
      <c r="E141" s="49">
        <f t="shared" si="16"/>
        <v>57012391.10382016</v>
      </c>
      <c r="F141" s="48">
        <f t="shared" si="17"/>
        <v>265622.70036910439</v>
      </c>
      <c r="G141" s="49">
        <f t="shared" si="18"/>
        <v>56746768.403451055</v>
      </c>
      <c r="H141" s="49">
        <f t="shared" si="19"/>
        <v>-46121860.38868688</v>
      </c>
      <c r="I141" s="4"/>
      <c r="K141" s="1"/>
      <c r="L141" s="1"/>
      <c r="M141" s="1"/>
      <c r="N141" s="1"/>
    </row>
    <row r="142" spans="1:14" x14ac:dyDescent="0.3">
      <c r="A142" s="3"/>
      <c r="B142" s="1"/>
      <c r="C142" s="1"/>
      <c r="D142" s="1">
        <v>4</v>
      </c>
      <c r="E142" s="49">
        <f t="shared" si="16"/>
        <v>57012391.10382016</v>
      </c>
      <c r="F142" s="48">
        <f t="shared" si="17"/>
        <v>-1153046.509717172</v>
      </c>
      <c r="G142" s="49">
        <f t="shared" si="18"/>
        <v>58165437.613537334</v>
      </c>
      <c r="H142" s="49">
        <f t="shared" si="19"/>
        <v>-104287298.00222421</v>
      </c>
      <c r="I142" s="4"/>
      <c r="K142" s="1"/>
      <c r="L142" s="1"/>
      <c r="M142" s="1"/>
      <c r="N142" s="1"/>
    </row>
    <row r="143" spans="1:14" x14ac:dyDescent="0.3">
      <c r="A143" s="3"/>
      <c r="B143" s="1"/>
      <c r="C143" s="1"/>
      <c r="D143" s="1">
        <v>5</v>
      </c>
      <c r="E143" s="49">
        <f t="shared" si="16"/>
        <v>57012391.10382016</v>
      </c>
      <c r="F143" s="48">
        <f t="shared" si="17"/>
        <v>-2607182.4500556053</v>
      </c>
      <c r="G143" s="49">
        <f t="shared" si="18"/>
        <v>59619573.553875767</v>
      </c>
      <c r="H143" s="49">
        <f t="shared" si="19"/>
        <v>-163906871.55609998</v>
      </c>
      <c r="I143" s="4"/>
      <c r="K143" s="1"/>
      <c r="L143" s="1"/>
      <c r="M143" s="1"/>
      <c r="N143" s="1"/>
    </row>
    <row r="144" spans="1:14" x14ac:dyDescent="0.3">
      <c r="A144" s="3"/>
      <c r="B144" s="1"/>
      <c r="C144" s="1"/>
      <c r="D144" s="51">
        <v>6</v>
      </c>
      <c r="E144" s="54">
        <f>+$B$139+B120</f>
        <v>60512391.10382016</v>
      </c>
      <c r="F144" s="53">
        <f t="shared" si="17"/>
        <v>-4097671.7889024997</v>
      </c>
      <c r="G144" s="54">
        <f t="shared" si="18"/>
        <v>64610062.892722659</v>
      </c>
      <c r="H144" s="54">
        <f t="shared" si="19"/>
        <v>-228516934.44882265</v>
      </c>
      <c r="I144" s="4"/>
      <c r="K144" s="1"/>
      <c r="L144" s="1"/>
      <c r="M144" s="1"/>
      <c r="N144" s="1"/>
    </row>
    <row r="145" spans="1:14" x14ac:dyDescent="0.3">
      <c r="A145" s="3"/>
      <c r="B145" s="1"/>
      <c r="C145" s="1"/>
      <c r="D145" s="1">
        <v>7</v>
      </c>
      <c r="E145" s="49">
        <f t="shared" si="16"/>
        <v>57012391.10382016</v>
      </c>
      <c r="F145" s="48">
        <f t="shared" si="17"/>
        <v>-5712923.3612205666</v>
      </c>
      <c r="G145" s="49">
        <f t="shared" si="18"/>
        <v>62725314.465040728</v>
      </c>
      <c r="H145" s="49">
        <f t="shared" si="19"/>
        <v>-291242248.91386336</v>
      </c>
      <c r="I145" s="4"/>
      <c r="K145" s="1"/>
      <c r="L145" s="1"/>
      <c r="M145" s="1"/>
      <c r="N145" s="1"/>
    </row>
    <row r="146" spans="1:14" x14ac:dyDescent="0.3">
      <c r="A146" s="3"/>
      <c r="B146" s="1"/>
      <c r="C146" s="1"/>
      <c r="D146" s="1">
        <v>8</v>
      </c>
      <c r="E146" s="49">
        <f t="shared" si="16"/>
        <v>57012391.10382016</v>
      </c>
      <c r="F146" s="48">
        <f t="shared" si="17"/>
        <v>-7281056.2228465844</v>
      </c>
      <c r="G146" s="49">
        <f t="shared" si="18"/>
        <v>64293447.326666743</v>
      </c>
      <c r="H146" s="49">
        <f t="shared" si="19"/>
        <v>-355535696.24053013</v>
      </c>
      <c r="I146" s="4"/>
      <c r="K146" s="1"/>
      <c r="L146" s="1"/>
      <c r="M146" s="1"/>
      <c r="N146" s="1"/>
    </row>
    <row r="147" spans="1:14" x14ac:dyDescent="0.3">
      <c r="A147" s="3"/>
      <c r="B147" s="1"/>
      <c r="C147" s="1"/>
      <c r="D147" s="1">
        <v>9</v>
      </c>
      <c r="E147" s="49">
        <f t="shared" si="16"/>
        <v>57012391.10382016</v>
      </c>
      <c r="F147" s="48">
        <f t="shared" si="17"/>
        <v>-8888392.4060132541</v>
      </c>
      <c r="G147" s="49">
        <f t="shared" si="18"/>
        <v>65900783.50983341</v>
      </c>
      <c r="H147" s="49">
        <f t="shared" si="19"/>
        <v>-421436479.75036353</v>
      </c>
      <c r="I147" s="4"/>
      <c r="K147" s="1"/>
      <c r="L147" s="1"/>
      <c r="M147" s="1"/>
      <c r="N147" s="1"/>
    </row>
    <row r="148" spans="1:14" x14ac:dyDescent="0.3">
      <c r="A148" s="3"/>
      <c r="B148" s="1"/>
      <c r="C148" s="1"/>
      <c r="D148" s="1">
        <v>10</v>
      </c>
      <c r="E148" s="49">
        <f t="shared" si="16"/>
        <v>57012391.10382016</v>
      </c>
      <c r="F148" s="48">
        <f t="shared" si="17"/>
        <v>-10535911.993759088</v>
      </c>
      <c r="G148" s="49">
        <f t="shared" si="18"/>
        <v>67548303.097579241</v>
      </c>
      <c r="H148" s="49">
        <f t="shared" si="19"/>
        <v>-488984782.84794277</v>
      </c>
      <c r="I148" s="4"/>
      <c r="K148" s="1"/>
      <c r="L148" s="1"/>
      <c r="M148" s="1"/>
      <c r="N148" s="1"/>
    </row>
    <row r="149" spans="1:14" x14ac:dyDescent="0.3">
      <c r="A149" s="3"/>
      <c r="B149" s="1"/>
      <c r="C149" s="1"/>
      <c r="D149" s="1">
        <v>11</v>
      </c>
      <c r="E149" s="49">
        <f t="shared" si="16"/>
        <v>57012391.10382016</v>
      </c>
      <c r="F149" s="48">
        <f t="shared" si="17"/>
        <v>-12224619.57119857</v>
      </c>
      <c r="G149" s="49">
        <f t="shared" si="18"/>
        <v>69237010.675018728</v>
      </c>
      <c r="H149" s="49">
        <f t="shared" si="19"/>
        <v>-558221793.5229615</v>
      </c>
      <c r="I149" s="4"/>
      <c r="K149" s="1"/>
      <c r="L149" s="1"/>
      <c r="M149" s="1"/>
      <c r="N149" s="1"/>
    </row>
    <row r="150" spans="1:14" x14ac:dyDescent="0.3">
      <c r="A150" s="3"/>
      <c r="B150" s="1"/>
      <c r="C150" s="1"/>
      <c r="D150" s="51">
        <v>12</v>
      </c>
      <c r="E150" s="54">
        <f>+$B$139+B120</f>
        <v>60512391.10382016</v>
      </c>
      <c r="F150" s="53">
        <f t="shared" si="17"/>
        <v>-13955544.838074038</v>
      </c>
      <c r="G150" s="54">
        <f t="shared" si="18"/>
        <v>74467935.941894203</v>
      </c>
      <c r="H150" s="54">
        <f t="shared" si="19"/>
        <v>-632689729.46485567</v>
      </c>
      <c r="I150" s="4"/>
      <c r="K150" s="1"/>
      <c r="L150" s="1"/>
      <c r="M150" s="1"/>
      <c r="N150" s="1"/>
    </row>
    <row r="151" spans="1:14" x14ac:dyDescent="0.3">
      <c r="A151" s="3"/>
      <c r="B151" s="1"/>
      <c r="C151" s="1"/>
      <c r="D151" s="1">
        <v>13</v>
      </c>
      <c r="E151" s="49">
        <f t="shared" si="16"/>
        <v>57012391.10382016</v>
      </c>
      <c r="F151" s="48">
        <f t="shared" si="17"/>
        <v>-15817243.236621393</v>
      </c>
      <c r="G151" s="49">
        <f t="shared" si="18"/>
        <v>72829634.340441555</v>
      </c>
      <c r="H151" s="49">
        <f t="shared" si="19"/>
        <v>-705519363.80529726</v>
      </c>
      <c r="I151" s="4"/>
      <c r="K151" s="1"/>
      <c r="L151" s="1"/>
      <c r="M151" s="1"/>
      <c r="N151" s="1"/>
    </row>
    <row r="152" spans="1:14" x14ac:dyDescent="0.3">
      <c r="A152" s="3"/>
      <c r="B152" s="1"/>
      <c r="C152" s="1"/>
      <c r="D152" s="1">
        <v>14</v>
      </c>
      <c r="E152" s="49">
        <f t="shared" si="16"/>
        <v>57012391.10382016</v>
      </c>
      <c r="F152" s="48">
        <f t="shared" si="17"/>
        <v>-17637984.095132433</v>
      </c>
      <c r="G152" s="49">
        <f t="shared" si="18"/>
        <v>74650375.198952585</v>
      </c>
      <c r="H152" s="49">
        <f t="shared" si="19"/>
        <v>-780169739.00424981</v>
      </c>
      <c r="I152" s="4"/>
      <c r="K152" s="1"/>
      <c r="L152" s="1"/>
      <c r="M152" s="1"/>
      <c r="N152" s="1"/>
    </row>
    <row r="153" spans="1:14" x14ac:dyDescent="0.3">
      <c r="A153" s="3"/>
      <c r="B153" s="1"/>
      <c r="C153" s="1"/>
      <c r="D153" s="1">
        <v>15</v>
      </c>
      <c r="E153" s="49">
        <f t="shared" si="16"/>
        <v>57012391.10382016</v>
      </c>
      <c r="F153" s="48">
        <f t="shared" si="17"/>
        <v>-19504243.475106247</v>
      </c>
      <c r="G153" s="49">
        <f t="shared" si="18"/>
        <v>76516634.578926414</v>
      </c>
      <c r="H153" s="49">
        <f t="shared" si="19"/>
        <v>-856686373.58317626</v>
      </c>
      <c r="I153" s="4"/>
      <c r="K153" s="1"/>
      <c r="L153" s="1"/>
      <c r="M153" s="1"/>
      <c r="N153" s="1"/>
    </row>
    <row r="154" spans="1:14" x14ac:dyDescent="0.3">
      <c r="A154" s="3"/>
      <c r="B154" s="1"/>
      <c r="C154" s="1"/>
      <c r="D154" s="1">
        <v>16</v>
      </c>
      <c r="E154" s="49">
        <f t="shared" si="16"/>
        <v>57012391.10382016</v>
      </c>
      <c r="F154" s="48">
        <f t="shared" si="17"/>
        <v>-21417159.339579407</v>
      </c>
      <c r="G154" s="49">
        <f t="shared" si="18"/>
        <v>78429550.443399563</v>
      </c>
      <c r="H154" s="49">
        <f t="shared" si="19"/>
        <v>-935115924.0265758</v>
      </c>
      <c r="I154" s="4"/>
      <c r="K154" s="1"/>
      <c r="L154" s="1"/>
      <c r="M154" s="1"/>
      <c r="N154" s="1"/>
    </row>
    <row r="155" spans="1:14" x14ac:dyDescent="0.3">
      <c r="A155" s="3"/>
      <c r="B155" s="1"/>
      <c r="C155" s="1"/>
      <c r="D155" s="1">
        <v>17</v>
      </c>
      <c r="E155" s="49">
        <f t="shared" si="16"/>
        <v>57012391.10382016</v>
      </c>
      <c r="F155" s="48">
        <f t="shared" si="17"/>
        <v>-23377898.100664396</v>
      </c>
      <c r="G155" s="49">
        <f t="shared" si="18"/>
        <v>80390289.204484552</v>
      </c>
      <c r="H155" s="49">
        <f t="shared" si="19"/>
        <v>-1015506213.2310604</v>
      </c>
      <c r="I155" s="4"/>
      <c r="K155" s="1"/>
      <c r="L155" s="1"/>
      <c r="M155" s="1"/>
      <c r="N155" s="1"/>
    </row>
    <row r="156" spans="1:14" x14ac:dyDescent="0.3">
      <c r="A156" s="3"/>
      <c r="B156" s="1"/>
      <c r="C156" s="1"/>
      <c r="D156" s="51">
        <v>18</v>
      </c>
      <c r="E156" s="54">
        <f>+$B$139+B120</f>
        <v>60512391.10382016</v>
      </c>
      <c r="F156" s="53">
        <f t="shared" si="17"/>
        <v>-25387655.330776513</v>
      </c>
      <c r="G156" s="54">
        <f t="shared" si="18"/>
        <v>85900046.434596673</v>
      </c>
      <c r="H156" s="54">
        <f t="shared" si="19"/>
        <v>-1101406259.665657</v>
      </c>
      <c r="I156" s="4"/>
      <c r="K156" s="1"/>
      <c r="L156" s="1"/>
      <c r="M156" s="1"/>
      <c r="N156" s="1"/>
    </row>
    <row r="157" spans="1:14" x14ac:dyDescent="0.3">
      <c r="A157" s="3"/>
      <c r="B157" s="1"/>
      <c r="C157" s="1"/>
      <c r="D157" s="1">
        <v>19</v>
      </c>
      <c r="E157" s="49">
        <f t="shared" si="16"/>
        <v>57012391.10382016</v>
      </c>
      <c r="F157" s="48">
        <f t="shared" si="17"/>
        <v>-27535156.491641428</v>
      </c>
      <c r="G157" s="49">
        <f t="shared" si="18"/>
        <v>84547547.595461592</v>
      </c>
      <c r="H157" s="49">
        <f t="shared" si="19"/>
        <v>-1185953807.2611187</v>
      </c>
      <c r="I157" s="4"/>
      <c r="K157" s="1"/>
      <c r="L157" s="1"/>
      <c r="M157" s="1"/>
      <c r="N157" s="1"/>
    </row>
    <row r="158" spans="1:14" x14ac:dyDescent="0.3">
      <c r="A158" s="3"/>
      <c r="B158" s="1"/>
      <c r="C158" s="1"/>
      <c r="D158" s="1">
        <v>20</v>
      </c>
      <c r="E158" s="49">
        <f t="shared" si="16"/>
        <v>57012391.10382016</v>
      </c>
      <c r="F158" s="48">
        <f t="shared" si="17"/>
        <v>-29648845.181527968</v>
      </c>
      <c r="G158" s="49">
        <f t="shared" si="18"/>
        <v>86661236.285348132</v>
      </c>
      <c r="H158" s="49">
        <f t="shared" si="19"/>
        <v>-1272615043.5464668</v>
      </c>
      <c r="I158" s="4"/>
      <c r="K158" s="1"/>
      <c r="L158" s="1"/>
      <c r="M158" s="1"/>
      <c r="N158" s="1"/>
    </row>
    <row r="159" spans="1:14" x14ac:dyDescent="0.3">
      <c r="A159" s="3"/>
      <c r="B159" s="1"/>
      <c r="C159" s="1"/>
      <c r="D159" s="1">
        <v>21</v>
      </c>
      <c r="E159" s="49">
        <f t="shared" si="16"/>
        <v>57012391.10382016</v>
      </c>
      <c r="F159" s="48">
        <f t="shared" si="17"/>
        <v>-31815376.088661671</v>
      </c>
      <c r="G159" s="49">
        <f t="shared" si="18"/>
        <v>88827767.192481831</v>
      </c>
      <c r="H159" s="49">
        <f t="shared" si="19"/>
        <v>-1361442810.7389486</v>
      </c>
      <c r="I159" s="4"/>
      <c r="K159" s="1"/>
      <c r="L159" s="1"/>
      <c r="M159" s="1"/>
      <c r="N159" s="1"/>
    </row>
    <row r="160" spans="1:14" x14ac:dyDescent="0.3">
      <c r="A160" s="3"/>
      <c r="B160" s="1"/>
      <c r="C160" s="1"/>
      <c r="D160" s="1">
        <v>22</v>
      </c>
      <c r="E160" s="49">
        <f t="shared" si="16"/>
        <v>57012391.10382016</v>
      </c>
      <c r="F160" s="48">
        <f t="shared" si="17"/>
        <v>-34036070.268473715</v>
      </c>
      <c r="G160" s="49">
        <f t="shared" si="18"/>
        <v>91048461.372293875</v>
      </c>
      <c r="H160" s="49">
        <f t="shared" si="19"/>
        <v>-1452491272.1112425</v>
      </c>
      <c r="I160" s="4"/>
      <c r="K160" s="1"/>
      <c r="L160" s="1"/>
      <c r="M160" s="1"/>
      <c r="N160" s="1"/>
    </row>
    <row r="161" spans="1:14" x14ac:dyDescent="0.3">
      <c r="A161" s="3"/>
      <c r="B161" s="1"/>
      <c r="C161" s="1"/>
      <c r="D161" s="1">
        <v>23</v>
      </c>
      <c r="E161" s="49">
        <f t="shared" si="16"/>
        <v>57012391.10382016</v>
      </c>
      <c r="F161" s="48">
        <f t="shared" si="17"/>
        <v>-36312281.802781068</v>
      </c>
      <c r="G161" s="49">
        <f t="shared" si="18"/>
        <v>93324672.90660122</v>
      </c>
      <c r="H161" s="49">
        <f t="shared" si="19"/>
        <v>-1545815945.0178437</v>
      </c>
      <c r="I161" s="4"/>
      <c r="K161" s="1"/>
      <c r="L161" s="1"/>
      <c r="M161" s="1"/>
      <c r="N161" s="1"/>
    </row>
    <row r="162" spans="1:14" x14ac:dyDescent="0.3">
      <c r="A162" s="3"/>
      <c r="B162" s="1"/>
      <c r="C162" s="1"/>
      <c r="D162" s="51">
        <v>24</v>
      </c>
      <c r="E162" s="54">
        <f>+$B$139+B120</f>
        <v>60512391.10382016</v>
      </c>
      <c r="F162" s="53">
        <f t="shared" si="17"/>
        <v>-38645398.625446096</v>
      </c>
      <c r="G162" s="54">
        <f t="shared" si="18"/>
        <v>99157789.729266256</v>
      </c>
      <c r="H162" s="54">
        <f t="shared" si="19"/>
        <v>-1644973734.7471099</v>
      </c>
      <c r="I162" s="4"/>
      <c r="K162" s="1"/>
      <c r="L162" s="1"/>
      <c r="M162" s="1"/>
      <c r="N162" s="1"/>
    </row>
    <row r="163" spans="1:14" x14ac:dyDescent="0.3">
      <c r="A163" s="3"/>
      <c r="B163" s="1"/>
      <c r="C163" s="1"/>
      <c r="D163" s="1"/>
      <c r="E163" s="1"/>
      <c r="F163" s="1"/>
      <c r="G163" s="1"/>
      <c r="H163" s="1"/>
      <c r="I163" s="4"/>
      <c r="K163" s="1"/>
      <c r="L163" s="1"/>
      <c r="M163" s="1"/>
      <c r="N163" s="1"/>
    </row>
    <row r="164" spans="1:14" x14ac:dyDescent="0.3">
      <c r="A164" s="3"/>
      <c r="B164" s="1"/>
      <c r="C164" s="1"/>
      <c r="D164" s="1"/>
      <c r="E164" s="1"/>
      <c r="F164" s="1"/>
      <c r="G164" s="1"/>
      <c r="H164" s="1"/>
      <c r="I164" s="4"/>
      <c r="K164" s="1"/>
      <c r="L164" s="1"/>
      <c r="M164" s="1"/>
      <c r="N164" s="1"/>
    </row>
    <row r="165" spans="1:14" x14ac:dyDescent="0.3">
      <c r="A165" s="3"/>
      <c r="B165" s="1"/>
      <c r="C165" s="1"/>
      <c r="D165" s="1"/>
      <c r="E165" s="1"/>
      <c r="F165" s="1"/>
      <c r="G165" s="1"/>
      <c r="H165" s="1"/>
      <c r="I165" s="4"/>
      <c r="K165" s="1"/>
      <c r="L165" s="1"/>
      <c r="M165" s="1"/>
      <c r="N165" s="1"/>
    </row>
    <row r="166" spans="1:14" x14ac:dyDescent="0.3">
      <c r="A166" s="3"/>
      <c r="B166" s="1"/>
      <c r="C166" s="1"/>
      <c r="D166" s="1"/>
      <c r="E166" s="1"/>
      <c r="F166" s="1"/>
      <c r="G166" s="1"/>
      <c r="H166" s="1"/>
      <c r="I166" s="4"/>
      <c r="K166" s="1"/>
      <c r="L166" s="1"/>
      <c r="M166" s="1"/>
      <c r="N166" s="1"/>
    </row>
    <row r="167" spans="1:14" x14ac:dyDescent="0.3">
      <c r="A167" s="3"/>
      <c r="B167" s="1"/>
      <c r="C167" s="1"/>
      <c r="D167" s="1"/>
      <c r="E167" s="1"/>
      <c r="F167" s="1"/>
      <c r="G167" s="1"/>
      <c r="H167" s="1"/>
      <c r="I167" s="4"/>
      <c r="K167" s="1"/>
      <c r="L167" s="1"/>
      <c r="M167" s="1"/>
      <c r="N167" s="1"/>
    </row>
    <row r="168" spans="1:14" x14ac:dyDescent="0.3">
      <c r="A168" s="3"/>
      <c r="B168" s="1"/>
      <c r="C168" s="1"/>
      <c r="D168" s="1"/>
      <c r="E168" s="1"/>
      <c r="F168" s="1"/>
      <c r="G168" s="1"/>
      <c r="H168" s="1"/>
      <c r="I168" s="4"/>
      <c r="K168" s="1"/>
      <c r="L168" s="1"/>
      <c r="M168" s="1"/>
      <c r="N168" s="1"/>
    </row>
    <row r="169" spans="1:14" x14ac:dyDescent="0.3">
      <c r="A169" s="3"/>
      <c r="B169" s="1"/>
      <c r="C169" s="1"/>
      <c r="D169" s="1"/>
      <c r="E169" s="1"/>
      <c r="F169" s="1"/>
      <c r="G169" s="1"/>
      <c r="H169" s="1"/>
      <c r="I169" s="4"/>
      <c r="K169" s="1"/>
      <c r="L169" s="1"/>
      <c r="M169" s="1"/>
      <c r="N169" s="1"/>
    </row>
    <row r="170" spans="1:14" x14ac:dyDescent="0.3">
      <c r="A170" s="3"/>
      <c r="B170" s="1"/>
      <c r="C170" s="1"/>
      <c r="D170" s="1"/>
      <c r="E170" s="1"/>
      <c r="F170" s="1"/>
      <c r="G170" s="1"/>
      <c r="H170" s="1"/>
      <c r="I170" s="4"/>
      <c r="K170" s="1"/>
      <c r="L170" s="1"/>
      <c r="M170" s="1"/>
      <c r="N170" s="1"/>
    </row>
    <row r="171" spans="1:14" x14ac:dyDescent="0.3">
      <c r="A171" s="3"/>
      <c r="B171" s="1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</row>
    <row r="172" spans="1:14" x14ac:dyDescent="0.3">
      <c r="A172" s="3" t="s">
        <v>13</v>
      </c>
      <c r="B172" s="1"/>
      <c r="C172" s="1"/>
      <c r="D172" s="1"/>
      <c r="E172" s="1"/>
      <c r="F172" s="1"/>
      <c r="G172" s="1"/>
      <c r="H172" s="1"/>
      <c r="I172" s="1"/>
      <c r="J172" s="1"/>
    </row>
    <row r="173" spans="1:14" x14ac:dyDescent="0.3">
      <c r="A173" s="1" t="s">
        <v>14</v>
      </c>
      <c r="B173" s="1"/>
      <c r="C173" s="1"/>
      <c r="D173" s="1"/>
      <c r="E173" s="1"/>
      <c r="F173" s="1"/>
      <c r="G173" s="1"/>
      <c r="H173" s="1"/>
      <c r="I173" s="1"/>
      <c r="J173" s="1"/>
    </row>
    <row r="174" spans="1:14" x14ac:dyDescent="0.3">
      <c r="A174" s="1" t="s">
        <v>15</v>
      </c>
      <c r="B174" s="1"/>
      <c r="C174" s="1"/>
      <c r="D174" s="1"/>
      <c r="E174" s="1"/>
      <c r="F174" s="1"/>
      <c r="G174" s="1"/>
      <c r="H174" s="1"/>
      <c r="I174" s="1"/>
      <c r="J174" s="1"/>
    </row>
    <row r="175" spans="1:1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4" x14ac:dyDescent="0.3">
      <c r="A176" s="1" t="s">
        <v>40</v>
      </c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">
      <c r="A177" s="1" t="s">
        <v>54</v>
      </c>
      <c r="B177" s="48">
        <v>3250000</v>
      </c>
      <c r="C177" s="1"/>
      <c r="D177" s="1" t="s">
        <v>55</v>
      </c>
      <c r="E177" s="1" t="s">
        <v>56</v>
      </c>
      <c r="F177" s="1" t="s">
        <v>57</v>
      </c>
      <c r="G177" s="1" t="s">
        <v>58</v>
      </c>
      <c r="H177" s="1" t="s">
        <v>59</v>
      </c>
      <c r="I177" s="1"/>
      <c r="J177" s="1"/>
    </row>
    <row r="178" spans="1:10" x14ac:dyDescent="0.3">
      <c r="A178" s="1" t="s">
        <v>27</v>
      </c>
      <c r="B178" s="50">
        <v>2.4E-2</v>
      </c>
      <c r="C178" s="1"/>
      <c r="D178" s="1"/>
      <c r="E178" s="1"/>
      <c r="F178" s="1"/>
      <c r="G178" s="1"/>
      <c r="H178" s="1"/>
      <c r="I178" s="1"/>
      <c r="J178" s="1"/>
    </row>
    <row r="179" spans="1:10" x14ac:dyDescent="0.3">
      <c r="A179" s="1" t="s">
        <v>28</v>
      </c>
      <c r="B179" s="1">
        <v>18</v>
      </c>
      <c r="C179" s="1"/>
      <c r="D179" s="1">
        <v>1</v>
      </c>
      <c r="E179" s="49">
        <f>+$B$177</f>
        <v>3250000</v>
      </c>
      <c r="F179" s="48">
        <f>+H179*$B$178</f>
        <v>78000</v>
      </c>
      <c r="G179" s="49">
        <f>+E179+F179</f>
        <v>3328000</v>
      </c>
      <c r="H179" s="49">
        <f>+B177</f>
        <v>3250000</v>
      </c>
      <c r="I179" s="1"/>
      <c r="J179" s="1"/>
    </row>
    <row r="180" spans="1:10" x14ac:dyDescent="0.3">
      <c r="A180" s="1" t="s">
        <v>66</v>
      </c>
      <c r="B180" s="48">
        <f>FV(B178,B179,-B177)</f>
        <v>72108771.158922389</v>
      </c>
      <c r="C180" s="1"/>
      <c r="D180" s="1">
        <v>2</v>
      </c>
      <c r="E180" s="49">
        <f t="shared" ref="E180:E196" si="20">+$B$177</f>
        <v>3250000</v>
      </c>
      <c r="F180" s="48">
        <f t="shared" ref="F180:F196" si="21">+H180*$B$178</f>
        <v>157872</v>
      </c>
      <c r="G180" s="49">
        <f t="shared" ref="G180:G196" si="22">+E180+F180</f>
        <v>3407872</v>
      </c>
      <c r="H180" s="49">
        <f>+H179+G179</f>
        <v>6578000</v>
      </c>
      <c r="I180" s="1"/>
      <c r="J180" s="1"/>
    </row>
    <row r="181" spans="1:10" x14ac:dyDescent="0.3">
      <c r="A181" s="1"/>
      <c r="B181" s="1"/>
      <c r="C181" s="1"/>
      <c r="D181" s="1">
        <v>3</v>
      </c>
      <c r="E181" s="49">
        <f t="shared" si="20"/>
        <v>3250000</v>
      </c>
      <c r="F181" s="48">
        <f t="shared" si="21"/>
        <v>239660.92800000001</v>
      </c>
      <c r="G181" s="49">
        <f t="shared" si="22"/>
        <v>3489660.9279999998</v>
      </c>
      <c r="H181" s="49">
        <f t="shared" ref="H181:H196" si="23">+H180+G180</f>
        <v>9985872</v>
      </c>
      <c r="I181" s="1"/>
      <c r="J181" s="1"/>
    </row>
    <row r="182" spans="1:10" x14ac:dyDescent="0.3">
      <c r="A182" s="1"/>
      <c r="B182" s="1"/>
      <c r="C182" s="1"/>
      <c r="D182" s="1">
        <v>4</v>
      </c>
      <c r="E182" s="49">
        <f t="shared" si="20"/>
        <v>3250000</v>
      </c>
      <c r="F182" s="48">
        <f t="shared" si="21"/>
        <v>323412.79027200001</v>
      </c>
      <c r="G182" s="49">
        <f t="shared" si="22"/>
        <v>3573412.7902720002</v>
      </c>
      <c r="H182" s="49">
        <f t="shared" si="23"/>
        <v>13475532.927999999</v>
      </c>
      <c r="I182" s="1"/>
      <c r="J182" s="1"/>
    </row>
    <row r="183" spans="1:10" x14ac:dyDescent="0.3">
      <c r="A183" s="1"/>
      <c r="B183" s="1"/>
      <c r="C183" s="1"/>
      <c r="D183" s="1">
        <v>5</v>
      </c>
      <c r="E183" s="49">
        <f t="shared" si="20"/>
        <v>3250000</v>
      </c>
      <c r="F183" s="48">
        <f t="shared" si="21"/>
        <v>409174.697238528</v>
      </c>
      <c r="G183" s="49">
        <f t="shared" si="22"/>
        <v>3659174.6972385282</v>
      </c>
      <c r="H183" s="49">
        <f t="shared" si="23"/>
        <v>17048945.718272001</v>
      </c>
      <c r="I183" s="1"/>
      <c r="J183" s="1"/>
    </row>
    <row r="184" spans="1:10" x14ac:dyDescent="0.3">
      <c r="A184" s="1"/>
      <c r="B184" s="1"/>
      <c r="C184" s="1"/>
      <c r="D184" s="1">
        <v>6</v>
      </c>
      <c r="E184" s="49">
        <f t="shared" si="20"/>
        <v>3250000</v>
      </c>
      <c r="F184" s="48">
        <f t="shared" si="21"/>
        <v>496994.88997225265</v>
      </c>
      <c r="G184" s="49">
        <f t="shared" si="22"/>
        <v>3746994.8899722528</v>
      </c>
      <c r="H184" s="49">
        <f t="shared" si="23"/>
        <v>20708120.415510528</v>
      </c>
      <c r="I184" s="1"/>
      <c r="J184" s="1"/>
    </row>
    <row r="185" spans="1:10" x14ac:dyDescent="0.3">
      <c r="A185" s="1"/>
      <c r="B185" s="1"/>
      <c r="C185" s="1"/>
      <c r="D185" s="1">
        <v>7</v>
      </c>
      <c r="E185" s="49">
        <f t="shared" si="20"/>
        <v>3250000</v>
      </c>
      <c r="F185" s="48">
        <f t="shared" si="21"/>
        <v>586922.7673315868</v>
      </c>
      <c r="G185" s="49">
        <f t="shared" si="22"/>
        <v>3836922.7673315867</v>
      </c>
      <c r="H185" s="49">
        <f t="shared" si="23"/>
        <v>24455115.305482782</v>
      </c>
      <c r="I185" s="1"/>
      <c r="J185" s="1"/>
    </row>
    <row r="186" spans="1:10" x14ac:dyDescent="0.3">
      <c r="A186" s="1"/>
      <c r="B186" s="1"/>
      <c r="C186" s="1"/>
      <c r="D186" s="1">
        <v>8</v>
      </c>
      <c r="E186" s="49">
        <f t="shared" si="20"/>
        <v>3250000</v>
      </c>
      <c r="F186" s="48">
        <f t="shared" si="21"/>
        <v>679008.91374754487</v>
      </c>
      <c r="G186" s="49">
        <f t="shared" si="22"/>
        <v>3929008.9137475449</v>
      </c>
      <c r="H186" s="49">
        <f t="shared" si="23"/>
        <v>28292038.072814368</v>
      </c>
      <c r="I186" s="1"/>
      <c r="J186" s="1"/>
    </row>
    <row r="187" spans="1:10" x14ac:dyDescent="0.3">
      <c r="A187" s="1"/>
      <c r="B187" s="1"/>
      <c r="C187" s="1"/>
      <c r="D187" s="1">
        <v>9</v>
      </c>
      <c r="E187" s="49">
        <f t="shared" si="20"/>
        <v>3250000</v>
      </c>
      <c r="F187" s="48">
        <f t="shared" si="21"/>
        <v>773305.12767748593</v>
      </c>
      <c r="G187" s="49">
        <f t="shared" si="22"/>
        <v>4023305.1276774858</v>
      </c>
      <c r="H187" s="49">
        <f t="shared" si="23"/>
        <v>32221046.986561913</v>
      </c>
      <c r="I187" s="1"/>
      <c r="J187" s="1"/>
    </row>
    <row r="188" spans="1:10" x14ac:dyDescent="0.3">
      <c r="A188" s="1"/>
      <c r="B188" s="1"/>
      <c r="C188" s="1"/>
      <c r="D188" s="1">
        <v>10</v>
      </c>
      <c r="E188" s="49">
        <f t="shared" si="20"/>
        <v>3250000</v>
      </c>
      <c r="F188" s="48">
        <f t="shared" si="21"/>
        <v>869864.45074174565</v>
      </c>
      <c r="G188" s="49">
        <f t="shared" si="22"/>
        <v>4119864.4507417455</v>
      </c>
      <c r="H188" s="49">
        <f t="shared" si="23"/>
        <v>36244352.114239402</v>
      </c>
      <c r="I188" s="1"/>
      <c r="J188" s="1"/>
    </row>
    <row r="189" spans="1:10" x14ac:dyDescent="0.3">
      <c r="A189" s="1"/>
      <c r="B189" s="1"/>
      <c r="C189" s="1"/>
      <c r="D189" s="1">
        <v>11</v>
      </c>
      <c r="E189" s="49">
        <f t="shared" si="20"/>
        <v>3250000</v>
      </c>
      <c r="F189" s="48">
        <f t="shared" si="21"/>
        <v>968741.19755954761</v>
      </c>
      <c r="G189" s="49">
        <f t="shared" si="22"/>
        <v>4218741.1975595476</v>
      </c>
      <c r="H189" s="49">
        <f t="shared" si="23"/>
        <v>40364216.564981148</v>
      </c>
      <c r="I189" s="1"/>
      <c r="J189" s="1"/>
    </row>
    <row r="190" spans="1:10" x14ac:dyDescent="0.3">
      <c r="A190" s="1"/>
      <c r="B190" s="1"/>
      <c r="C190" s="1"/>
      <c r="D190" s="1">
        <v>12</v>
      </c>
      <c r="E190" s="49">
        <f t="shared" si="20"/>
        <v>3250000</v>
      </c>
      <c r="F190" s="48">
        <f t="shared" si="21"/>
        <v>1069990.9863009767</v>
      </c>
      <c r="G190" s="49">
        <f t="shared" si="22"/>
        <v>4319990.9863009769</v>
      </c>
      <c r="H190" s="49">
        <f t="shared" si="23"/>
        <v>44582957.762540698</v>
      </c>
      <c r="I190" s="1"/>
      <c r="J190" s="1"/>
    </row>
    <row r="191" spans="1:10" x14ac:dyDescent="0.3">
      <c r="A191" s="1"/>
      <c r="B191" s="1"/>
      <c r="C191" s="1"/>
      <c r="D191" s="1">
        <v>13</v>
      </c>
      <c r="E191" s="49">
        <f t="shared" si="20"/>
        <v>3250000</v>
      </c>
      <c r="F191" s="48">
        <f t="shared" si="21"/>
        <v>1173670.7699722003</v>
      </c>
      <c r="G191" s="49">
        <f t="shared" si="22"/>
        <v>4423670.7699722005</v>
      </c>
      <c r="H191" s="49">
        <f t="shared" si="23"/>
        <v>48902948.748841673</v>
      </c>
      <c r="I191" s="1"/>
      <c r="J191" s="1"/>
    </row>
    <row r="192" spans="1:10" x14ac:dyDescent="0.3">
      <c r="A192" s="1"/>
      <c r="B192" s="1"/>
      <c r="C192" s="1"/>
      <c r="D192" s="1">
        <v>14</v>
      </c>
      <c r="E192" s="49">
        <f t="shared" si="20"/>
        <v>3250000</v>
      </c>
      <c r="F192" s="48">
        <f t="shared" si="21"/>
        <v>1279838.8684515329</v>
      </c>
      <c r="G192" s="49">
        <f t="shared" si="22"/>
        <v>4529838.8684515329</v>
      </c>
      <c r="H192" s="49">
        <f t="shared" si="23"/>
        <v>53326619.518813871</v>
      </c>
      <c r="I192" s="1"/>
      <c r="J192" s="1"/>
    </row>
    <row r="193" spans="1:10" x14ac:dyDescent="0.3">
      <c r="A193" s="1"/>
      <c r="B193" s="1"/>
      <c r="C193" s="1"/>
      <c r="D193" s="1">
        <v>15</v>
      </c>
      <c r="E193" s="49">
        <f t="shared" si="20"/>
        <v>3250000</v>
      </c>
      <c r="F193" s="48">
        <f t="shared" si="21"/>
        <v>1388555.0012943698</v>
      </c>
      <c r="G193" s="49">
        <f t="shared" si="22"/>
        <v>4638555.0012943698</v>
      </c>
      <c r="H193" s="49">
        <f t="shared" si="23"/>
        <v>57856458.387265407</v>
      </c>
      <c r="I193" s="1"/>
      <c r="J193" s="1"/>
    </row>
    <row r="194" spans="1:10" x14ac:dyDescent="0.3">
      <c r="A194" s="1"/>
      <c r="B194" s="1"/>
      <c r="C194" s="1"/>
      <c r="D194" s="1">
        <v>16</v>
      </c>
      <c r="E194" s="49">
        <f t="shared" si="20"/>
        <v>3250000</v>
      </c>
      <c r="F194" s="48">
        <f t="shared" si="21"/>
        <v>1499880.3213254346</v>
      </c>
      <c r="G194" s="49">
        <f t="shared" si="22"/>
        <v>4749880.3213254344</v>
      </c>
      <c r="H194" s="49">
        <f t="shared" si="23"/>
        <v>62495013.388559774</v>
      </c>
      <c r="I194" s="1"/>
      <c r="J194" s="1"/>
    </row>
    <row r="195" spans="1:10" x14ac:dyDescent="0.3">
      <c r="A195" s="1"/>
      <c r="B195" s="1"/>
      <c r="C195" s="1"/>
      <c r="D195" s="1">
        <v>17</v>
      </c>
      <c r="E195" s="49">
        <f t="shared" si="20"/>
        <v>3250000</v>
      </c>
      <c r="F195" s="48">
        <f t="shared" si="21"/>
        <v>1613877.449037245</v>
      </c>
      <c r="G195" s="49">
        <f t="shared" si="22"/>
        <v>4863877.4490372445</v>
      </c>
      <c r="H195" s="49">
        <f t="shared" si="23"/>
        <v>67244893.70988521</v>
      </c>
      <c r="I195" s="1"/>
      <c r="J195" s="1"/>
    </row>
    <row r="196" spans="1:10" x14ac:dyDescent="0.3">
      <c r="A196" s="1"/>
      <c r="B196" s="1"/>
      <c r="C196" s="1"/>
      <c r="D196" s="1">
        <v>18</v>
      </c>
      <c r="E196" s="49">
        <f t="shared" si="20"/>
        <v>3250000</v>
      </c>
      <c r="F196" s="48">
        <f t="shared" si="21"/>
        <v>1730610.5078141389</v>
      </c>
      <c r="G196" s="49">
        <f t="shared" si="22"/>
        <v>4980610.5078141391</v>
      </c>
      <c r="H196" s="49">
        <f t="shared" si="23"/>
        <v>72108771.158922449</v>
      </c>
      <c r="I196" s="1"/>
      <c r="J196" s="1"/>
    </row>
    <row r="197" spans="1:1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">
      <c r="A199" s="1"/>
      <c r="B199" s="1"/>
      <c r="C199" s="1"/>
      <c r="D199" s="1"/>
      <c r="G199" s="1"/>
    </row>
    <row r="200" spans="1:10" x14ac:dyDescent="0.3">
      <c r="A200" s="1"/>
      <c r="B200" s="4"/>
      <c r="C200" s="4"/>
      <c r="D200" s="4"/>
      <c r="E200" s="4"/>
      <c r="F200" s="4"/>
    </row>
    <row r="201" spans="1:10" x14ac:dyDescent="0.3">
      <c r="A201" s="4" t="s">
        <v>22</v>
      </c>
      <c r="B201" s="4"/>
      <c r="C201" s="4"/>
      <c r="D201" s="4"/>
      <c r="E201" s="4"/>
      <c r="F201" s="4"/>
    </row>
    <row r="202" spans="1:10" x14ac:dyDescent="0.3">
      <c r="A202" s="4" t="s">
        <v>17</v>
      </c>
      <c r="B202" s="4"/>
      <c r="C202" s="4"/>
      <c r="D202" s="4"/>
      <c r="E202" s="4"/>
      <c r="F202" s="4"/>
    </row>
    <row r="203" spans="1:10" x14ac:dyDescent="0.3">
      <c r="A203" s="4" t="s">
        <v>18</v>
      </c>
      <c r="B203" s="4"/>
      <c r="C203" s="4"/>
      <c r="D203" s="4"/>
      <c r="E203" s="4"/>
      <c r="F203" s="4"/>
    </row>
    <row r="204" spans="1:10" x14ac:dyDescent="0.3">
      <c r="A204" s="4" t="s">
        <v>19</v>
      </c>
      <c r="B204" s="4"/>
      <c r="C204" s="4"/>
      <c r="D204" s="4"/>
      <c r="E204" s="4"/>
      <c r="F204" s="4"/>
    </row>
    <row r="205" spans="1:10" x14ac:dyDescent="0.3">
      <c r="A205" s="4" t="s">
        <v>20</v>
      </c>
      <c r="B205" s="4"/>
      <c r="C205" s="4"/>
      <c r="D205" s="4"/>
      <c r="E205" s="4"/>
      <c r="F205" s="4"/>
    </row>
    <row r="206" spans="1:10" x14ac:dyDescent="0.3">
      <c r="A206" s="4" t="s">
        <v>21</v>
      </c>
      <c r="B206" s="4"/>
      <c r="C206" s="4"/>
      <c r="D206" s="4"/>
      <c r="E206" s="4"/>
      <c r="F206" s="4"/>
    </row>
    <row r="207" spans="1:10" x14ac:dyDescent="0.3">
      <c r="A207" s="4" t="s">
        <v>39</v>
      </c>
      <c r="B207" s="1"/>
      <c r="C207" s="1"/>
      <c r="D207" s="1"/>
    </row>
    <row r="208" spans="1:10" x14ac:dyDescent="0.3">
      <c r="A208" s="4"/>
      <c r="B208" s="1"/>
      <c r="C208" s="1"/>
      <c r="D208" s="1"/>
    </row>
    <row r="209" spans="1:6" x14ac:dyDescent="0.3">
      <c r="A209" s="4"/>
      <c r="B209" s="1"/>
      <c r="C209" s="1"/>
      <c r="D209" s="1"/>
    </row>
    <row r="210" spans="1:6" x14ac:dyDescent="0.3">
      <c r="A210" s="4" t="s">
        <v>44</v>
      </c>
      <c r="B210" s="48">
        <v>10000000</v>
      </c>
      <c r="C210" s="1"/>
      <c r="D210" s="1"/>
    </row>
    <row r="211" spans="1:6" x14ac:dyDescent="0.3">
      <c r="A211" s="4" t="s">
        <v>27</v>
      </c>
      <c r="B211" s="50">
        <v>1.7999999999999999E-2</v>
      </c>
      <c r="C211" s="1"/>
      <c r="D211" s="1"/>
    </row>
    <row r="212" spans="1:6" x14ac:dyDescent="0.3">
      <c r="A212" s="4" t="s">
        <v>28</v>
      </c>
      <c r="B212" s="1">
        <v>24</v>
      </c>
      <c r="C212" s="1"/>
      <c r="D212" s="1"/>
    </row>
    <row r="213" spans="1:6" x14ac:dyDescent="0.3">
      <c r="A213" s="4" t="s">
        <v>45</v>
      </c>
      <c r="B213" s="1"/>
      <c r="C213" s="1"/>
      <c r="D213" s="1"/>
    </row>
    <row r="214" spans="1:6" x14ac:dyDescent="0.3">
      <c r="A214" s="4"/>
      <c r="B214" s="1"/>
      <c r="C214" s="1"/>
      <c r="D214" s="1"/>
    </row>
    <row r="215" spans="1:6" x14ac:dyDescent="0.3">
      <c r="A215" s="34" t="s">
        <v>43</v>
      </c>
      <c r="B215" s="35"/>
      <c r="C215" s="35"/>
      <c r="D215" s="35"/>
      <c r="E215" s="36"/>
    </row>
    <row r="216" spans="1:6" x14ac:dyDescent="0.3">
      <c r="A216" s="34" t="s">
        <v>44</v>
      </c>
      <c r="B216" s="77">
        <f>+$B$210</f>
        <v>10000000</v>
      </c>
      <c r="C216" s="77">
        <f t="shared" ref="C216:E216" si="24">+$B$210</f>
        <v>10000000</v>
      </c>
      <c r="D216" s="77">
        <f t="shared" si="24"/>
        <v>10000000</v>
      </c>
      <c r="E216" s="77">
        <f t="shared" si="24"/>
        <v>10000000</v>
      </c>
    </row>
    <row r="217" spans="1:6" x14ac:dyDescent="0.3">
      <c r="A217" s="34" t="s">
        <v>27</v>
      </c>
      <c r="B217" s="81">
        <f>+$B$211</f>
        <v>1.7999999999999999E-2</v>
      </c>
      <c r="C217" s="81">
        <f t="shared" ref="C217:E217" si="25">+$B$211</f>
        <v>1.7999999999999999E-2</v>
      </c>
      <c r="D217" s="81">
        <f t="shared" si="25"/>
        <v>1.7999999999999999E-2</v>
      </c>
      <c r="E217" s="81">
        <f t="shared" si="25"/>
        <v>1.7999999999999999E-2</v>
      </c>
      <c r="F217" s="82"/>
    </row>
    <row r="218" spans="1:6" x14ac:dyDescent="0.3">
      <c r="A218" s="34" t="s">
        <v>28</v>
      </c>
      <c r="B218" s="35">
        <v>6</v>
      </c>
      <c r="C218" s="35">
        <v>12</v>
      </c>
      <c r="D218" s="35">
        <v>18</v>
      </c>
      <c r="E218" s="35">
        <v>24</v>
      </c>
    </row>
    <row r="219" spans="1:6" x14ac:dyDescent="0.3">
      <c r="A219" s="34" t="s">
        <v>45</v>
      </c>
      <c r="B219" s="83">
        <f>PV(B217,B218,,-B216)</f>
        <v>8984901.740474293</v>
      </c>
      <c r="C219" s="83">
        <f t="shared" ref="C219:E219" si="26">PV(C217,C218,,-C216)</f>
        <v>8072845.9285977967</v>
      </c>
      <c r="D219" s="83">
        <f t="shared" si="26"/>
        <v>7253372.7434439128</v>
      </c>
      <c r="E219" s="83">
        <f t="shared" si="26"/>
        <v>6517084.1386878006</v>
      </c>
      <c r="F219" s="74">
        <f>SUM(B219:E219)</f>
        <v>30828204.551203806</v>
      </c>
    </row>
    <row r="220" spans="1:6" x14ac:dyDescent="0.3">
      <c r="A220" s="4"/>
      <c r="B220" s="1"/>
      <c r="C220" s="1"/>
      <c r="D220" s="1"/>
    </row>
    <row r="221" spans="1:6" x14ac:dyDescent="0.3">
      <c r="A221" s="4"/>
      <c r="B221" s="1"/>
      <c r="C221" s="1"/>
      <c r="D221" s="1"/>
    </row>
    <row r="222" spans="1:6" x14ac:dyDescent="0.3">
      <c r="A222" s="37" t="s">
        <v>46</v>
      </c>
      <c r="B222" s="38"/>
      <c r="C222" s="1"/>
      <c r="D222" s="1"/>
    </row>
    <row r="223" spans="1:6" x14ac:dyDescent="0.3">
      <c r="A223" s="39" t="s">
        <v>47</v>
      </c>
      <c r="B223" s="42">
        <v>80000000</v>
      </c>
      <c r="C223" s="1"/>
      <c r="D223" s="1"/>
    </row>
    <row r="224" spans="1:6" x14ac:dyDescent="0.3">
      <c r="A224" s="39" t="s">
        <v>48</v>
      </c>
      <c r="B224" s="41">
        <v>-16000000</v>
      </c>
      <c r="C224" s="1"/>
      <c r="D224" s="1"/>
    </row>
    <row r="225" spans="1:9" x14ac:dyDescent="0.3">
      <c r="A225" s="39" t="s">
        <v>49</v>
      </c>
      <c r="B225" s="84">
        <f>+B223+B224</f>
        <v>64000000</v>
      </c>
      <c r="C225" s="1"/>
      <c r="D225" s="1"/>
    </row>
    <row r="226" spans="1:9" x14ac:dyDescent="0.3">
      <c r="A226" s="39" t="s">
        <v>50</v>
      </c>
      <c r="B226" s="42">
        <f>+F219</f>
        <v>30828204.551203806</v>
      </c>
      <c r="C226" s="1"/>
      <c r="D226" s="1"/>
    </row>
    <row r="227" spans="1:9" x14ac:dyDescent="0.3">
      <c r="A227" s="43" t="s">
        <v>51</v>
      </c>
      <c r="B227" s="85">
        <f>+B225-B226</f>
        <v>33171795.448796194</v>
      </c>
      <c r="C227" s="1"/>
      <c r="D227" s="1"/>
    </row>
    <row r="228" spans="1:9" x14ac:dyDescent="0.3">
      <c r="A228" s="1"/>
      <c r="B228" s="1"/>
      <c r="C228" s="1"/>
      <c r="D228" s="1"/>
    </row>
    <row r="229" spans="1:9" x14ac:dyDescent="0.3">
      <c r="A229" s="44" t="s">
        <v>52</v>
      </c>
      <c r="B229" s="38"/>
      <c r="C229" s="1"/>
      <c r="D229" s="1"/>
    </row>
    <row r="230" spans="1:9" x14ac:dyDescent="0.3">
      <c r="A230" s="45" t="s">
        <v>45</v>
      </c>
      <c r="B230" s="86">
        <f>+B227</f>
        <v>33171795.448796194</v>
      </c>
      <c r="C230" s="1"/>
      <c r="D230" s="1"/>
    </row>
    <row r="231" spans="1:9" x14ac:dyDescent="0.3">
      <c r="A231" s="45" t="s">
        <v>27</v>
      </c>
      <c r="B231" s="87">
        <f>+B211</f>
        <v>1.7999999999999999E-2</v>
      </c>
      <c r="C231" s="1"/>
      <c r="D231" s="1"/>
      <c r="E231" s="1" t="s">
        <v>55</v>
      </c>
      <c r="F231" s="1" t="s">
        <v>56</v>
      </c>
      <c r="G231" s="1" t="s">
        <v>57</v>
      </c>
      <c r="H231" s="1" t="s">
        <v>58</v>
      </c>
      <c r="I231" s="1" t="s">
        <v>59</v>
      </c>
    </row>
    <row r="232" spans="1:9" x14ac:dyDescent="0.3">
      <c r="A232" s="45" t="s">
        <v>28</v>
      </c>
      <c r="B232" s="40">
        <f>+B212</f>
        <v>24</v>
      </c>
      <c r="C232" s="1"/>
      <c r="D232" s="1"/>
      <c r="E232" s="1">
        <v>0</v>
      </c>
      <c r="F232" s="1"/>
      <c r="G232" s="1"/>
      <c r="H232" s="1"/>
      <c r="I232" s="49">
        <f>+B225</f>
        <v>64000000</v>
      </c>
    </row>
    <row r="233" spans="1:9" x14ac:dyDescent="0.3">
      <c r="A233" s="46" t="s">
        <v>53</v>
      </c>
      <c r="B233" s="88">
        <f>PMT(B231,B232,-B230)</f>
        <v>1714346.0877443517</v>
      </c>
      <c r="C233" s="1"/>
      <c r="D233" s="1"/>
      <c r="E233" s="1">
        <v>1</v>
      </c>
      <c r="F233" s="49">
        <f>+$B$233</f>
        <v>1714346.0877443517</v>
      </c>
      <c r="G233" s="48">
        <f>+I232*$B$231</f>
        <v>1152000</v>
      </c>
      <c r="H233" s="49">
        <f>+F233-G233</f>
        <v>562346.08774435171</v>
      </c>
      <c r="I233" s="49">
        <f>+I232-H233</f>
        <v>63437653.912255645</v>
      </c>
    </row>
    <row r="234" spans="1:9" x14ac:dyDescent="0.3">
      <c r="A234" s="1"/>
      <c r="B234" s="4"/>
      <c r="C234" s="4"/>
      <c r="D234" s="4"/>
      <c r="E234" s="1">
        <v>2</v>
      </c>
      <c r="F234" s="49">
        <f t="shared" ref="F234:F255" si="27">+$B$233</f>
        <v>1714346.0877443517</v>
      </c>
      <c r="G234" s="48">
        <f t="shared" ref="G234:G256" si="28">+I233*$B$231</f>
        <v>1141877.7704206016</v>
      </c>
      <c r="H234" s="49">
        <f t="shared" ref="H234:H256" si="29">+F234-G234</f>
        <v>572468.31732375012</v>
      </c>
      <c r="I234" s="49">
        <f t="shared" ref="I234:I256" si="30">+I233-H234</f>
        <v>62865185.594931893</v>
      </c>
    </row>
    <row r="235" spans="1:9" x14ac:dyDescent="0.3">
      <c r="A235" s="1"/>
      <c r="B235" s="4"/>
      <c r="C235" s="4"/>
      <c r="D235" s="4"/>
      <c r="E235" s="1">
        <v>3</v>
      </c>
      <c r="F235" s="49">
        <f t="shared" si="27"/>
        <v>1714346.0877443517</v>
      </c>
      <c r="G235" s="48">
        <f t="shared" si="28"/>
        <v>1131573.340708774</v>
      </c>
      <c r="H235" s="49">
        <f t="shared" si="29"/>
        <v>582772.74703557766</v>
      </c>
      <c r="I235" s="49">
        <f t="shared" si="30"/>
        <v>62282412.847896315</v>
      </c>
    </row>
    <row r="236" spans="1:9" x14ac:dyDescent="0.3">
      <c r="A236" s="1"/>
      <c r="B236" s="4"/>
      <c r="C236" s="4"/>
      <c r="D236" s="4"/>
      <c r="E236" s="1">
        <v>4</v>
      </c>
      <c r="F236" s="49">
        <f t="shared" si="27"/>
        <v>1714346.0877443517</v>
      </c>
      <c r="G236" s="48">
        <f t="shared" si="28"/>
        <v>1121083.4312621336</v>
      </c>
      <c r="H236" s="49">
        <f t="shared" si="29"/>
        <v>593262.65648221807</v>
      </c>
      <c r="I236" s="49">
        <f t="shared" si="30"/>
        <v>61689150.191414095</v>
      </c>
    </row>
    <row r="237" spans="1:9" x14ac:dyDescent="0.3">
      <c r="A237" s="1"/>
      <c r="B237" s="4"/>
      <c r="C237" s="4"/>
      <c r="D237" s="4"/>
      <c r="E237" s="1">
        <v>5</v>
      </c>
      <c r="F237" s="49">
        <f t="shared" si="27"/>
        <v>1714346.0877443517</v>
      </c>
      <c r="G237" s="48">
        <f t="shared" si="28"/>
        <v>1110404.7034454537</v>
      </c>
      <c r="H237" s="49">
        <f t="shared" si="29"/>
        <v>603941.38429889805</v>
      </c>
      <c r="I237" s="49">
        <f t="shared" si="30"/>
        <v>61085208.807115197</v>
      </c>
    </row>
    <row r="238" spans="1:9" x14ac:dyDescent="0.3">
      <c r="A238" s="1"/>
      <c r="B238" s="4"/>
      <c r="C238" s="4"/>
      <c r="D238" s="4"/>
      <c r="E238" s="51">
        <v>6</v>
      </c>
      <c r="F238" s="54">
        <f>+$B$233+B239</f>
        <v>11714346.087744351</v>
      </c>
      <c r="G238" s="53">
        <f t="shared" si="28"/>
        <v>1099533.7585280736</v>
      </c>
      <c r="H238" s="54">
        <f t="shared" si="29"/>
        <v>10614812.329216277</v>
      </c>
      <c r="I238" s="54">
        <f t="shared" si="30"/>
        <v>50470396.477898918</v>
      </c>
    </row>
    <row r="239" spans="1:9" x14ac:dyDescent="0.3">
      <c r="A239" s="1" t="s">
        <v>75</v>
      </c>
      <c r="B239" s="90">
        <v>10000000</v>
      </c>
      <c r="C239" s="4"/>
      <c r="D239" s="4"/>
      <c r="E239" s="1">
        <v>7</v>
      </c>
      <c r="F239" s="49">
        <f t="shared" si="27"/>
        <v>1714346.0877443517</v>
      </c>
      <c r="G239" s="48">
        <f t="shared" si="28"/>
        <v>908467.13660218043</v>
      </c>
      <c r="H239" s="49">
        <f t="shared" si="29"/>
        <v>805878.95114217128</v>
      </c>
      <c r="I239" s="49">
        <f t="shared" si="30"/>
        <v>49664517.526756749</v>
      </c>
    </row>
    <row r="240" spans="1:9" x14ac:dyDescent="0.3">
      <c r="A240" s="1"/>
      <c r="B240" s="4"/>
      <c r="C240" s="4"/>
      <c r="D240" s="4"/>
      <c r="E240" s="1">
        <v>8</v>
      </c>
      <c r="F240" s="49">
        <f t="shared" si="27"/>
        <v>1714346.0877443517</v>
      </c>
      <c r="G240" s="48">
        <f t="shared" si="28"/>
        <v>893961.31548162142</v>
      </c>
      <c r="H240" s="49">
        <f t="shared" si="29"/>
        <v>820384.77226273029</v>
      </c>
      <c r="I240" s="49">
        <f t="shared" si="30"/>
        <v>48844132.754494019</v>
      </c>
    </row>
    <row r="241" spans="1:9" x14ac:dyDescent="0.3">
      <c r="A241" s="1"/>
      <c r="B241" s="4"/>
      <c r="C241" s="4"/>
      <c r="D241" s="4"/>
      <c r="E241" s="1">
        <v>9</v>
      </c>
      <c r="F241" s="49">
        <f t="shared" si="27"/>
        <v>1714346.0877443517</v>
      </c>
      <c r="G241" s="48">
        <f t="shared" si="28"/>
        <v>879194.38958089228</v>
      </c>
      <c r="H241" s="49">
        <f t="shared" si="29"/>
        <v>835151.69816345943</v>
      </c>
      <c r="I241" s="49">
        <f t="shared" si="30"/>
        <v>48008981.056330562</v>
      </c>
    </row>
    <row r="242" spans="1:9" x14ac:dyDescent="0.3">
      <c r="A242" s="1"/>
      <c r="B242" s="4"/>
      <c r="C242" s="4"/>
      <c r="D242" s="4"/>
      <c r="E242" s="1">
        <v>10</v>
      </c>
      <c r="F242" s="49">
        <f t="shared" si="27"/>
        <v>1714346.0877443517</v>
      </c>
      <c r="G242" s="48">
        <f t="shared" si="28"/>
        <v>864161.65901395003</v>
      </c>
      <c r="H242" s="49">
        <f t="shared" si="29"/>
        <v>850184.42873040168</v>
      </c>
      <c r="I242" s="49">
        <f t="shared" si="30"/>
        <v>47158796.627600163</v>
      </c>
    </row>
    <row r="243" spans="1:9" x14ac:dyDescent="0.3">
      <c r="A243" s="1"/>
      <c r="B243" s="4"/>
      <c r="C243" s="4"/>
      <c r="D243" s="4"/>
      <c r="E243" s="1">
        <v>11</v>
      </c>
      <c r="F243" s="49">
        <f t="shared" si="27"/>
        <v>1714346.0877443517</v>
      </c>
      <c r="G243" s="48">
        <f t="shared" si="28"/>
        <v>848858.33929680288</v>
      </c>
      <c r="H243" s="49">
        <f t="shared" si="29"/>
        <v>865487.74844754883</v>
      </c>
      <c r="I243" s="49">
        <f t="shared" si="30"/>
        <v>46293308.879152611</v>
      </c>
    </row>
    <row r="244" spans="1:9" x14ac:dyDescent="0.3">
      <c r="A244" s="1"/>
      <c r="B244" s="4"/>
      <c r="C244" s="4"/>
      <c r="D244" s="4"/>
      <c r="E244" s="51">
        <v>12</v>
      </c>
      <c r="F244" s="54">
        <f>+$B$233+B239</f>
        <v>11714346.087744351</v>
      </c>
      <c r="G244" s="53">
        <f t="shared" si="28"/>
        <v>833279.55982474692</v>
      </c>
      <c r="H244" s="54">
        <f t="shared" si="29"/>
        <v>10881066.527919605</v>
      </c>
      <c r="I244" s="54">
        <f t="shared" si="30"/>
        <v>35412242.351233006</v>
      </c>
    </row>
    <row r="245" spans="1:9" x14ac:dyDescent="0.3">
      <c r="A245" s="1"/>
      <c r="B245" s="4"/>
      <c r="C245" s="4"/>
      <c r="D245" s="4"/>
      <c r="E245" s="1">
        <v>13</v>
      </c>
      <c r="F245" s="49">
        <f t="shared" si="27"/>
        <v>1714346.0877443517</v>
      </c>
      <c r="G245" s="48">
        <f t="shared" si="28"/>
        <v>637420.36232219404</v>
      </c>
      <c r="H245" s="49">
        <f t="shared" si="29"/>
        <v>1076925.7254221577</v>
      </c>
      <c r="I245" s="49">
        <f t="shared" si="30"/>
        <v>34335316.625810847</v>
      </c>
    </row>
    <row r="246" spans="1:9" x14ac:dyDescent="0.3">
      <c r="A246" s="1"/>
      <c r="B246" s="4"/>
      <c r="C246" s="4"/>
      <c r="D246" s="4"/>
      <c r="E246" s="1">
        <v>14</v>
      </c>
      <c r="F246" s="49">
        <f t="shared" si="27"/>
        <v>1714346.0877443517</v>
      </c>
      <c r="G246" s="48">
        <f t="shared" si="28"/>
        <v>618035.69926459517</v>
      </c>
      <c r="H246" s="49">
        <f t="shared" si="29"/>
        <v>1096310.3884797567</v>
      </c>
      <c r="I246" s="49">
        <f t="shared" si="30"/>
        <v>33239006.237331089</v>
      </c>
    </row>
    <row r="247" spans="1:9" x14ac:dyDescent="0.3">
      <c r="A247" s="1"/>
      <c r="B247" s="4"/>
      <c r="C247" s="4"/>
      <c r="D247" s="4"/>
      <c r="E247" s="1">
        <v>15</v>
      </c>
      <c r="F247" s="49">
        <f t="shared" si="27"/>
        <v>1714346.0877443517</v>
      </c>
      <c r="G247" s="48">
        <f t="shared" si="28"/>
        <v>598302.11227195954</v>
      </c>
      <c r="H247" s="49">
        <f t="shared" si="29"/>
        <v>1116043.975472392</v>
      </c>
      <c r="I247" s="49">
        <f t="shared" si="30"/>
        <v>32122962.261858698</v>
      </c>
    </row>
    <row r="248" spans="1:9" x14ac:dyDescent="0.3">
      <c r="A248" s="1"/>
      <c r="B248" s="4"/>
      <c r="C248" s="4"/>
      <c r="D248" s="4"/>
      <c r="E248" s="1">
        <v>16</v>
      </c>
      <c r="F248" s="49">
        <f t="shared" si="27"/>
        <v>1714346.0877443517</v>
      </c>
      <c r="G248" s="48">
        <f t="shared" si="28"/>
        <v>578213.32071345649</v>
      </c>
      <c r="H248" s="49">
        <f t="shared" si="29"/>
        <v>1136132.7670308952</v>
      </c>
      <c r="I248" s="49">
        <f t="shared" si="30"/>
        <v>30986829.494827803</v>
      </c>
    </row>
    <row r="249" spans="1:9" x14ac:dyDescent="0.3">
      <c r="A249" s="1"/>
      <c r="B249" s="4"/>
      <c r="C249" s="4"/>
      <c r="D249" s="4"/>
      <c r="E249" s="1">
        <v>17</v>
      </c>
      <c r="F249" s="49">
        <f t="shared" si="27"/>
        <v>1714346.0877443517</v>
      </c>
      <c r="G249" s="48">
        <f t="shared" si="28"/>
        <v>557762.93090690044</v>
      </c>
      <c r="H249" s="49">
        <f t="shared" si="29"/>
        <v>1156583.1568374513</v>
      </c>
      <c r="I249" s="49">
        <f t="shared" si="30"/>
        <v>29830246.337990351</v>
      </c>
    </row>
    <row r="250" spans="1:9" x14ac:dyDescent="0.3">
      <c r="A250" s="1"/>
      <c r="B250" s="4"/>
      <c r="C250" s="4"/>
      <c r="D250" s="4"/>
      <c r="E250" s="51">
        <v>18</v>
      </c>
      <c r="F250" s="54">
        <f>+$B$233+B239</f>
        <v>11714346.087744351</v>
      </c>
      <c r="G250" s="53">
        <f t="shared" si="28"/>
        <v>536944.43408382626</v>
      </c>
      <c r="H250" s="54">
        <f t="shared" si="29"/>
        <v>11177401.653660525</v>
      </c>
      <c r="I250" s="54">
        <f t="shared" si="30"/>
        <v>18652844.684329826</v>
      </c>
    </row>
    <row r="251" spans="1:9" x14ac:dyDescent="0.3">
      <c r="A251" s="1"/>
      <c r="B251" s="4"/>
      <c r="C251" s="4"/>
      <c r="D251" s="4"/>
      <c r="E251" s="1">
        <v>19</v>
      </c>
      <c r="F251" s="49">
        <f t="shared" si="27"/>
        <v>1714346.0877443517</v>
      </c>
      <c r="G251" s="48">
        <f t="shared" si="28"/>
        <v>335751.20431793685</v>
      </c>
      <c r="H251" s="49">
        <f t="shared" si="29"/>
        <v>1378594.8834264148</v>
      </c>
      <c r="I251" s="49">
        <f t="shared" si="30"/>
        <v>17274249.80090341</v>
      </c>
    </row>
    <row r="252" spans="1:9" x14ac:dyDescent="0.3">
      <c r="A252" s="1"/>
      <c r="B252" s="4"/>
      <c r="C252" s="4"/>
      <c r="D252" s="4"/>
      <c r="E252" s="1">
        <v>20</v>
      </c>
      <c r="F252" s="49">
        <f t="shared" si="27"/>
        <v>1714346.0877443517</v>
      </c>
      <c r="G252" s="48">
        <f t="shared" si="28"/>
        <v>310936.49641626136</v>
      </c>
      <c r="H252" s="49">
        <f t="shared" si="29"/>
        <v>1403409.5913280903</v>
      </c>
      <c r="I252" s="49">
        <f t="shared" si="30"/>
        <v>15870840.20957532</v>
      </c>
    </row>
    <row r="253" spans="1:9" x14ac:dyDescent="0.3">
      <c r="A253" s="1"/>
      <c r="B253" s="4"/>
      <c r="C253" s="4"/>
      <c r="D253" s="4"/>
      <c r="E253" s="1">
        <v>21</v>
      </c>
      <c r="F253" s="49">
        <f t="shared" si="27"/>
        <v>1714346.0877443517</v>
      </c>
      <c r="G253" s="48">
        <f t="shared" si="28"/>
        <v>285675.12377235573</v>
      </c>
      <c r="H253" s="49">
        <f t="shared" si="29"/>
        <v>1428670.963971996</v>
      </c>
      <c r="I253" s="49">
        <f t="shared" si="30"/>
        <v>14442169.245603323</v>
      </c>
    </row>
    <row r="254" spans="1:9" x14ac:dyDescent="0.3">
      <c r="A254" s="1"/>
      <c r="B254" s="4"/>
      <c r="C254" s="4"/>
      <c r="D254" s="4"/>
      <c r="E254" s="1">
        <v>22</v>
      </c>
      <c r="F254" s="49">
        <f t="shared" si="27"/>
        <v>1714346.0877443517</v>
      </c>
      <c r="G254" s="48">
        <f t="shared" si="28"/>
        <v>259959.04642085978</v>
      </c>
      <c r="H254" s="49">
        <f t="shared" si="29"/>
        <v>1454387.0413234918</v>
      </c>
      <c r="I254" s="49">
        <f t="shared" si="30"/>
        <v>12987782.204279831</v>
      </c>
    </row>
    <row r="255" spans="1:9" x14ac:dyDescent="0.3">
      <c r="A255" s="1"/>
      <c r="B255" s="4"/>
      <c r="C255" s="4"/>
      <c r="D255" s="4"/>
      <c r="E255" s="1">
        <v>23</v>
      </c>
      <c r="F255" s="49">
        <f t="shared" si="27"/>
        <v>1714346.0877443517</v>
      </c>
      <c r="G255" s="48">
        <f t="shared" si="28"/>
        <v>233780.07967703693</v>
      </c>
      <c r="H255" s="49">
        <f t="shared" si="29"/>
        <v>1480566.0080673147</v>
      </c>
      <c r="I255" s="49">
        <f t="shared" si="30"/>
        <v>11507216.196212515</v>
      </c>
    </row>
    <row r="256" spans="1:9" x14ac:dyDescent="0.3">
      <c r="A256" s="1"/>
      <c r="B256" s="4"/>
      <c r="C256" s="4"/>
      <c r="D256" s="4"/>
      <c r="E256" s="89">
        <v>24</v>
      </c>
      <c r="F256" s="54">
        <f>+$B$233+B239</f>
        <v>11714346.087744351</v>
      </c>
      <c r="G256" s="53">
        <f t="shared" si="28"/>
        <v>207129.89153182527</v>
      </c>
      <c r="H256" s="54">
        <f t="shared" si="29"/>
        <v>11507216.196212526</v>
      </c>
      <c r="I256" s="54">
        <f t="shared" si="30"/>
        <v>0</v>
      </c>
    </row>
    <row r="257" spans="1:7" x14ac:dyDescent="0.3">
      <c r="A257" s="1"/>
      <c r="B257" s="4"/>
      <c r="C257" s="4"/>
      <c r="D257" s="4"/>
      <c r="E257" s="4"/>
      <c r="F257" s="4"/>
    </row>
    <row r="258" spans="1:7" x14ac:dyDescent="0.3">
      <c r="A258" s="1"/>
      <c r="B258" s="4"/>
      <c r="C258" s="4"/>
      <c r="D258" s="4"/>
      <c r="E258" s="4"/>
      <c r="F258" s="4"/>
    </row>
    <row r="259" spans="1:7" x14ac:dyDescent="0.3">
      <c r="A259" s="1"/>
      <c r="B259" s="4"/>
      <c r="C259" s="4"/>
      <c r="D259" s="4"/>
      <c r="E259" s="4"/>
      <c r="F259" s="4"/>
    </row>
    <row r="260" spans="1:7" x14ac:dyDescent="0.3">
      <c r="A260" s="1"/>
      <c r="B260" s="4"/>
      <c r="C260" s="4"/>
      <c r="D260" s="4"/>
      <c r="E260" s="4"/>
      <c r="F260" s="4"/>
    </row>
    <row r="261" spans="1:7" x14ac:dyDescent="0.3">
      <c r="A261" s="1"/>
      <c r="B261" s="4"/>
      <c r="C261" s="4"/>
      <c r="D261" s="4"/>
      <c r="E261" s="4"/>
      <c r="F261" s="4"/>
    </row>
    <row r="262" spans="1:7" x14ac:dyDescent="0.3">
      <c r="A262" s="1"/>
      <c r="B262" s="4"/>
      <c r="C262" s="4"/>
      <c r="D262" s="4"/>
      <c r="E262" s="4"/>
      <c r="F262" s="4"/>
    </row>
    <row r="263" spans="1:7" x14ac:dyDescent="0.3">
      <c r="A263" s="1"/>
      <c r="B263" s="4"/>
      <c r="C263" s="4"/>
      <c r="D263" s="4"/>
      <c r="E263" s="4"/>
      <c r="F263" s="4"/>
    </row>
    <row r="264" spans="1:7" x14ac:dyDescent="0.3">
      <c r="A264" s="4" t="s">
        <v>25</v>
      </c>
      <c r="B264" s="4"/>
      <c r="C264" s="4"/>
      <c r="D264" s="4"/>
      <c r="E264" s="4"/>
      <c r="F264" s="4"/>
      <c r="G264" s="67"/>
    </row>
    <row r="265" spans="1:7" x14ac:dyDescent="0.3">
      <c r="A265" s="4" t="s">
        <v>23</v>
      </c>
      <c r="B265" s="4"/>
      <c r="C265" s="4"/>
      <c r="D265" s="4"/>
      <c r="E265" s="4"/>
      <c r="F265" s="4"/>
      <c r="G265" s="67"/>
    </row>
    <row r="266" spans="1:7" x14ac:dyDescent="0.3">
      <c r="A266" s="4" t="s">
        <v>38</v>
      </c>
      <c r="B266" s="4"/>
      <c r="C266" s="4"/>
      <c r="D266" s="4"/>
      <c r="E266" s="4"/>
      <c r="F266" s="4"/>
    </row>
    <row r="267" spans="1:7" x14ac:dyDescent="0.3">
      <c r="A267" s="4" t="s">
        <v>24</v>
      </c>
      <c r="B267" s="1"/>
      <c r="C267" s="1"/>
      <c r="D267" s="1"/>
    </row>
    <row r="268" spans="1:7" x14ac:dyDescent="0.3">
      <c r="A268" s="1"/>
      <c r="B268" s="1"/>
      <c r="C268" s="1"/>
      <c r="D268" s="71" t="s">
        <v>67</v>
      </c>
      <c r="E268" s="72"/>
    </row>
    <row r="269" spans="1:7" x14ac:dyDescent="0.3">
      <c r="A269" s="1"/>
      <c r="B269" s="1"/>
      <c r="C269" s="1"/>
      <c r="D269" s="1"/>
    </row>
    <row r="270" spans="1:7" x14ac:dyDescent="0.3">
      <c r="A270" s="69" t="s">
        <v>61</v>
      </c>
      <c r="B270" s="1"/>
      <c r="C270" s="1"/>
      <c r="D270" s="1"/>
    </row>
    <row r="271" spans="1:7" x14ac:dyDescent="0.3">
      <c r="A271" s="69" t="s">
        <v>62</v>
      </c>
      <c r="B271" s="1"/>
      <c r="C271" s="1"/>
      <c r="D271" s="1"/>
    </row>
    <row r="272" spans="1:7" x14ac:dyDescent="0.3">
      <c r="A272" s="1" t="s">
        <v>66</v>
      </c>
      <c r="B272" s="48">
        <v>350000000</v>
      </c>
      <c r="C272" s="1"/>
      <c r="D272" s="1"/>
    </row>
    <row r="273" spans="1:10" x14ac:dyDescent="0.3">
      <c r="A273" s="1" t="s">
        <v>27</v>
      </c>
      <c r="B273" s="50">
        <v>3.2000000000000001E-2</v>
      </c>
      <c r="C273" s="1"/>
      <c r="D273" s="1" t="s">
        <v>55</v>
      </c>
      <c r="E273" s="1" t="s">
        <v>56</v>
      </c>
      <c r="F273" s="1" t="s">
        <v>57</v>
      </c>
      <c r="G273" s="1" t="s">
        <v>58</v>
      </c>
      <c r="H273" s="1" t="s">
        <v>59</v>
      </c>
    </row>
    <row r="274" spans="1:10" x14ac:dyDescent="0.3">
      <c r="A274" s="1" t="s">
        <v>28</v>
      </c>
      <c r="B274" s="1">
        <v>36</v>
      </c>
      <c r="C274" s="1"/>
      <c r="D274" s="1">
        <v>0</v>
      </c>
      <c r="E274" s="1"/>
      <c r="F274" s="1"/>
      <c r="G274" s="1"/>
      <c r="H274" s="49">
        <f>+B272</f>
        <v>350000000</v>
      </c>
    </row>
    <row r="275" spans="1:10" x14ac:dyDescent="0.3">
      <c r="A275" s="1" t="s">
        <v>54</v>
      </c>
      <c r="B275" s="48">
        <f>PMT(B273,B274,-B272)</f>
        <v>16513307.767626736</v>
      </c>
      <c r="C275" s="1"/>
      <c r="D275" s="1">
        <v>1</v>
      </c>
      <c r="E275" s="49">
        <f>+$B$275</f>
        <v>16513307.767626736</v>
      </c>
      <c r="F275" s="48">
        <f>+H274*$B$273</f>
        <v>11200000</v>
      </c>
      <c r="G275" s="49">
        <f>+E275-F275</f>
        <v>5313307.7676267363</v>
      </c>
      <c r="H275" s="49">
        <f>+H274-G275</f>
        <v>344686692.23237324</v>
      </c>
    </row>
    <row r="276" spans="1:10" x14ac:dyDescent="0.3">
      <c r="A276" s="1"/>
      <c r="B276" s="1"/>
      <c r="C276" s="1"/>
      <c r="D276" s="1">
        <v>2</v>
      </c>
      <c r="E276" s="49">
        <f t="shared" ref="E276:E310" si="31">+$B$275</f>
        <v>16513307.767626736</v>
      </c>
      <c r="F276" s="48">
        <f t="shared" ref="F276:F298" si="32">+H275*$B$273</f>
        <v>11029974.151435943</v>
      </c>
      <c r="G276" s="49">
        <f t="shared" ref="G276:G298" si="33">+E276-F276</f>
        <v>5483333.616190793</v>
      </c>
      <c r="H276" s="49">
        <f t="shared" ref="H276:H298" si="34">+H275-G276</f>
        <v>339203358.61618245</v>
      </c>
    </row>
    <row r="277" spans="1:10" x14ac:dyDescent="0.3">
      <c r="A277" s="1"/>
      <c r="B277" s="1"/>
      <c r="C277" s="1"/>
      <c r="D277" s="1">
        <v>3</v>
      </c>
      <c r="E277" s="49">
        <f t="shared" si="31"/>
        <v>16513307.767626736</v>
      </c>
      <c r="F277" s="48">
        <f t="shared" si="32"/>
        <v>10854507.475717839</v>
      </c>
      <c r="G277" s="49">
        <f t="shared" si="33"/>
        <v>5658800.2919088975</v>
      </c>
      <c r="H277" s="49">
        <f t="shared" si="34"/>
        <v>333544558.32427353</v>
      </c>
    </row>
    <row r="278" spans="1:10" x14ac:dyDescent="0.3">
      <c r="A278" s="1"/>
      <c r="B278" s="1"/>
      <c r="C278" s="1"/>
      <c r="D278" s="1">
        <v>4</v>
      </c>
      <c r="E278" s="49">
        <f t="shared" si="31"/>
        <v>16513307.767626736</v>
      </c>
      <c r="F278" s="48">
        <f t="shared" si="32"/>
        <v>10673425.866376754</v>
      </c>
      <c r="G278" s="49">
        <f t="shared" si="33"/>
        <v>5839881.9012499824</v>
      </c>
      <c r="H278" s="49">
        <f t="shared" si="34"/>
        <v>327704676.42302352</v>
      </c>
    </row>
    <row r="279" spans="1:10" x14ac:dyDescent="0.3">
      <c r="A279" s="1"/>
      <c r="B279" s="1"/>
      <c r="C279" s="1"/>
      <c r="D279" s="1">
        <v>5</v>
      </c>
      <c r="E279" s="49">
        <f t="shared" si="31"/>
        <v>16513307.767626736</v>
      </c>
      <c r="F279" s="48">
        <f t="shared" si="32"/>
        <v>10486549.645536752</v>
      </c>
      <c r="G279" s="49">
        <f t="shared" si="33"/>
        <v>6026758.1220899839</v>
      </c>
      <c r="H279" s="49">
        <f t="shared" si="34"/>
        <v>321677918.30093354</v>
      </c>
    </row>
    <row r="280" spans="1:10" x14ac:dyDescent="0.3">
      <c r="A280" s="1"/>
      <c r="B280" s="1"/>
      <c r="C280" s="1"/>
      <c r="D280" s="1">
        <v>6</v>
      </c>
      <c r="E280" s="49">
        <f t="shared" si="31"/>
        <v>16513307.767626736</v>
      </c>
      <c r="F280" s="48">
        <f t="shared" si="32"/>
        <v>10293693.385629874</v>
      </c>
      <c r="G280" s="49">
        <f t="shared" si="33"/>
        <v>6219614.3819968626</v>
      </c>
      <c r="H280" s="49">
        <f t="shared" si="34"/>
        <v>315458303.91893667</v>
      </c>
    </row>
    <row r="281" spans="1:10" x14ac:dyDescent="0.3">
      <c r="A281" s="1"/>
      <c r="B281" s="1"/>
      <c r="C281" s="1"/>
      <c r="D281" s="1">
        <v>7</v>
      </c>
      <c r="E281" s="49">
        <f t="shared" si="31"/>
        <v>16513307.767626736</v>
      </c>
      <c r="F281" s="48">
        <f t="shared" si="32"/>
        <v>10094665.725405974</v>
      </c>
      <c r="G281" s="49">
        <f t="shared" si="33"/>
        <v>6418642.042220762</v>
      </c>
      <c r="H281" s="49">
        <f t="shared" si="34"/>
        <v>309039661.8767159</v>
      </c>
    </row>
    <row r="282" spans="1:10" x14ac:dyDescent="0.3">
      <c r="A282" s="1"/>
      <c r="B282" s="1"/>
      <c r="C282" s="1"/>
      <c r="D282" s="1">
        <v>8</v>
      </c>
      <c r="E282" s="49">
        <f t="shared" si="31"/>
        <v>16513307.767626736</v>
      </c>
      <c r="F282" s="48">
        <f t="shared" si="32"/>
        <v>9889269.1800549086</v>
      </c>
      <c r="G282" s="49">
        <f t="shared" si="33"/>
        <v>6624038.5875718277</v>
      </c>
      <c r="H282" s="49">
        <f t="shared" si="34"/>
        <v>302415623.2891441</v>
      </c>
      <c r="I282" s="1"/>
      <c r="J282" s="1"/>
    </row>
    <row r="283" spans="1:10" x14ac:dyDescent="0.3">
      <c r="A283" s="1"/>
      <c r="B283" s="1"/>
      <c r="C283" s="1"/>
      <c r="D283" s="1">
        <v>9</v>
      </c>
      <c r="E283" s="49">
        <f t="shared" si="31"/>
        <v>16513307.767626736</v>
      </c>
      <c r="F283" s="48">
        <f t="shared" si="32"/>
        <v>9677299.9452526122</v>
      </c>
      <c r="G283" s="49">
        <f t="shared" si="33"/>
        <v>6836007.8223741241</v>
      </c>
      <c r="H283" s="49">
        <f t="shared" si="34"/>
        <v>295579615.46676999</v>
      </c>
      <c r="I283" s="1"/>
      <c r="J283" s="1"/>
    </row>
    <row r="284" spans="1:10" x14ac:dyDescent="0.3">
      <c r="A284" s="1"/>
      <c r="B284" s="1"/>
      <c r="C284" s="1"/>
      <c r="D284" s="1">
        <v>10</v>
      </c>
      <c r="E284" s="49">
        <f t="shared" si="31"/>
        <v>16513307.767626736</v>
      </c>
      <c r="F284" s="48">
        <f t="shared" si="32"/>
        <v>9458547.6949366406</v>
      </c>
      <c r="G284" s="49">
        <f t="shared" si="33"/>
        <v>7054760.0726900958</v>
      </c>
      <c r="H284" s="49">
        <f t="shared" si="34"/>
        <v>288524855.39407992</v>
      </c>
      <c r="I284" s="1"/>
      <c r="J284" s="1"/>
    </row>
    <row r="285" spans="1:10" x14ac:dyDescent="0.3">
      <c r="A285" s="1"/>
      <c r="B285" s="1"/>
      <c r="C285" s="1"/>
      <c r="D285" s="1">
        <v>11</v>
      </c>
      <c r="E285" s="49">
        <f t="shared" si="31"/>
        <v>16513307.767626736</v>
      </c>
      <c r="F285" s="48">
        <f t="shared" si="32"/>
        <v>9232795.3726105578</v>
      </c>
      <c r="G285" s="49">
        <f t="shared" si="33"/>
        <v>7280512.3950161785</v>
      </c>
      <c r="H285" s="49">
        <f t="shared" si="34"/>
        <v>281244342.99906373</v>
      </c>
      <c r="I285" s="1"/>
      <c r="J285" s="1"/>
    </row>
    <row r="286" spans="1:10" x14ac:dyDescent="0.3">
      <c r="A286" s="1"/>
      <c r="B286" s="1"/>
      <c r="C286" s="1"/>
      <c r="D286" s="1">
        <v>12</v>
      </c>
      <c r="E286" s="49">
        <f t="shared" si="31"/>
        <v>16513307.767626736</v>
      </c>
      <c r="F286" s="48">
        <f t="shared" si="32"/>
        <v>8999818.9759700391</v>
      </c>
      <c r="G286" s="49">
        <f t="shared" si="33"/>
        <v>7513488.7916566972</v>
      </c>
      <c r="H286" s="49">
        <f t="shared" si="34"/>
        <v>273730854.20740706</v>
      </c>
      <c r="I286" s="1"/>
      <c r="J286" s="1"/>
    </row>
    <row r="287" spans="1:10" x14ac:dyDescent="0.3">
      <c r="A287" s="1"/>
      <c r="B287" s="1"/>
      <c r="C287" s="1"/>
      <c r="D287" s="1">
        <v>13</v>
      </c>
      <c r="E287" s="49">
        <f t="shared" si="31"/>
        <v>16513307.767626736</v>
      </c>
      <c r="F287" s="48">
        <f t="shared" si="32"/>
        <v>8759387.3346370254</v>
      </c>
      <c r="G287" s="49">
        <f t="shared" si="33"/>
        <v>7753920.4329897109</v>
      </c>
      <c r="H287" s="49">
        <f t="shared" si="34"/>
        <v>265976933.77441734</v>
      </c>
      <c r="I287" s="1"/>
      <c r="J287" s="1"/>
    </row>
    <row r="288" spans="1:10" x14ac:dyDescent="0.3">
      <c r="A288" s="1"/>
      <c r="B288" s="1"/>
      <c r="C288" s="1"/>
      <c r="D288" s="1">
        <v>14</v>
      </c>
      <c r="E288" s="49">
        <f t="shared" si="31"/>
        <v>16513307.767626736</v>
      </c>
      <c r="F288" s="48">
        <f t="shared" si="32"/>
        <v>8511261.8807813544</v>
      </c>
      <c r="G288" s="49">
        <f t="shared" si="33"/>
        <v>8002045.8868453819</v>
      </c>
      <c r="H288" s="49">
        <f t="shared" si="34"/>
        <v>257974887.88757196</v>
      </c>
      <c r="I288" s="1"/>
      <c r="J288" s="1"/>
    </row>
    <row r="289" spans="1:10" x14ac:dyDescent="0.3">
      <c r="A289" s="1"/>
      <c r="B289" s="1"/>
      <c r="C289" s="1"/>
      <c r="D289" s="1">
        <v>15</v>
      </c>
      <c r="E289" s="49">
        <f t="shared" si="31"/>
        <v>16513307.767626736</v>
      </c>
      <c r="F289" s="48">
        <f t="shared" si="32"/>
        <v>8255196.412402303</v>
      </c>
      <c r="G289" s="49">
        <f t="shared" si="33"/>
        <v>8258111.3552244334</v>
      </c>
      <c r="H289" s="49">
        <f t="shared" si="34"/>
        <v>249716776.53234753</v>
      </c>
      <c r="I289" s="1"/>
      <c r="J289" s="1"/>
    </row>
    <row r="290" spans="1:10" x14ac:dyDescent="0.3">
      <c r="A290" s="1"/>
      <c r="B290" s="1"/>
      <c r="C290" s="1"/>
      <c r="D290" s="1">
        <v>16</v>
      </c>
      <c r="E290" s="49">
        <f t="shared" si="31"/>
        <v>16513307.767626736</v>
      </c>
      <c r="F290" s="48">
        <f t="shared" si="32"/>
        <v>7990936.8490351215</v>
      </c>
      <c r="G290" s="49">
        <f t="shared" si="33"/>
        <v>8522370.9185916148</v>
      </c>
      <c r="H290" s="49">
        <f t="shared" si="34"/>
        <v>241194405.61375591</v>
      </c>
      <c r="I290" s="1"/>
      <c r="J290" s="1"/>
    </row>
    <row r="291" spans="1:10" x14ac:dyDescent="0.3">
      <c r="A291" s="1"/>
      <c r="D291" s="1">
        <v>17</v>
      </c>
      <c r="E291" s="49">
        <f t="shared" si="31"/>
        <v>16513307.767626736</v>
      </c>
      <c r="F291" s="48">
        <f t="shared" si="32"/>
        <v>7718220.9796401896</v>
      </c>
      <c r="G291" s="49">
        <f t="shared" si="33"/>
        <v>8795086.7879865468</v>
      </c>
      <c r="H291" s="49">
        <f t="shared" si="34"/>
        <v>232399318.82576936</v>
      </c>
    </row>
    <row r="292" spans="1:10" x14ac:dyDescent="0.3">
      <c r="D292" s="1">
        <v>18</v>
      </c>
      <c r="E292" s="49">
        <f t="shared" si="31"/>
        <v>16513307.767626736</v>
      </c>
      <c r="F292" s="48">
        <f t="shared" si="32"/>
        <v>7436778.2024246203</v>
      </c>
      <c r="G292" s="49">
        <f t="shared" si="33"/>
        <v>9076529.565202117</v>
      </c>
      <c r="H292" s="49">
        <f t="shared" si="34"/>
        <v>223322789.26056725</v>
      </c>
    </row>
    <row r="293" spans="1:10" x14ac:dyDescent="0.3">
      <c r="D293" s="1">
        <v>19</v>
      </c>
      <c r="E293" s="49">
        <f t="shared" si="31"/>
        <v>16513307.767626736</v>
      </c>
      <c r="F293" s="48">
        <f t="shared" si="32"/>
        <v>7146329.2563381521</v>
      </c>
      <c r="G293" s="49">
        <f t="shared" si="33"/>
        <v>9366978.5112885833</v>
      </c>
      <c r="H293" s="49">
        <f t="shared" si="34"/>
        <v>213955810.74927866</v>
      </c>
    </row>
    <row r="294" spans="1:10" x14ac:dyDescent="0.3">
      <c r="D294" s="1">
        <v>20</v>
      </c>
      <c r="E294" s="49">
        <f t="shared" si="31"/>
        <v>16513307.767626736</v>
      </c>
      <c r="F294" s="48">
        <f t="shared" si="32"/>
        <v>6846585.9439769173</v>
      </c>
      <c r="G294" s="49">
        <f t="shared" si="33"/>
        <v>9666721.8236498199</v>
      </c>
      <c r="H294" s="49">
        <f t="shared" si="34"/>
        <v>204289088.92562884</v>
      </c>
    </row>
    <row r="295" spans="1:10" x14ac:dyDescent="0.3">
      <c r="D295" s="1">
        <v>21</v>
      </c>
      <c r="E295" s="49">
        <f t="shared" si="31"/>
        <v>16513307.767626736</v>
      </c>
      <c r="F295" s="48">
        <f t="shared" si="32"/>
        <v>6537250.8456201227</v>
      </c>
      <c r="G295" s="49">
        <f t="shared" si="33"/>
        <v>9976056.9220066145</v>
      </c>
      <c r="H295" s="49">
        <f t="shared" si="34"/>
        <v>194313032.00362223</v>
      </c>
    </row>
    <row r="296" spans="1:10" x14ac:dyDescent="0.3">
      <c r="D296" s="1">
        <v>22</v>
      </c>
      <c r="E296" s="49">
        <f t="shared" si="31"/>
        <v>16513307.767626736</v>
      </c>
      <c r="F296" s="48">
        <f t="shared" si="32"/>
        <v>6218017.0241159117</v>
      </c>
      <c r="G296" s="49">
        <f t="shared" si="33"/>
        <v>10295290.743510824</v>
      </c>
      <c r="H296" s="49">
        <f t="shared" si="34"/>
        <v>184017741.26011142</v>
      </c>
    </row>
    <row r="297" spans="1:10" x14ac:dyDescent="0.3">
      <c r="D297" s="1">
        <v>23</v>
      </c>
      <c r="E297" s="49">
        <f t="shared" si="31"/>
        <v>16513307.767626736</v>
      </c>
      <c r="F297" s="48">
        <f t="shared" si="32"/>
        <v>5888567.7203235654</v>
      </c>
      <c r="G297" s="49">
        <f t="shared" si="33"/>
        <v>10624740.04730317</v>
      </c>
      <c r="H297" s="49">
        <f t="shared" si="34"/>
        <v>173393001.21280825</v>
      </c>
    </row>
    <row r="298" spans="1:10" x14ac:dyDescent="0.3">
      <c r="D298" s="1">
        <v>24</v>
      </c>
      <c r="E298" s="49">
        <f t="shared" si="31"/>
        <v>16513307.767626736</v>
      </c>
      <c r="F298" s="48">
        <f t="shared" si="32"/>
        <v>5548576.0388098639</v>
      </c>
      <c r="G298" s="49">
        <f t="shared" si="33"/>
        <v>10964731.728816872</v>
      </c>
      <c r="H298" s="49">
        <f t="shared" si="34"/>
        <v>162428269.48399138</v>
      </c>
    </row>
    <row r="299" spans="1:10" x14ac:dyDescent="0.3">
      <c r="D299" s="1">
        <v>25</v>
      </c>
      <c r="E299" s="49">
        <f t="shared" si="31"/>
        <v>16513307.767626736</v>
      </c>
      <c r="F299" s="48">
        <f t="shared" ref="F299:F310" si="35">+H298*$B$273</f>
        <v>5197704.623487724</v>
      </c>
      <c r="G299" s="49">
        <f t="shared" ref="G299:G310" si="36">+E299-F299</f>
        <v>11315603.144139012</v>
      </c>
      <c r="H299" s="49">
        <f t="shared" ref="H299:H310" si="37">+H298-G299</f>
        <v>151112666.33985236</v>
      </c>
    </row>
    <row r="300" spans="1:10" x14ac:dyDescent="0.3">
      <c r="D300" s="1">
        <v>26</v>
      </c>
      <c r="E300" s="49">
        <f t="shared" si="31"/>
        <v>16513307.767626736</v>
      </c>
      <c r="F300" s="48">
        <f t="shared" si="35"/>
        <v>4835605.3228752753</v>
      </c>
      <c r="G300" s="49">
        <f t="shared" si="36"/>
        <v>11677702.44475146</v>
      </c>
      <c r="H300" s="49">
        <f t="shared" si="37"/>
        <v>139434963.89510089</v>
      </c>
    </row>
    <row r="301" spans="1:10" x14ac:dyDescent="0.3">
      <c r="D301" s="1">
        <v>27</v>
      </c>
      <c r="E301" s="49">
        <f t="shared" si="31"/>
        <v>16513307.767626736</v>
      </c>
      <c r="F301" s="48">
        <f t="shared" si="35"/>
        <v>4461918.8446432287</v>
      </c>
      <c r="G301" s="49">
        <f t="shared" si="36"/>
        <v>12051388.922983509</v>
      </c>
      <c r="H301" s="49">
        <f t="shared" si="37"/>
        <v>127383574.97211738</v>
      </c>
    </row>
    <row r="302" spans="1:10" x14ac:dyDescent="0.3">
      <c r="D302" s="1">
        <v>28</v>
      </c>
      <c r="E302" s="49">
        <f t="shared" si="31"/>
        <v>16513307.767626736</v>
      </c>
      <c r="F302" s="48">
        <f t="shared" si="35"/>
        <v>4076274.3991077561</v>
      </c>
      <c r="G302" s="49">
        <f t="shared" si="36"/>
        <v>12437033.36851898</v>
      </c>
      <c r="H302" s="49">
        <f t="shared" si="37"/>
        <v>114946541.6035984</v>
      </c>
    </row>
    <row r="303" spans="1:10" x14ac:dyDescent="0.3">
      <c r="D303" s="1">
        <v>29</v>
      </c>
      <c r="E303" s="49">
        <f t="shared" si="31"/>
        <v>16513307.767626736</v>
      </c>
      <c r="F303" s="48">
        <f t="shared" si="35"/>
        <v>3678289.3313151491</v>
      </c>
      <c r="G303" s="49">
        <f t="shared" si="36"/>
        <v>12835018.436311588</v>
      </c>
      <c r="H303" s="49">
        <f t="shared" si="37"/>
        <v>102111523.16728681</v>
      </c>
    </row>
    <row r="304" spans="1:10" x14ac:dyDescent="0.3">
      <c r="D304" s="1">
        <v>30</v>
      </c>
      <c r="E304" s="49">
        <f t="shared" si="31"/>
        <v>16513307.767626736</v>
      </c>
      <c r="F304" s="48">
        <f t="shared" si="35"/>
        <v>3267568.7413531779</v>
      </c>
      <c r="G304" s="49">
        <f t="shared" si="36"/>
        <v>13245739.026273558</v>
      </c>
      <c r="H304" s="49">
        <f t="shared" si="37"/>
        <v>88865784.14101325</v>
      </c>
    </row>
    <row r="305" spans="3:8" x14ac:dyDescent="0.3">
      <c r="D305" s="1">
        <v>31</v>
      </c>
      <c r="E305" s="49">
        <f t="shared" si="31"/>
        <v>16513307.767626736</v>
      </c>
      <c r="F305" s="48">
        <f t="shared" si="35"/>
        <v>2843705.0925124241</v>
      </c>
      <c r="G305" s="49">
        <f t="shared" si="36"/>
        <v>13669602.675114311</v>
      </c>
      <c r="H305" s="49">
        <f t="shared" si="37"/>
        <v>75196181.465898931</v>
      </c>
    </row>
    <row r="306" spans="3:8" x14ac:dyDescent="0.3">
      <c r="D306" s="1">
        <v>32</v>
      </c>
      <c r="E306" s="49">
        <f t="shared" si="31"/>
        <v>16513307.767626736</v>
      </c>
      <c r="F306" s="48">
        <f t="shared" si="35"/>
        <v>2406277.8069087658</v>
      </c>
      <c r="G306" s="49">
        <f t="shared" si="36"/>
        <v>14107029.960717971</v>
      </c>
      <c r="H306" s="49">
        <f t="shared" si="37"/>
        <v>61089151.505180962</v>
      </c>
    </row>
    <row r="307" spans="3:8" x14ac:dyDescent="0.3">
      <c r="D307" s="1">
        <v>33</v>
      </c>
      <c r="E307" s="49">
        <f t="shared" si="31"/>
        <v>16513307.767626736</v>
      </c>
      <c r="F307" s="48">
        <f t="shared" si="35"/>
        <v>1954852.8481657908</v>
      </c>
      <c r="G307" s="49">
        <f t="shared" si="36"/>
        <v>14558454.919460945</v>
      </c>
      <c r="H307" s="49">
        <f t="shared" si="37"/>
        <v>46530696.585720018</v>
      </c>
    </row>
    <row r="308" spans="3:8" x14ac:dyDescent="0.3">
      <c r="D308" s="1">
        <v>34</v>
      </c>
      <c r="E308" s="49">
        <f t="shared" si="31"/>
        <v>16513307.767626736</v>
      </c>
      <c r="F308" s="48">
        <f t="shared" si="35"/>
        <v>1488982.2907430406</v>
      </c>
      <c r="G308" s="49">
        <f t="shared" si="36"/>
        <v>15024325.476883696</v>
      </c>
      <c r="H308" s="49">
        <f t="shared" si="37"/>
        <v>31506371.108836323</v>
      </c>
    </row>
    <row r="309" spans="3:8" x14ac:dyDescent="0.3">
      <c r="D309" s="1">
        <v>35</v>
      </c>
      <c r="E309" s="49">
        <f t="shared" si="31"/>
        <v>16513307.767626736</v>
      </c>
      <c r="F309" s="48">
        <f t="shared" si="35"/>
        <v>1008203.8754827623</v>
      </c>
      <c r="G309" s="49">
        <f t="shared" si="36"/>
        <v>15505103.892143974</v>
      </c>
      <c r="H309" s="49">
        <f t="shared" si="37"/>
        <v>16001267.216692349</v>
      </c>
    </row>
    <row r="310" spans="3:8" x14ac:dyDescent="0.3">
      <c r="D310" s="1">
        <v>36</v>
      </c>
      <c r="E310" s="49">
        <f t="shared" si="31"/>
        <v>16513307.767626736</v>
      </c>
      <c r="F310" s="48">
        <f t="shared" si="35"/>
        <v>512040.55093415518</v>
      </c>
      <c r="G310" s="49">
        <f t="shared" si="36"/>
        <v>16001267.216692582</v>
      </c>
      <c r="H310" s="49">
        <f t="shared" si="37"/>
        <v>-2.3283064365386963E-7</v>
      </c>
    </row>
    <row r="311" spans="3:8" x14ac:dyDescent="0.3">
      <c r="D311" s="1"/>
      <c r="E311" s="49"/>
      <c r="F311" s="48"/>
      <c r="G311" s="49"/>
      <c r="H311" s="49"/>
    </row>
    <row r="312" spans="3:8" x14ac:dyDescent="0.3">
      <c r="E312" s="75">
        <f>+F312+G312</f>
        <v>594479079.63456249</v>
      </c>
      <c r="F312" s="75">
        <f>SUM(F275:F311)</f>
        <v>244479079.63456228</v>
      </c>
      <c r="G312" s="75">
        <f>SUM(G275:G311)</f>
        <v>350000000.00000024</v>
      </c>
    </row>
    <row r="313" spans="3:8" x14ac:dyDescent="0.3">
      <c r="E313" s="76" t="s">
        <v>69</v>
      </c>
      <c r="F313" s="76" t="s">
        <v>70</v>
      </c>
      <c r="G313" s="76" t="s">
        <v>71</v>
      </c>
    </row>
    <row r="316" spans="3:8" x14ac:dyDescent="0.3">
      <c r="C316" t="s">
        <v>74</v>
      </c>
    </row>
    <row r="321" spans="1:8" x14ac:dyDescent="0.3">
      <c r="D321" s="1" t="s">
        <v>55</v>
      </c>
      <c r="E321" s="1" t="s">
        <v>56</v>
      </c>
      <c r="F321" s="1" t="s">
        <v>57</v>
      </c>
      <c r="G321" s="1" t="s">
        <v>58</v>
      </c>
      <c r="H321" s="1" t="s">
        <v>59</v>
      </c>
    </row>
    <row r="322" spans="1:8" x14ac:dyDescent="0.3">
      <c r="A322" s="1"/>
      <c r="B322" s="48"/>
      <c r="D322" s="1">
        <v>0</v>
      </c>
      <c r="E322" s="1"/>
      <c r="F322" s="1"/>
      <c r="G322" s="1"/>
      <c r="H322" s="49">
        <f>+B272</f>
        <v>350000000</v>
      </c>
    </row>
    <row r="323" spans="1:8" x14ac:dyDescent="0.3">
      <c r="A323" s="1"/>
      <c r="B323" s="50"/>
      <c r="D323" s="1">
        <v>1</v>
      </c>
      <c r="E323" s="49">
        <f t="shared" ref="E323:E336" si="38">+$B$275</f>
        <v>16513307.767626736</v>
      </c>
      <c r="F323" s="48">
        <f>+H322*$B$273</f>
        <v>11200000</v>
      </c>
      <c r="G323" s="49">
        <f>+E323-F323</f>
        <v>5313307.7676267363</v>
      </c>
      <c r="H323" s="49">
        <f>+H322-G323</f>
        <v>344686692.23237324</v>
      </c>
    </row>
    <row r="324" spans="1:8" x14ac:dyDescent="0.3">
      <c r="A324" s="1"/>
      <c r="B324" s="1"/>
      <c r="D324" s="1">
        <v>2</v>
      </c>
      <c r="E324" s="49">
        <f t="shared" si="38"/>
        <v>16513307.767626736</v>
      </c>
      <c r="F324" s="48">
        <f t="shared" ref="F324:F358" si="39">+H323*$B$273</f>
        <v>11029974.151435943</v>
      </c>
      <c r="G324" s="49">
        <f t="shared" ref="G324:G358" si="40">+E324-F324</f>
        <v>5483333.616190793</v>
      </c>
      <c r="H324" s="49">
        <f t="shared" ref="H324:H358" si="41">+H323-G324</f>
        <v>339203358.61618245</v>
      </c>
    </row>
    <row r="325" spans="1:8" x14ac:dyDescent="0.3">
      <c r="A325" s="1"/>
      <c r="B325" s="73"/>
      <c r="D325" s="1">
        <v>3</v>
      </c>
      <c r="E325" s="49">
        <f t="shared" si="38"/>
        <v>16513307.767626736</v>
      </c>
      <c r="F325" s="48">
        <f t="shared" si="39"/>
        <v>10854507.475717839</v>
      </c>
      <c r="G325" s="49">
        <f t="shared" si="40"/>
        <v>5658800.2919088975</v>
      </c>
      <c r="H325" s="49">
        <f t="shared" si="41"/>
        <v>333544558.32427353</v>
      </c>
    </row>
    <row r="326" spans="1:8" x14ac:dyDescent="0.3">
      <c r="A326" s="1" t="s">
        <v>68</v>
      </c>
      <c r="B326" s="73">
        <v>60000000</v>
      </c>
      <c r="D326" s="1">
        <v>4</v>
      </c>
      <c r="E326" s="49">
        <f t="shared" si="38"/>
        <v>16513307.767626736</v>
      </c>
      <c r="F326" s="48">
        <f t="shared" si="39"/>
        <v>10673425.866376754</v>
      </c>
      <c r="G326" s="49">
        <f t="shared" si="40"/>
        <v>5839881.9012499824</v>
      </c>
      <c r="H326" s="49">
        <f t="shared" si="41"/>
        <v>327704676.42302352</v>
      </c>
    </row>
    <row r="327" spans="1:8" x14ac:dyDescent="0.3">
      <c r="D327" s="1">
        <v>5</v>
      </c>
      <c r="E327" s="49">
        <f t="shared" si="38"/>
        <v>16513307.767626736</v>
      </c>
      <c r="F327" s="48">
        <f t="shared" si="39"/>
        <v>10486549.645536752</v>
      </c>
      <c r="G327" s="49">
        <f t="shared" si="40"/>
        <v>6026758.1220899839</v>
      </c>
      <c r="H327" s="49">
        <f t="shared" si="41"/>
        <v>321677918.30093354</v>
      </c>
    </row>
    <row r="328" spans="1:8" x14ac:dyDescent="0.3">
      <c r="D328" s="1">
        <v>6</v>
      </c>
      <c r="E328" s="49">
        <f t="shared" si="38"/>
        <v>16513307.767626736</v>
      </c>
      <c r="F328" s="48">
        <f t="shared" si="39"/>
        <v>10293693.385629874</v>
      </c>
      <c r="G328" s="49">
        <f t="shared" si="40"/>
        <v>6219614.3819968626</v>
      </c>
      <c r="H328" s="49">
        <f t="shared" si="41"/>
        <v>315458303.91893667</v>
      </c>
    </row>
    <row r="329" spans="1:8" x14ac:dyDescent="0.3">
      <c r="D329" s="1">
        <v>7</v>
      </c>
      <c r="E329" s="49">
        <f t="shared" si="38"/>
        <v>16513307.767626736</v>
      </c>
      <c r="F329" s="48">
        <f t="shared" si="39"/>
        <v>10094665.725405974</v>
      </c>
      <c r="G329" s="49">
        <f t="shared" si="40"/>
        <v>6418642.042220762</v>
      </c>
      <c r="H329" s="49">
        <f t="shared" si="41"/>
        <v>309039661.8767159</v>
      </c>
    </row>
    <row r="330" spans="1:8" x14ac:dyDescent="0.3">
      <c r="D330" s="1">
        <v>8</v>
      </c>
      <c r="E330" s="49">
        <f t="shared" si="38"/>
        <v>16513307.767626736</v>
      </c>
      <c r="F330" s="48">
        <f t="shared" si="39"/>
        <v>9889269.1800549086</v>
      </c>
      <c r="G330" s="49">
        <f t="shared" si="40"/>
        <v>6624038.5875718277</v>
      </c>
      <c r="H330" s="49">
        <f t="shared" si="41"/>
        <v>302415623.2891441</v>
      </c>
    </row>
    <row r="331" spans="1:8" x14ac:dyDescent="0.3">
      <c r="D331" s="1">
        <v>9</v>
      </c>
      <c r="E331" s="49">
        <f t="shared" si="38"/>
        <v>16513307.767626736</v>
      </c>
      <c r="F331" s="48">
        <f t="shared" si="39"/>
        <v>9677299.9452526122</v>
      </c>
      <c r="G331" s="49">
        <f t="shared" si="40"/>
        <v>6836007.8223741241</v>
      </c>
      <c r="H331" s="49">
        <f t="shared" si="41"/>
        <v>295579615.46676999</v>
      </c>
    </row>
    <row r="332" spans="1:8" x14ac:dyDescent="0.3">
      <c r="D332" s="1">
        <v>10</v>
      </c>
      <c r="E332" s="49">
        <f t="shared" si="38"/>
        <v>16513307.767626736</v>
      </c>
      <c r="F332" s="48">
        <f t="shared" si="39"/>
        <v>9458547.6949366406</v>
      </c>
      <c r="G332" s="49">
        <f t="shared" si="40"/>
        <v>7054760.0726900958</v>
      </c>
      <c r="H332" s="49">
        <f t="shared" si="41"/>
        <v>288524855.39407992</v>
      </c>
    </row>
    <row r="333" spans="1:8" x14ac:dyDescent="0.3">
      <c r="D333" s="1">
        <v>11</v>
      </c>
      <c r="E333" s="49">
        <f t="shared" si="38"/>
        <v>16513307.767626736</v>
      </c>
      <c r="F333" s="48">
        <f t="shared" si="39"/>
        <v>9232795.3726105578</v>
      </c>
      <c r="G333" s="49">
        <f t="shared" si="40"/>
        <v>7280512.3950161785</v>
      </c>
      <c r="H333" s="49">
        <f t="shared" si="41"/>
        <v>281244342.99906373</v>
      </c>
    </row>
    <row r="334" spans="1:8" x14ac:dyDescent="0.3">
      <c r="D334" s="1">
        <v>12</v>
      </c>
      <c r="E334" s="49">
        <f t="shared" si="38"/>
        <v>16513307.767626736</v>
      </c>
      <c r="F334" s="48">
        <f t="shared" si="39"/>
        <v>8999818.9759700391</v>
      </c>
      <c r="G334" s="49">
        <f t="shared" si="40"/>
        <v>7513488.7916566972</v>
      </c>
      <c r="H334" s="49">
        <f t="shared" si="41"/>
        <v>273730854.20740706</v>
      </c>
    </row>
    <row r="335" spans="1:8" x14ac:dyDescent="0.3">
      <c r="D335" s="1">
        <v>13</v>
      </c>
      <c r="E335" s="49">
        <f t="shared" si="38"/>
        <v>16513307.767626736</v>
      </c>
      <c r="F335" s="48">
        <f t="shared" si="39"/>
        <v>8759387.3346370254</v>
      </c>
      <c r="G335" s="49">
        <f t="shared" si="40"/>
        <v>7753920.4329897109</v>
      </c>
      <c r="H335" s="49">
        <f t="shared" si="41"/>
        <v>265976933.77441734</v>
      </c>
    </row>
    <row r="336" spans="1:8" x14ac:dyDescent="0.3">
      <c r="D336" s="1">
        <v>14</v>
      </c>
      <c r="E336" s="49">
        <f t="shared" si="38"/>
        <v>16513307.767626736</v>
      </c>
      <c r="F336" s="48">
        <f t="shared" si="39"/>
        <v>8511261.8807813544</v>
      </c>
      <c r="G336" s="49">
        <f t="shared" si="40"/>
        <v>8002045.8868453819</v>
      </c>
      <c r="H336" s="49">
        <f t="shared" si="41"/>
        <v>257974887.88757196</v>
      </c>
    </row>
    <row r="337" spans="1:8" x14ac:dyDescent="0.3">
      <c r="D337" s="51">
        <v>15</v>
      </c>
      <c r="E337" s="54">
        <f>+$B$275+B326</f>
        <v>76513307.767626733</v>
      </c>
      <c r="F337" s="53">
        <f t="shared" si="39"/>
        <v>8255196.412402303</v>
      </c>
      <c r="G337" s="54">
        <f t="shared" si="40"/>
        <v>68258111.355224431</v>
      </c>
      <c r="H337" s="54">
        <f t="shared" si="41"/>
        <v>189716776.53234753</v>
      </c>
    </row>
    <row r="338" spans="1:8" x14ac:dyDescent="0.3">
      <c r="D338" s="1">
        <v>16</v>
      </c>
      <c r="E338" s="49">
        <f>+$B$355</f>
        <v>12545618.93303512</v>
      </c>
      <c r="F338" s="48">
        <f t="shared" si="39"/>
        <v>6070936.8490351215</v>
      </c>
      <c r="G338" s="49">
        <f t="shared" si="40"/>
        <v>6474682.0839999989</v>
      </c>
      <c r="H338" s="49">
        <f t="shared" si="41"/>
        <v>183242094.44834754</v>
      </c>
    </row>
    <row r="339" spans="1:8" x14ac:dyDescent="0.3">
      <c r="D339" s="1">
        <v>17</v>
      </c>
      <c r="E339" s="49">
        <f t="shared" ref="E339:E358" si="42">+$B$355</f>
        <v>12545618.93303512</v>
      </c>
      <c r="F339" s="48">
        <f t="shared" si="39"/>
        <v>5863747.0223471215</v>
      </c>
      <c r="G339" s="49">
        <f t="shared" si="40"/>
        <v>6681871.9106879989</v>
      </c>
      <c r="H339" s="49">
        <f t="shared" si="41"/>
        <v>176560222.53765953</v>
      </c>
    </row>
    <row r="340" spans="1:8" x14ac:dyDescent="0.3">
      <c r="D340" s="1">
        <v>18</v>
      </c>
      <c r="E340" s="49">
        <f t="shared" si="42"/>
        <v>12545618.93303512</v>
      </c>
      <c r="F340" s="48">
        <f t="shared" si="39"/>
        <v>5649927.1212051045</v>
      </c>
      <c r="G340" s="49">
        <f t="shared" si="40"/>
        <v>6895691.8118300159</v>
      </c>
      <c r="H340" s="49">
        <f t="shared" si="41"/>
        <v>169664530.72582951</v>
      </c>
    </row>
    <row r="341" spans="1:8" x14ac:dyDescent="0.3">
      <c r="D341" s="1">
        <v>19</v>
      </c>
      <c r="E341" s="49">
        <f t="shared" si="42"/>
        <v>12545618.93303512</v>
      </c>
      <c r="F341" s="48">
        <f t="shared" si="39"/>
        <v>5429264.9832265442</v>
      </c>
      <c r="G341" s="49">
        <f t="shared" si="40"/>
        <v>7116353.9498085761</v>
      </c>
      <c r="H341" s="49">
        <f t="shared" si="41"/>
        <v>162548176.77602094</v>
      </c>
    </row>
    <row r="342" spans="1:8" x14ac:dyDescent="0.3">
      <c r="D342" s="1">
        <v>20</v>
      </c>
      <c r="E342" s="49">
        <f t="shared" si="42"/>
        <v>12545618.93303512</v>
      </c>
      <c r="F342" s="48">
        <f t="shared" si="39"/>
        <v>5201541.6568326699</v>
      </c>
      <c r="G342" s="49">
        <f t="shared" si="40"/>
        <v>7344077.2762024505</v>
      </c>
      <c r="H342" s="49">
        <f t="shared" si="41"/>
        <v>155204099.4998185</v>
      </c>
    </row>
    <row r="343" spans="1:8" x14ac:dyDescent="0.3">
      <c r="D343" s="1">
        <v>21</v>
      </c>
      <c r="E343" s="49">
        <f t="shared" si="42"/>
        <v>12545618.93303512</v>
      </c>
      <c r="F343" s="48">
        <f t="shared" si="39"/>
        <v>4966531.1839941926</v>
      </c>
      <c r="G343" s="49">
        <f t="shared" si="40"/>
        <v>7579087.7490409277</v>
      </c>
      <c r="H343" s="49">
        <f t="shared" si="41"/>
        <v>147625011.75077757</v>
      </c>
    </row>
    <row r="344" spans="1:8" x14ac:dyDescent="0.3">
      <c r="D344" s="1">
        <v>22</v>
      </c>
      <c r="E344" s="49">
        <f t="shared" si="42"/>
        <v>12545618.93303512</v>
      </c>
      <c r="F344" s="48">
        <f t="shared" si="39"/>
        <v>4724000.3760248823</v>
      </c>
      <c r="G344" s="49">
        <f t="shared" si="40"/>
        <v>7821618.5570102381</v>
      </c>
      <c r="H344" s="49">
        <f t="shared" si="41"/>
        <v>139803393.19376734</v>
      </c>
    </row>
    <row r="345" spans="1:8" x14ac:dyDescent="0.3">
      <c r="D345" s="1">
        <v>23</v>
      </c>
      <c r="E345" s="49">
        <f t="shared" si="42"/>
        <v>12545618.93303512</v>
      </c>
      <c r="F345" s="48">
        <f t="shared" si="39"/>
        <v>4473708.5822005551</v>
      </c>
      <c r="G345" s="49">
        <f t="shared" si="40"/>
        <v>8071910.3508345652</v>
      </c>
      <c r="H345" s="49">
        <f t="shared" si="41"/>
        <v>131731482.84293278</v>
      </c>
    </row>
    <row r="346" spans="1:8" x14ac:dyDescent="0.3">
      <c r="D346" s="1">
        <v>24</v>
      </c>
      <c r="E346" s="49">
        <f t="shared" si="42"/>
        <v>12545618.93303512</v>
      </c>
      <c r="F346" s="48">
        <f t="shared" si="39"/>
        <v>4215407.4509738488</v>
      </c>
      <c r="G346" s="49">
        <f t="shared" si="40"/>
        <v>8330211.4820612716</v>
      </c>
      <c r="H346" s="49">
        <f t="shared" si="41"/>
        <v>123401271.36087151</v>
      </c>
    </row>
    <row r="347" spans="1:8" x14ac:dyDescent="0.3">
      <c r="D347" s="1">
        <v>25</v>
      </c>
      <c r="E347" s="49">
        <f t="shared" si="42"/>
        <v>12545618.93303512</v>
      </c>
      <c r="F347" s="48">
        <f t="shared" si="39"/>
        <v>3948840.6835478884</v>
      </c>
      <c r="G347" s="49">
        <f t="shared" si="40"/>
        <v>8596778.2494872324</v>
      </c>
      <c r="H347" s="49">
        <f t="shared" si="41"/>
        <v>114804493.11138427</v>
      </c>
    </row>
    <row r="348" spans="1:8" x14ac:dyDescent="0.3">
      <c r="D348" s="1">
        <v>26</v>
      </c>
      <c r="E348" s="49">
        <f t="shared" si="42"/>
        <v>12545618.93303512</v>
      </c>
      <c r="F348" s="48">
        <f t="shared" si="39"/>
        <v>3673743.7795642968</v>
      </c>
      <c r="G348" s="49">
        <f t="shared" si="40"/>
        <v>8871875.1534708235</v>
      </c>
      <c r="H348" s="49">
        <f t="shared" si="41"/>
        <v>105932617.95791344</v>
      </c>
    </row>
    <row r="349" spans="1:8" x14ac:dyDescent="0.3">
      <c r="D349" s="1">
        <v>27</v>
      </c>
      <c r="E349" s="49">
        <f t="shared" si="42"/>
        <v>12545618.93303512</v>
      </c>
      <c r="F349" s="48">
        <f t="shared" si="39"/>
        <v>3389843.7746532303</v>
      </c>
      <c r="G349" s="49">
        <f t="shared" si="40"/>
        <v>9155775.1583818905</v>
      </c>
      <c r="H349" s="49">
        <f t="shared" si="41"/>
        <v>96776842.799531549</v>
      </c>
    </row>
    <row r="350" spans="1:8" x14ac:dyDescent="0.3">
      <c r="D350" s="1">
        <v>28</v>
      </c>
      <c r="E350" s="49">
        <f t="shared" si="42"/>
        <v>12545618.93303512</v>
      </c>
      <c r="F350" s="48">
        <f t="shared" si="39"/>
        <v>3096858.9695850099</v>
      </c>
      <c r="G350" s="49">
        <f t="shared" si="40"/>
        <v>9448759.9634501114</v>
      </c>
      <c r="H350" s="49">
        <f t="shared" si="41"/>
        <v>87328082.836081445</v>
      </c>
    </row>
    <row r="351" spans="1:8" x14ac:dyDescent="0.3">
      <c r="D351" s="1">
        <v>29</v>
      </c>
      <c r="E351" s="49">
        <f t="shared" si="42"/>
        <v>12545618.93303512</v>
      </c>
      <c r="F351" s="48">
        <f t="shared" si="39"/>
        <v>2794498.6507546064</v>
      </c>
      <c r="G351" s="49">
        <f t="shared" si="40"/>
        <v>9751120.282280514</v>
      </c>
      <c r="H351" s="49">
        <f t="shared" si="41"/>
        <v>77576962.553800926</v>
      </c>
    </row>
    <row r="352" spans="1:8" x14ac:dyDescent="0.3">
      <c r="A352" s="1" t="s">
        <v>66</v>
      </c>
      <c r="B352" s="48">
        <f>+H337</f>
        <v>189716776.53234753</v>
      </c>
      <c r="D352" s="1">
        <v>30</v>
      </c>
      <c r="E352" s="49">
        <f t="shared" si="42"/>
        <v>12545618.93303512</v>
      </c>
      <c r="F352" s="48">
        <f t="shared" si="39"/>
        <v>2482462.8017216297</v>
      </c>
      <c r="G352" s="49">
        <f t="shared" si="40"/>
        <v>10063156.131313492</v>
      </c>
      <c r="H352" s="49">
        <f t="shared" si="41"/>
        <v>67513806.422487438</v>
      </c>
    </row>
    <row r="353" spans="1:8" x14ac:dyDescent="0.3">
      <c r="A353" s="1" t="s">
        <v>27</v>
      </c>
      <c r="B353" s="50">
        <v>3.2000000000000001E-2</v>
      </c>
      <c r="D353" s="1">
        <v>31</v>
      </c>
      <c r="E353" s="49">
        <f t="shared" si="42"/>
        <v>12545618.93303512</v>
      </c>
      <c r="F353" s="48">
        <f t="shared" si="39"/>
        <v>2160441.8055195981</v>
      </c>
      <c r="G353" s="49">
        <f t="shared" si="40"/>
        <v>10385177.127515523</v>
      </c>
      <c r="H353" s="49">
        <f t="shared" si="41"/>
        <v>57128629.294971913</v>
      </c>
    </row>
    <row r="354" spans="1:8" x14ac:dyDescent="0.3">
      <c r="A354" s="1" t="s">
        <v>28</v>
      </c>
      <c r="B354" s="1">
        <v>21</v>
      </c>
      <c r="D354" s="1">
        <v>32</v>
      </c>
      <c r="E354" s="49">
        <f t="shared" si="42"/>
        <v>12545618.93303512</v>
      </c>
      <c r="F354" s="48">
        <f t="shared" si="39"/>
        <v>1828116.1374391012</v>
      </c>
      <c r="G354" s="49">
        <f t="shared" si="40"/>
        <v>10717502.795596018</v>
      </c>
      <c r="H354" s="49">
        <f t="shared" si="41"/>
        <v>46411126.499375895</v>
      </c>
    </row>
    <row r="355" spans="1:8" x14ac:dyDescent="0.3">
      <c r="A355" s="1" t="s">
        <v>54</v>
      </c>
      <c r="B355" s="73">
        <f>PMT(B353,B354,-B352)</f>
        <v>12545618.93303512</v>
      </c>
      <c r="D355" s="1">
        <v>33</v>
      </c>
      <c r="E355" s="49">
        <f t="shared" si="42"/>
        <v>12545618.93303512</v>
      </c>
      <c r="F355" s="48">
        <f t="shared" si="39"/>
        <v>1485156.0479800287</v>
      </c>
      <c r="G355" s="49">
        <f t="shared" si="40"/>
        <v>11060462.885055091</v>
      </c>
      <c r="H355" s="49">
        <f t="shared" si="41"/>
        <v>35350663.6143208</v>
      </c>
    </row>
    <row r="356" spans="1:8" x14ac:dyDescent="0.3">
      <c r="D356" s="1">
        <v>34</v>
      </c>
      <c r="E356" s="49">
        <f t="shared" si="42"/>
        <v>12545618.93303512</v>
      </c>
      <c r="F356" s="48">
        <f t="shared" si="39"/>
        <v>1131221.2356582657</v>
      </c>
      <c r="G356" s="49">
        <f t="shared" si="40"/>
        <v>11414397.697376855</v>
      </c>
      <c r="H356" s="49">
        <f t="shared" si="41"/>
        <v>23936265.916943945</v>
      </c>
    </row>
    <row r="357" spans="1:8" x14ac:dyDescent="0.3">
      <c r="D357" s="1">
        <v>35</v>
      </c>
      <c r="E357" s="49">
        <f t="shared" si="42"/>
        <v>12545618.93303512</v>
      </c>
      <c r="F357" s="48">
        <f t="shared" si="39"/>
        <v>765960.50934220629</v>
      </c>
      <c r="G357" s="49">
        <f t="shared" si="40"/>
        <v>11779658.423692914</v>
      </c>
      <c r="H357" s="49">
        <f t="shared" si="41"/>
        <v>12156607.493251031</v>
      </c>
    </row>
    <row r="358" spans="1:8" x14ac:dyDescent="0.3">
      <c r="D358" s="1">
        <v>36</v>
      </c>
      <c r="E358" s="49">
        <f t="shared" si="42"/>
        <v>12545618.93303512</v>
      </c>
      <c r="F358" s="48">
        <f t="shared" si="39"/>
        <v>389011.43978403299</v>
      </c>
      <c r="G358" s="49">
        <f t="shared" si="40"/>
        <v>12156607.493251087</v>
      </c>
      <c r="H358" s="49">
        <f t="shared" si="41"/>
        <v>-5.5879354476928711E-8</v>
      </c>
    </row>
    <row r="360" spans="1:8" x14ac:dyDescent="0.3">
      <c r="E360" s="75">
        <f>+F360+G360</f>
        <v>571157614.10813844</v>
      </c>
      <c r="F360" s="75">
        <f>SUM(F323:F359)</f>
        <v>221157614.10813844</v>
      </c>
      <c r="G360" s="75">
        <f>SUM(G323:G359)</f>
        <v>350000000</v>
      </c>
    </row>
    <row r="361" spans="1:8" x14ac:dyDescent="0.3">
      <c r="E361" s="76" t="s">
        <v>72</v>
      </c>
      <c r="F361" s="76" t="s">
        <v>70</v>
      </c>
      <c r="G361" s="76" t="s">
        <v>71</v>
      </c>
    </row>
    <row r="366" spans="1:8" x14ac:dyDescent="0.3">
      <c r="B366" t="s">
        <v>73</v>
      </c>
    </row>
    <row r="370" spans="1:9" x14ac:dyDescent="0.3">
      <c r="A370" s="1" t="s">
        <v>66</v>
      </c>
      <c r="B370" s="48">
        <v>350000000</v>
      </c>
    </row>
    <row r="371" spans="1:9" x14ac:dyDescent="0.3">
      <c r="A371" s="1" t="s">
        <v>27</v>
      </c>
      <c r="B371" s="50">
        <v>3.2000000000000001E-2</v>
      </c>
    </row>
    <row r="372" spans="1:9" x14ac:dyDescent="0.3">
      <c r="A372" s="1" t="s">
        <v>28</v>
      </c>
      <c r="B372" s="1">
        <v>36</v>
      </c>
      <c r="E372" s="1" t="s">
        <v>55</v>
      </c>
      <c r="F372" s="1" t="s">
        <v>56</v>
      </c>
      <c r="G372" s="1" t="s">
        <v>57</v>
      </c>
      <c r="H372" s="1" t="s">
        <v>58</v>
      </c>
      <c r="I372" s="1" t="s">
        <v>59</v>
      </c>
    </row>
    <row r="373" spans="1:9" x14ac:dyDescent="0.3">
      <c r="A373" s="1" t="s">
        <v>54</v>
      </c>
      <c r="B373" s="48">
        <f>PMT(B371,B372,-B370)</f>
        <v>16513307.767626736</v>
      </c>
      <c r="E373" s="1">
        <v>0</v>
      </c>
      <c r="F373" s="1"/>
      <c r="G373" s="1"/>
      <c r="H373" s="1"/>
      <c r="I373" s="49">
        <f>+B272</f>
        <v>350000000</v>
      </c>
    </row>
    <row r="374" spans="1:9" x14ac:dyDescent="0.3">
      <c r="E374" s="1">
        <v>1</v>
      </c>
      <c r="F374" s="49">
        <f t="shared" ref="F374:F387" si="43">+$B$275</f>
        <v>16513307.767626736</v>
      </c>
      <c r="G374" s="48">
        <f t="shared" ref="G374:G403" si="44">+I373*$B$273</f>
        <v>11200000</v>
      </c>
      <c r="H374" s="49">
        <f>+F374-G374</f>
        <v>5313307.7676267363</v>
      </c>
      <c r="I374" s="49">
        <f>+I373-H374</f>
        <v>344686692.23237324</v>
      </c>
    </row>
    <row r="375" spans="1:9" x14ac:dyDescent="0.3">
      <c r="E375" s="1">
        <v>2</v>
      </c>
      <c r="F375" s="49">
        <f t="shared" si="43"/>
        <v>16513307.767626736</v>
      </c>
      <c r="G375" s="48">
        <f t="shared" si="44"/>
        <v>11029974.151435943</v>
      </c>
      <c r="H375" s="49">
        <f t="shared" ref="H375:H402" si="45">+F375-G375</f>
        <v>5483333.616190793</v>
      </c>
      <c r="I375" s="49">
        <f t="shared" ref="I375:I402" si="46">+I374-H375</f>
        <v>339203358.61618245</v>
      </c>
    </row>
    <row r="376" spans="1:9" x14ac:dyDescent="0.3">
      <c r="E376" s="1">
        <v>3</v>
      </c>
      <c r="F376" s="49">
        <f t="shared" si="43"/>
        <v>16513307.767626736</v>
      </c>
      <c r="G376" s="48">
        <f t="shared" si="44"/>
        <v>10854507.475717839</v>
      </c>
      <c r="H376" s="49">
        <f t="shared" si="45"/>
        <v>5658800.2919088975</v>
      </c>
      <c r="I376" s="49">
        <f t="shared" si="46"/>
        <v>333544558.32427353</v>
      </c>
    </row>
    <row r="377" spans="1:9" x14ac:dyDescent="0.3">
      <c r="E377" s="1">
        <v>4</v>
      </c>
      <c r="F377" s="49">
        <f t="shared" si="43"/>
        <v>16513307.767626736</v>
      </c>
      <c r="G377" s="48">
        <f t="shared" si="44"/>
        <v>10673425.866376754</v>
      </c>
      <c r="H377" s="49">
        <f t="shared" si="45"/>
        <v>5839881.9012499824</v>
      </c>
      <c r="I377" s="49">
        <f t="shared" si="46"/>
        <v>327704676.42302352</v>
      </c>
    </row>
    <row r="378" spans="1:9" x14ac:dyDescent="0.3">
      <c r="E378" s="1">
        <v>5</v>
      </c>
      <c r="F378" s="49">
        <f t="shared" si="43"/>
        <v>16513307.767626736</v>
      </c>
      <c r="G378" s="48">
        <f t="shared" si="44"/>
        <v>10486549.645536752</v>
      </c>
      <c r="H378" s="49">
        <f t="shared" si="45"/>
        <v>6026758.1220899839</v>
      </c>
      <c r="I378" s="49">
        <f t="shared" si="46"/>
        <v>321677918.30093354</v>
      </c>
    </row>
    <row r="379" spans="1:9" x14ac:dyDescent="0.3">
      <c r="E379" s="1">
        <v>6</v>
      </c>
      <c r="F379" s="49">
        <f t="shared" si="43"/>
        <v>16513307.767626736</v>
      </c>
      <c r="G379" s="48">
        <f t="shared" si="44"/>
        <v>10293693.385629874</v>
      </c>
      <c r="H379" s="49">
        <f t="shared" si="45"/>
        <v>6219614.3819968626</v>
      </c>
      <c r="I379" s="49">
        <f t="shared" si="46"/>
        <v>315458303.91893667</v>
      </c>
    </row>
    <row r="380" spans="1:9" x14ac:dyDescent="0.3">
      <c r="E380" s="1">
        <v>7</v>
      </c>
      <c r="F380" s="49">
        <f t="shared" si="43"/>
        <v>16513307.767626736</v>
      </c>
      <c r="G380" s="48">
        <f t="shared" si="44"/>
        <v>10094665.725405974</v>
      </c>
      <c r="H380" s="49">
        <f t="shared" si="45"/>
        <v>6418642.042220762</v>
      </c>
      <c r="I380" s="49">
        <f t="shared" si="46"/>
        <v>309039661.8767159</v>
      </c>
    </row>
    <row r="381" spans="1:9" x14ac:dyDescent="0.3">
      <c r="E381" s="1">
        <v>8</v>
      </c>
      <c r="F381" s="49">
        <f t="shared" si="43"/>
        <v>16513307.767626736</v>
      </c>
      <c r="G381" s="48">
        <f t="shared" si="44"/>
        <v>9889269.1800549086</v>
      </c>
      <c r="H381" s="49">
        <f t="shared" si="45"/>
        <v>6624038.5875718277</v>
      </c>
      <c r="I381" s="49">
        <f t="shared" si="46"/>
        <v>302415623.2891441</v>
      </c>
    </row>
    <row r="382" spans="1:9" x14ac:dyDescent="0.3">
      <c r="E382" s="1">
        <v>9</v>
      </c>
      <c r="F382" s="49">
        <f t="shared" si="43"/>
        <v>16513307.767626736</v>
      </c>
      <c r="G382" s="48">
        <f t="shared" si="44"/>
        <v>9677299.9452526122</v>
      </c>
      <c r="H382" s="49">
        <f t="shared" si="45"/>
        <v>6836007.8223741241</v>
      </c>
      <c r="I382" s="49">
        <f t="shared" si="46"/>
        <v>295579615.46676999</v>
      </c>
    </row>
    <row r="383" spans="1:9" x14ac:dyDescent="0.3">
      <c r="E383" s="1">
        <v>10</v>
      </c>
      <c r="F383" s="49">
        <f t="shared" si="43"/>
        <v>16513307.767626736</v>
      </c>
      <c r="G383" s="48">
        <f t="shared" si="44"/>
        <v>9458547.6949366406</v>
      </c>
      <c r="H383" s="49">
        <f t="shared" si="45"/>
        <v>7054760.0726900958</v>
      </c>
      <c r="I383" s="49">
        <f t="shared" si="46"/>
        <v>288524855.39407992</v>
      </c>
    </row>
    <row r="384" spans="1:9" x14ac:dyDescent="0.3">
      <c r="E384" s="1">
        <v>11</v>
      </c>
      <c r="F384" s="49">
        <f t="shared" si="43"/>
        <v>16513307.767626736</v>
      </c>
      <c r="G384" s="48">
        <f t="shared" si="44"/>
        <v>9232795.3726105578</v>
      </c>
      <c r="H384" s="49">
        <f t="shared" si="45"/>
        <v>7280512.3950161785</v>
      </c>
      <c r="I384" s="49">
        <f t="shared" si="46"/>
        <v>281244342.99906373</v>
      </c>
    </row>
    <row r="385" spans="1:9" x14ac:dyDescent="0.3">
      <c r="E385" s="1">
        <v>12</v>
      </c>
      <c r="F385" s="49">
        <f t="shared" si="43"/>
        <v>16513307.767626736</v>
      </c>
      <c r="G385" s="48">
        <f t="shared" si="44"/>
        <v>8999818.9759700391</v>
      </c>
      <c r="H385" s="49">
        <f t="shared" si="45"/>
        <v>7513488.7916566972</v>
      </c>
      <c r="I385" s="49">
        <f t="shared" si="46"/>
        <v>273730854.20740706</v>
      </c>
    </row>
    <row r="386" spans="1:9" x14ac:dyDescent="0.3">
      <c r="E386" s="1">
        <v>13</v>
      </c>
      <c r="F386" s="49">
        <f t="shared" si="43"/>
        <v>16513307.767626736</v>
      </c>
      <c r="G386" s="48">
        <f t="shared" si="44"/>
        <v>8759387.3346370254</v>
      </c>
      <c r="H386" s="49">
        <f t="shared" si="45"/>
        <v>7753920.4329897109</v>
      </c>
      <c r="I386" s="49">
        <f t="shared" si="46"/>
        <v>265976933.77441734</v>
      </c>
    </row>
    <row r="387" spans="1:9" x14ac:dyDescent="0.3">
      <c r="E387" s="1">
        <v>14</v>
      </c>
      <c r="F387" s="49">
        <f t="shared" si="43"/>
        <v>16513307.767626736</v>
      </c>
      <c r="G387" s="48">
        <f t="shared" si="44"/>
        <v>8511261.8807813544</v>
      </c>
      <c r="H387" s="49">
        <f t="shared" si="45"/>
        <v>8002045.8868453819</v>
      </c>
      <c r="I387" s="49">
        <f t="shared" si="46"/>
        <v>257974887.88757196</v>
      </c>
    </row>
    <row r="388" spans="1:9" x14ac:dyDescent="0.3">
      <c r="E388" s="51">
        <v>15</v>
      </c>
      <c r="F388" s="54">
        <f>+$B$275+B389</f>
        <v>76513307.767626733</v>
      </c>
      <c r="G388" s="53">
        <f t="shared" si="44"/>
        <v>8255196.412402303</v>
      </c>
      <c r="H388" s="54">
        <f t="shared" si="45"/>
        <v>68258111.355224431</v>
      </c>
      <c r="I388" s="54">
        <f t="shared" si="46"/>
        <v>189716776.53234753</v>
      </c>
    </row>
    <row r="389" spans="1:9" x14ac:dyDescent="0.3">
      <c r="A389" s="1" t="s">
        <v>68</v>
      </c>
      <c r="B389" s="73">
        <v>60000000</v>
      </c>
      <c r="E389" s="1">
        <v>16</v>
      </c>
      <c r="F389" s="49">
        <f t="shared" ref="F389:F402" si="47">+$B$275</f>
        <v>16513307.767626736</v>
      </c>
      <c r="G389" s="48">
        <f t="shared" si="44"/>
        <v>6070936.8490351215</v>
      </c>
      <c r="H389" s="49">
        <f t="shared" si="45"/>
        <v>10442370.918591615</v>
      </c>
      <c r="I389" s="49">
        <f t="shared" si="46"/>
        <v>179274405.61375591</v>
      </c>
    </row>
    <row r="390" spans="1:9" x14ac:dyDescent="0.3">
      <c r="E390" s="1">
        <v>17</v>
      </c>
      <c r="F390" s="49">
        <f t="shared" si="47"/>
        <v>16513307.767626736</v>
      </c>
      <c r="G390" s="48">
        <f t="shared" si="44"/>
        <v>5736780.9796401896</v>
      </c>
      <c r="H390" s="49">
        <f t="shared" si="45"/>
        <v>10776526.787986547</v>
      </c>
      <c r="I390" s="49">
        <f t="shared" si="46"/>
        <v>168497878.82576936</v>
      </c>
    </row>
    <row r="391" spans="1:9" x14ac:dyDescent="0.3">
      <c r="E391" s="1">
        <v>18</v>
      </c>
      <c r="F391" s="49">
        <f t="shared" si="47"/>
        <v>16513307.767626736</v>
      </c>
      <c r="G391" s="48">
        <f t="shared" si="44"/>
        <v>5391932.1224246202</v>
      </c>
      <c r="H391" s="49">
        <f t="shared" si="45"/>
        <v>11121375.645202115</v>
      </c>
      <c r="I391" s="49">
        <f t="shared" si="46"/>
        <v>157376503.18056726</v>
      </c>
    </row>
    <row r="392" spans="1:9" x14ac:dyDescent="0.3">
      <c r="E392" s="1">
        <v>19</v>
      </c>
      <c r="F392" s="49">
        <f t="shared" si="47"/>
        <v>16513307.767626736</v>
      </c>
      <c r="G392" s="48">
        <f t="shared" si="44"/>
        <v>5036048.1017781524</v>
      </c>
      <c r="H392" s="49">
        <f t="shared" si="45"/>
        <v>11477259.665848583</v>
      </c>
      <c r="I392" s="49">
        <f t="shared" si="46"/>
        <v>145899243.51471868</v>
      </c>
    </row>
    <row r="393" spans="1:9" x14ac:dyDescent="0.3">
      <c r="E393" s="1">
        <v>20</v>
      </c>
      <c r="F393" s="49">
        <f t="shared" si="47"/>
        <v>16513307.767626736</v>
      </c>
      <c r="G393" s="48">
        <f t="shared" si="44"/>
        <v>4668775.7924709981</v>
      </c>
      <c r="H393" s="49">
        <f t="shared" si="45"/>
        <v>11844531.975155737</v>
      </c>
      <c r="I393" s="49">
        <f t="shared" si="46"/>
        <v>134054711.53956294</v>
      </c>
    </row>
    <row r="394" spans="1:9" x14ac:dyDescent="0.3">
      <c r="E394" s="1">
        <v>21</v>
      </c>
      <c r="F394" s="49">
        <f t="shared" si="47"/>
        <v>16513307.767626736</v>
      </c>
      <c r="G394" s="48">
        <f t="shared" si="44"/>
        <v>4289750.769266014</v>
      </c>
      <c r="H394" s="49">
        <f t="shared" si="45"/>
        <v>12223556.998360723</v>
      </c>
      <c r="I394" s="49">
        <f t="shared" si="46"/>
        <v>121831154.54120222</v>
      </c>
    </row>
    <row r="395" spans="1:9" x14ac:dyDescent="0.3">
      <c r="E395" s="1">
        <v>22</v>
      </c>
      <c r="F395" s="49">
        <f t="shared" si="47"/>
        <v>16513307.767626736</v>
      </c>
      <c r="G395" s="48">
        <f t="shared" si="44"/>
        <v>3898596.9453184712</v>
      </c>
      <c r="H395" s="49">
        <f t="shared" si="45"/>
        <v>12614710.822308265</v>
      </c>
      <c r="I395" s="49">
        <f t="shared" si="46"/>
        <v>109216443.71889395</v>
      </c>
    </row>
    <row r="396" spans="1:9" x14ac:dyDescent="0.3">
      <c r="E396" s="1">
        <v>23</v>
      </c>
      <c r="F396" s="49">
        <f t="shared" si="47"/>
        <v>16513307.767626736</v>
      </c>
      <c r="G396" s="48">
        <f t="shared" si="44"/>
        <v>3494926.1990046063</v>
      </c>
      <c r="H396" s="49">
        <f t="shared" si="45"/>
        <v>13018381.568622131</v>
      </c>
      <c r="I396" s="49">
        <f t="shared" si="46"/>
        <v>96198062.150271818</v>
      </c>
    </row>
    <row r="397" spans="1:9" x14ac:dyDescent="0.3">
      <c r="E397" s="1">
        <v>24</v>
      </c>
      <c r="F397" s="49">
        <f t="shared" si="47"/>
        <v>16513307.767626736</v>
      </c>
      <c r="G397" s="48">
        <f t="shared" si="44"/>
        <v>3078337.988808698</v>
      </c>
      <c r="H397" s="49">
        <f t="shared" si="45"/>
        <v>13434969.778818037</v>
      </c>
      <c r="I397" s="49">
        <f t="shared" si="46"/>
        <v>82763092.371453777</v>
      </c>
    </row>
    <row r="398" spans="1:9" x14ac:dyDescent="0.3">
      <c r="E398" s="1">
        <v>25</v>
      </c>
      <c r="F398" s="49">
        <f t="shared" si="47"/>
        <v>16513307.767626736</v>
      </c>
      <c r="G398" s="48">
        <f t="shared" si="44"/>
        <v>2648418.9558865209</v>
      </c>
      <c r="H398" s="49">
        <f t="shared" si="45"/>
        <v>13864888.811740216</v>
      </c>
      <c r="I398" s="49">
        <f t="shared" si="46"/>
        <v>68898203.559713557</v>
      </c>
    </row>
    <row r="399" spans="1:9" x14ac:dyDescent="0.3">
      <c r="E399" s="1">
        <v>26</v>
      </c>
      <c r="F399" s="49">
        <f t="shared" si="47"/>
        <v>16513307.767626736</v>
      </c>
      <c r="G399" s="48">
        <f t="shared" si="44"/>
        <v>2204742.5139108337</v>
      </c>
      <c r="H399" s="49">
        <f t="shared" si="45"/>
        <v>14308565.253715903</v>
      </c>
      <c r="I399" s="49">
        <f t="shared" si="46"/>
        <v>54589638.305997655</v>
      </c>
    </row>
    <row r="400" spans="1:9" x14ac:dyDescent="0.3">
      <c r="E400" s="1">
        <v>27</v>
      </c>
      <c r="F400" s="49">
        <f t="shared" si="47"/>
        <v>16513307.767626736</v>
      </c>
      <c r="G400" s="48">
        <f t="shared" si="44"/>
        <v>1746868.4257919251</v>
      </c>
      <c r="H400" s="49">
        <f t="shared" si="45"/>
        <v>14766439.341834811</v>
      </c>
      <c r="I400" s="49">
        <f t="shared" si="46"/>
        <v>39823198.964162841</v>
      </c>
    </row>
    <row r="401" spans="5:9" x14ac:dyDescent="0.3">
      <c r="E401" s="1">
        <v>28</v>
      </c>
      <c r="F401" s="49">
        <f t="shared" si="47"/>
        <v>16513307.767626736</v>
      </c>
      <c r="G401" s="48">
        <f t="shared" si="44"/>
        <v>1274342.3668532108</v>
      </c>
      <c r="H401" s="49">
        <f t="shared" si="45"/>
        <v>15238965.400773525</v>
      </c>
      <c r="I401" s="49">
        <f t="shared" si="46"/>
        <v>24584233.563389316</v>
      </c>
    </row>
    <row r="402" spans="5:9" x14ac:dyDescent="0.3">
      <c r="E402" s="1">
        <v>29</v>
      </c>
      <c r="F402" s="49">
        <f t="shared" si="47"/>
        <v>16513307.767626736</v>
      </c>
      <c r="G402" s="48">
        <f t="shared" si="44"/>
        <v>786695.47402845812</v>
      </c>
      <c r="H402" s="49">
        <f t="shared" si="45"/>
        <v>15726612.293598277</v>
      </c>
      <c r="I402" s="49">
        <f t="shared" si="46"/>
        <v>8857621.2697910387</v>
      </c>
    </row>
    <row r="403" spans="5:9" x14ac:dyDescent="0.3">
      <c r="E403" s="51">
        <v>30</v>
      </c>
      <c r="F403" s="54">
        <f>+H403+G403</f>
        <v>9141065.1504243519</v>
      </c>
      <c r="G403" s="53">
        <f t="shared" si="44"/>
        <v>283443.88063331327</v>
      </c>
      <c r="H403" s="54">
        <f>+I402</f>
        <v>8857621.2697910387</v>
      </c>
      <c r="I403" s="54"/>
    </row>
    <row r="404" spans="5:9" x14ac:dyDescent="0.3">
      <c r="E404" s="1"/>
      <c r="F404" s="49"/>
      <c r="G404" s="48"/>
      <c r="H404" s="49"/>
      <c r="I404" s="49"/>
    </row>
    <row r="405" spans="5:9" x14ac:dyDescent="0.3">
      <c r="E405" s="1"/>
      <c r="F405" s="78">
        <f>+G405+H405</f>
        <v>548026990.41159976</v>
      </c>
      <c r="G405" s="64">
        <f>SUM(G374:G404)</f>
        <v>198026990.4115997</v>
      </c>
      <c r="H405" s="78">
        <f>SUM(H374:H404)</f>
        <v>350000000.00000006</v>
      </c>
      <c r="I405" s="49"/>
    </row>
    <row r="406" spans="5:9" x14ac:dyDescent="0.3">
      <c r="E406" s="1"/>
      <c r="F406" s="79" t="s">
        <v>72</v>
      </c>
      <c r="G406" s="80" t="s">
        <v>70</v>
      </c>
      <c r="H406" s="79" t="s">
        <v>71</v>
      </c>
      <c r="I406" s="49"/>
    </row>
    <row r="407" spans="5:9" x14ac:dyDescent="0.3">
      <c r="E407" s="1"/>
      <c r="F407" s="49"/>
      <c r="G407" s="48"/>
      <c r="H407" s="49"/>
      <c r="I407" s="49"/>
    </row>
    <row r="408" spans="5:9" x14ac:dyDescent="0.3">
      <c r="E408" s="1"/>
      <c r="F408" s="49"/>
      <c r="G408" s="48"/>
      <c r="H408" s="49"/>
      <c r="I408" s="49"/>
    </row>
    <row r="409" spans="5:9" x14ac:dyDescent="0.3">
      <c r="E409" s="1"/>
      <c r="F409" s="49"/>
      <c r="G409" s="48"/>
      <c r="H409" s="49"/>
      <c r="I409" s="49"/>
    </row>
    <row r="410" spans="5:9" x14ac:dyDescent="0.3">
      <c r="F410" s="49"/>
      <c r="G410" s="48"/>
      <c r="H410" s="49"/>
      <c r="I410" s="49"/>
    </row>
    <row r="411" spans="5:9" x14ac:dyDescent="0.3">
      <c r="F411" s="49"/>
      <c r="G411" s="48"/>
      <c r="H411" s="49"/>
      <c r="I411" s="49"/>
    </row>
    <row r="412" spans="5:9" x14ac:dyDescent="0.3">
      <c r="F412" s="49"/>
      <c r="G412" s="48"/>
      <c r="H412" s="49"/>
      <c r="I412" s="49"/>
    </row>
    <row r="413" spans="5:9" x14ac:dyDescent="0.3">
      <c r="F413" s="49"/>
      <c r="G413" s="48"/>
      <c r="H413" s="49"/>
      <c r="I413" s="49"/>
    </row>
    <row r="414" spans="5:9" x14ac:dyDescent="0.3">
      <c r="F414" s="49"/>
      <c r="G414" s="48"/>
      <c r="H414" s="49"/>
      <c r="I414" s="49"/>
    </row>
    <row r="415" spans="5:9" x14ac:dyDescent="0.3">
      <c r="F415" s="49"/>
      <c r="G415" s="48"/>
      <c r="H415" s="49"/>
      <c r="I415" s="49"/>
    </row>
    <row r="416" spans="5:9" x14ac:dyDescent="0.3">
      <c r="F416" s="49"/>
      <c r="G416" s="48"/>
      <c r="H416" s="49"/>
      <c r="I416" s="49"/>
    </row>
    <row r="417" spans="6:9" x14ac:dyDescent="0.3">
      <c r="F417" s="49"/>
      <c r="G417" s="48"/>
      <c r="H417" s="49"/>
      <c r="I417" s="49"/>
    </row>
  </sheetData>
  <mergeCells count="1">
    <mergeCell ref="B2:F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0612-24F7-4733-83DC-F0253824F116}">
  <dimension ref="A3:G110"/>
  <sheetViews>
    <sheetView topLeftCell="A101" workbookViewId="0">
      <selection activeCell="D76" sqref="D76"/>
    </sheetView>
  </sheetViews>
  <sheetFormatPr baseColWidth="10" defaultRowHeight="14.4" x14ac:dyDescent="0.3"/>
  <cols>
    <col min="2" max="2" width="15.109375" bestFit="1" customWidth="1"/>
    <col min="5" max="6" width="14.109375" bestFit="1" customWidth="1"/>
    <col min="7" max="7" width="15.109375" bestFit="1" customWidth="1"/>
  </cols>
  <sheetData>
    <row r="3" spans="1:7" x14ac:dyDescent="0.3">
      <c r="A3" s="1" t="s">
        <v>1</v>
      </c>
      <c r="B3" s="1"/>
      <c r="C3" s="1"/>
      <c r="D3" s="1"/>
      <c r="E3" s="1"/>
      <c r="F3" s="1"/>
    </row>
    <row r="4" spans="1:7" x14ac:dyDescent="0.3">
      <c r="A4" s="1" t="s">
        <v>0</v>
      </c>
      <c r="B4" s="1"/>
      <c r="C4" s="1"/>
      <c r="D4" s="1"/>
      <c r="E4" s="1"/>
      <c r="F4" s="1"/>
    </row>
    <row r="7" spans="1:7" x14ac:dyDescent="0.3">
      <c r="A7" t="s">
        <v>26</v>
      </c>
      <c r="B7" s="5">
        <v>-250000000</v>
      </c>
    </row>
    <row r="8" spans="1:7" x14ac:dyDescent="0.3">
      <c r="A8" t="s">
        <v>27</v>
      </c>
      <c r="B8" s="6">
        <v>2.1999999999999999E-2</v>
      </c>
    </row>
    <row r="9" spans="1:7" ht="15" thickBot="1" x14ac:dyDescent="0.35">
      <c r="A9" t="s">
        <v>28</v>
      </c>
      <c r="B9">
        <v>24</v>
      </c>
    </row>
    <row r="10" spans="1:7" ht="15" thickBot="1" x14ac:dyDescent="0.35">
      <c r="A10" t="s">
        <v>29</v>
      </c>
      <c r="B10" s="21">
        <f>PMT(B8,B9,B7)</f>
        <v>13519129.595612984</v>
      </c>
    </row>
    <row r="11" spans="1:7" ht="15" thickBot="1" x14ac:dyDescent="0.35">
      <c r="C11" s="8" t="s">
        <v>30</v>
      </c>
      <c r="D11" s="8" t="s">
        <v>31</v>
      </c>
      <c r="E11" s="8" t="s">
        <v>32</v>
      </c>
      <c r="F11" s="8" t="s">
        <v>33</v>
      </c>
      <c r="G11" s="8" t="s">
        <v>34</v>
      </c>
    </row>
    <row r="12" spans="1:7" x14ac:dyDescent="0.3">
      <c r="C12" s="10">
        <v>0</v>
      </c>
      <c r="D12" s="14"/>
      <c r="E12" s="14"/>
      <c r="F12" s="14"/>
      <c r="G12" s="19">
        <f>-B7</f>
        <v>250000000</v>
      </c>
    </row>
    <row r="13" spans="1:7" x14ac:dyDescent="0.3">
      <c r="C13" s="11">
        <v>1</v>
      </c>
      <c r="D13" s="15">
        <f>B$10</f>
        <v>13519129.595612984</v>
      </c>
      <c r="E13" s="17">
        <f>G12*B$8</f>
        <v>5500000</v>
      </c>
      <c r="F13" s="17">
        <f>D13-E13</f>
        <v>8019129.5956129842</v>
      </c>
      <c r="G13" s="17">
        <f>G12-F13</f>
        <v>241980870.40438703</v>
      </c>
    </row>
    <row r="14" spans="1:7" x14ac:dyDescent="0.3">
      <c r="C14" s="11">
        <v>2</v>
      </c>
      <c r="D14" s="15">
        <f t="shared" ref="D14:D36" si="0">B$10</f>
        <v>13519129.595612984</v>
      </c>
      <c r="E14" s="17">
        <f t="shared" ref="E14:E36" si="1">G13*B$8</f>
        <v>5323579.1488965144</v>
      </c>
      <c r="F14" s="17">
        <f t="shared" ref="F14:F36" si="2">D14-E14</f>
        <v>8195550.4467164697</v>
      </c>
      <c r="G14" s="17">
        <f t="shared" ref="G14:G36" si="3">G13-F14</f>
        <v>233785319.95767057</v>
      </c>
    </row>
    <row r="15" spans="1:7" x14ac:dyDescent="0.3">
      <c r="C15" s="12">
        <f>C14+1</f>
        <v>3</v>
      </c>
      <c r="D15" s="15">
        <f t="shared" si="0"/>
        <v>13519129.595612984</v>
      </c>
      <c r="E15" s="17">
        <f t="shared" si="1"/>
        <v>5143277.039068752</v>
      </c>
      <c r="F15" s="17">
        <f t="shared" si="2"/>
        <v>8375852.5565442322</v>
      </c>
      <c r="G15" s="17">
        <f t="shared" si="3"/>
        <v>225409467.40112633</v>
      </c>
    </row>
    <row r="16" spans="1:7" x14ac:dyDescent="0.3">
      <c r="C16" s="12">
        <f t="shared" ref="C16:C35" si="4">C15+1</f>
        <v>4</v>
      </c>
      <c r="D16" s="15">
        <f t="shared" si="0"/>
        <v>13519129.595612984</v>
      </c>
      <c r="E16" s="17">
        <f t="shared" si="1"/>
        <v>4959008.2828247789</v>
      </c>
      <c r="F16" s="17">
        <f t="shared" si="2"/>
        <v>8560121.3127882052</v>
      </c>
      <c r="G16" s="17">
        <f t="shared" si="3"/>
        <v>216849346.08833811</v>
      </c>
    </row>
    <row r="17" spans="3:7" x14ac:dyDescent="0.3">
      <c r="C17" s="12">
        <f t="shared" si="4"/>
        <v>5</v>
      </c>
      <c r="D17" s="15">
        <f t="shared" si="0"/>
        <v>13519129.595612984</v>
      </c>
      <c r="E17" s="17">
        <f t="shared" si="1"/>
        <v>4770685.613943438</v>
      </c>
      <c r="F17" s="17">
        <f t="shared" si="2"/>
        <v>8748443.9816695452</v>
      </c>
      <c r="G17" s="17">
        <f t="shared" si="3"/>
        <v>208100902.10666856</v>
      </c>
    </row>
    <row r="18" spans="3:7" x14ac:dyDescent="0.3">
      <c r="C18" s="12">
        <f t="shared" si="4"/>
        <v>6</v>
      </c>
      <c r="D18" s="15">
        <f t="shared" si="0"/>
        <v>13519129.595612984</v>
      </c>
      <c r="E18" s="17">
        <f t="shared" si="1"/>
        <v>4578219.846346708</v>
      </c>
      <c r="F18" s="17">
        <f t="shared" si="2"/>
        <v>8940909.7492662761</v>
      </c>
      <c r="G18" s="17">
        <f t="shared" si="3"/>
        <v>199159992.35740229</v>
      </c>
    </row>
    <row r="19" spans="3:7" x14ac:dyDescent="0.3">
      <c r="C19" s="12">
        <f t="shared" si="4"/>
        <v>7</v>
      </c>
      <c r="D19" s="15">
        <f t="shared" si="0"/>
        <v>13519129.595612984</v>
      </c>
      <c r="E19" s="17">
        <f t="shared" si="1"/>
        <v>4381519.8318628501</v>
      </c>
      <c r="F19" s="17">
        <f t="shared" si="2"/>
        <v>9137609.763750134</v>
      </c>
      <c r="G19" s="17">
        <f t="shared" si="3"/>
        <v>190022382.59365216</v>
      </c>
    </row>
    <row r="20" spans="3:7" x14ac:dyDescent="0.3">
      <c r="C20" s="12">
        <f t="shared" si="4"/>
        <v>8</v>
      </c>
      <c r="D20" s="15">
        <f t="shared" si="0"/>
        <v>13519129.595612984</v>
      </c>
      <c r="E20" s="17">
        <f t="shared" si="1"/>
        <v>4180492.4170603473</v>
      </c>
      <c r="F20" s="17">
        <f t="shared" si="2"/>
        <v>9338637.1785526369</v>
      </c>
      <c r="G20" s="17">
        <f t="shared" si="3"/>
        <v>180683745.41509953</v>
      </c>
    </row>
    <row r="21" spans="3:7" x14ac:dyDescent="0.3">
      <c r="C21" s="12">
        <f t="shared" si="4"/>
        <v>9</v>
      </c>
      <c r="D21" s="15">
        <f t="shared" si="0"/>
        <v>13519129.595612984</v>
      </c>
      <c r="E21" s="17">
        <f t="shared" si="1"/>
        <v>3975042.3991321893</v>
      </c>
      <c r="F21" s="17">
        <f t="shared" si="2"/>
        <v>9544087.1964807957</v>
      </c>
      <c r="G21" s="17">
        <f t="shared" si="3"/>
        <v>171139658.21861875</v>
      </c>
    </row>
    <row r="22" spans="3:7" x14ac:dyDescent="0.3">
      <c r="C22" s="12">
        <f t="shared" si="4"/>
        <v>10</v>
      </c>
      <c r="D22" s="15">
        <f t="shared" si="0"/>
        <v>13519129.595612984</v>
      </c>
      <c r="E22" s="17">
        <f t="shared" si="1"/>
        <v>3765072.4808096122</v>
      </c>
      <c r="F22" s="17">
        <f t="shared" si="2"/>
        <v>9754057.114803372</v>
      </c>
      <c r="G22" s="17">
        <f t="shared" si="3"/>
        <v>161385601.10381538</v>
      </c>
    </row>
    <row r="23" spans="3:7" x14ac:dyDescent="0.3">
      <c r="C23" s="12">
        <f t="shared" si="4"/>
        <v>11</v>
      </c>
      <c r="D23" s="15">
        <f t="shared" si="0"/>
        <v>13519129.595612984</v>
      </c>
      <c r="E23" s="17">
        <f t="shared" si="1"/>
        <v>3550483.2242839383</v>
      </c>
      <c r="F23" s="17">
        <f t="shared" si="2"/>
        <v>9968646.3713290468</v>
      </c>
      <c r="G23" s="17">
        <f t="shared" si="3"/>
        <v>151416954.73248634</v>
      </c>
    </row>
    <row r="24" spans="3:7" x14ac:dyDescent="0.3">
      <c r="C24" s="12">
        <f t="shared" si="4"/>
        <v>12</v>
      </c>
      <c r="D24" s="15">
        <f t="shared" si="0"/>
        <v>13519129.595612984</v>
      </c>
      <c r="E24" s="17">
        <f t="shared" si="1"/>
        <v>3331173.0041146991</v>
      </c>
      <c r="F24" s="17">
        <f t="shared" si="2"/>
        <v>10187956.591498286</v>
      </c>
      <c r="G24" s="17">
        <f t="shared" si="3"/>
        <v>141228998.14098805</v>
      </c>
    </row>
    <row r="25" spans="3:7" x14ac:dyDescent="0.3">
      <c r="C25" s="12">
        <f t="shared" si="4"/>
        <v>13</v>
      </c>
      <c r="D25" s="15">
        <f t="shared" si="0"/>
        <v>13519129.595612984</v>
      </c>
      <c r="E25" s="17">
        <f t="shared" si="1"/>
        <v>3107037.959101737</v>
      </c>
      <c r="F25" s="17">
        <f t="shared" si="2"/>
        <v>10412091.636511248</v>
      </c>
      <c r="G25" s="17">
        <f t="shared" si="3"/>
        <v>130816906.5044768</v>
      </c>
    </row>
    <row r="26" spans="3:7" x14ac:dyDescent="0.3">
      <c r="C26" s="12">
        <f t="shared" si="4"/>
        <v>14</v>
      </c>
      <c r="D26" s="15">
        <f t="shared" si="0"/>
        <v>13519129.595612984</v>
      </c>
      <c r="E26" s="17">
        <f t="shared" si="1"/>
        <v>2877971.9430984897</v>
      </c>
      <c r="F26" s="17">
        <f t="shared" si="2"/>
        <v>10641157.652514495</v>
      </c>
      <c r="G26" s="17">
        <f t="shared" si="3"/>
        <v>120175748.8519623</v>
      </c>
    </row>
    <row r="27" spans="3:7" x14ac:dyDescent="0.3">
      <c r="C27" s="12">
        <f t="shared" si="4"/>
        <v>15</v>
      </c>
      <c r="D27" s="15">
        <f t="shared" si="0"/>
        <v>13519129.595612984</v>
      </c>
      <c r="E27" s="17">
        <f t="shared" si="1"/>
        <v>2643866.4747431702</v>
      </c>
      <c r="F27" s="17">
        <f t="shared" si="2"/>
        <v>10875263.120869813</v>
      </c>
      <c r="G27" s="17">
        <f t="shared" si="3"/>
        <v>109300485.73109248</v>
      </c>
    </row>
    <row r="28" spans="3:7" x14ac:dyDescent="0.3">
      <c r="C28" s="12">
        <f t="shared" si="4"/>
        <v>16</v>
      </c>
      <c r="D28" s="15">
        <f t="shared" si="0"/>
        <v>13519129.595612984</v>
      </c>
      <c r="E28" s="17">
        <f t="shared" si="1"/>
        <v>2404610.6860840344</v>
      </c>
      <c r="F28" s="17">
        <f t="shared" si="2"/>
        <v>11114518.90952895</v>
      </c>
      <c r="G28" s="17">
        <f t="shared" si="3"/>
        <v>98185966.821563527</v>
      </c>
    </row>
    <row r="29" spans="3:7" x14ac:dyDescent="0.3">
      <c r="C29" s="12">
        <f t="shared" si="4"/>
        <v>17</v>
      </c>
      <c r="D29" s="15">
        <f t="shared" si="0"/>
        <v>13519129.595612984</v>
      </c>
      <c r="E29" s="17">
        <f t="shared" si="1"/>
        <v>2160091.2700743973</v>
      </c>
      <c r="F29" s="17">
        <f t="shared" si="2"/>
        <v>11359038.325538587</v>
      </c>
      <c r="G29" s="17">
        <f t="shared" si="3"/>
        <v>86826928.496024936</v>
      </c>
    </row>
    <row r="30" spans="3:7" x14ac:dyDescent="0.3">
      <c r="C30" s="12">
        <f t="shared" si="4"/>
        <v>18</v>
      </c>
      <c r="D30" s="15">
        <f t="shared" si="0"/>
        <v>13519129.595612984</v>
      </c>
      <c r="E30" s="17">
        <f t="shared" si="1"/>
        <v>1910192.4269125485</v>
      </c>
      <c r="F30" s="17">
        <f t="shared" si="2"/>
        <v>11608937.168700436</v>
      </c>
      <c r="G30" s="17">
        <f t="shared" si="3"/>
        <v>75217991.327324495</v>
      </c>
    </row>
    <row r="31" spans="3:7" x14ac:dyDescent="0.3">
      <c r="C31" s="12">
        <f t="shared" si="4"/>
        <v>19</v>
      </c>
      <c r="D31" s="15">
        <f t="shared" si="0"/>
        <v>13519129.595612984</v>
      </c>
      <c r="E31" s="17">
        <f t="shared" si="1"/>
        <v>1654795.8092011388</v>
      </c>
      <c r="F31" s="17">
        <f t="shared" si="2"/>
        <v>11864333.786411846</v>
      </c>
      <c r="G31" s="17">
        <f t="shared" si="3"/>
        <v>63353657.540912651</v>
      </c>
    </row>
    <row r="32" spans="3:7" x14ac:dyDescent="0.3">
      <c r="C32" s="12">
        <f>C31+1</f>
        <v>20</v>
      </c>
      <c r="D32" s="15">
        <f t="shared" si="0"/>
        <v>13519129.595612984</v>
      </c>
      <c r="E32" s="17">
        <f t="shared" si="1"/>
        <v>1393780.4659000782</v>
      </c>
      <c r="F32" s="17">
        <f t="shared" si="2"/>
        <v>12125349.129712906</v>
      </c>
      <c r="G32" s="17">
        <f t="shared" si="3"/>
        <v>51228308.411199749</v>
      </c>
    </row>
    <row r="33" spans="1:7" x14ac:dyDescent="0.3">
      <c r="C33" s="12">
        <f t="shared" si="4"/>
        <v>21</v>
      </c>
      <c r="D33" s="15">
        <f t="shared" si="0"/>
        <v>13519129.595612984</v>
      </c>
      <c r="E33" s="17">
        <f t="shared" si="1"/>
        <v>1127022.7850463944</v>
      </c>
      <c r="F33" s="17">
        <f t="shared" si="2"/>
        <v>12392106.810566589</v>
      </c>
      <c r="G33" s="17">
        <f t="shared" si="3"/>
        <v>38836201.600633159</v>
      </c>
    </row>
    <row r="34" spans="1:7" x14ac:dyDescent="0.3">
      <c r="C34" s="12">
        <f t="shared" si="4"/>
        <v>22</v>
      </c>
      <c r="D34" s="15">
        <f t="shared" si="0"/>
        <v>13519129.595612984</v>
      </c>
      <c r="E34" s="17">
        <f t="shared" si="1"/>
        <v>854396.43521392951</v>
      </c>
      <c r="F34" s="17">
        <f t="shared" si="2"/>
        <v>12664733.160399055</v>
      </c>
      <c r="G34" s="17">
        <f t="shared" si="3"/>
        <v>26171468.440234102</v>
      </c>
    </row>
    <row r="35" spans="1:7" x14ac:dyDescent="0.3">
      <c r="C35" s="12">
        <f t="shared" si="4"/>
        <v>23</v>
      </c>
      <c r="D35" s="15">
        <f t="shared" si="0"/>
        <v>13519129.595612984</v>
      </c>
      <c r="E35" s="17">
        <f t="shared" si="1"/>
        <v>575772.3056851502</v>
      </c>
      <c r="F35" s="17">
        <f t="shared" si="2"/>
        <v>12943357.289927835</v>
      </c>
      <c r="G35" s="17">
        <f t="shared" si="3"/>
        <v>13228111.150306268</v>
      </c>
    </row>
    <row r="36" spans="1:7" ht="15" thickBot="1" x14ac:dyDescent="0.35">
      <c r="C36" s="13">
        <f>C35+1</f>
        <v>24</v>
      </c>
      <c r="D36" s="16">
        <f t="shared" si="0"/>
        <v>13519129.595612984</v>
      </c>
      <c r="E36" s="18">
        <f t="shared" si="1"/>
        <v>291018.44530673785</v>
      </c>
      <c r="F36" s="18">
        <f t="shared" si="2"/>
        <v>13228111.150306247</v>
      </c>
      <c r="G36" s="18">
        <f t="shared" si="3"/>
        <v>2.0489096641540527E-8</v>
      </c>
    </row>
    <row r="39" spans="1:7" x14ac:dyDescent="0.3">
      <c r="A39" s="3" t="s">
        <v>2</v>
      </c>
      <c r="B39" s="1"/>
      <c r="C39" s="1"/>
      <c r="D39" s="1"/>
      <c r="E39" s="1"/>
      <c r="F39" s="1"/>
    </row>
    <row r="40" spans="1:7" x14ac:dyDescent="0.3">
      <c r="A40" s="3" t="s">
        <v>3</v>
      </c>
      <c r="B40" s="1"/>
      <c r="C40" s="1"/>
      <c r="D40" s="1"/>
      <c r="E40" s="1"/>
      <c r="F40" s="1"/>
    </row>
    <row r="41" spans="1:7" x14ac:dyDescent="0.3">
      <c r="A41" s="3" t="s">
        <v>4</v>
      </c>
      <c r="B41" s="1"/>
      <c r="C41" s="1"/>
      <c r="D41" s="1"/>
      <c r="E41" s="1"/>
      <c r="F41" s="1"/>
    </row>
    <row r="42" spans="1:7" x14ac:dyDescent="0.3">
      <c r="A42" s="3" t="s">
        <v>5</v>
      </c>
      <c r="B42" s="1"/>
      <c r="C42" s="1"/>
      <c r="D42" s="1"/>
      <c r="E42" s="1"/>
      <c r="F42" s="1"/>
    </row>
    <row r="45" spans="1:7" x14ac:dyDescent="0.3">
      <c r="A45" s="3" t="s">
        <v>35</v>
      </c>
      <c r="B45" s="5">
        <v>-130000000</v>
      </c>
    </row>
    <row r="46" spans="1:7" x14ac:dyDescent="0.3">
      <c r="A46" s="3" t="s">
        <v>27</v>
      </c>
      <c r="B46" s="6">
        <v>1.9E-2</v>
      </c>
    </row>
    <row r="47" spans="1:7" ht="15" thickBot="1" x14ac:dyDescent="0.35">
      <c r="A47" s="3" t="s">
        <v>28</v>
      </c>
      <c r="B47">
        <v>18</v>
      </c>
    </row>
    <row r="48" spans="1:7" ht="15" thickBot="1" x14ac:dyDescent="0.35">
      <c r="A48" s="3" t="s">
        <v>29</v>
      </c>
      <c r="B48" s="21">
        <f>PMT(B46,B47,,B45)</f>
        <v>6125219.6653673165</v>
      </c>
    </row>
    <row r="49" spans="3:7" ht="15" thickBot="1" x14ac:dyDescent="0.35">
      <c r="C49" s="8" t="s">
        <v>30</v>
      </c>
      <c r="D49" s="8" t="s">
        <v>36</v>
      </c>
      <c r="E49" s="8" t="s">
        <v>32</v>
      </c>
      <c r="F49" s="8" t="s">
        <v>33</v>
      </c>
      <c r="G49" s="8" t="s">
        <v>34</v>
      </c>
    </row>
    <row r="50" spans="3:7" x14ac:dyDescent="0.3">
      <c r="C50" s="9">
        <v>1</v>
      </c>
      <c r="D50" s="22">
        <f>B$48</f>
        <v>6125219.6653673165</v>
      </c>
      <c r="E50" s="14"/>
      <c r="F50" s="14"/>
      <c r="G50" s="23">
        <f>B48</f>
        <v>6125219.6653673165</v>
      </c>
    </row>
    <row r="51" spans="3:7" x14ac:dyDescent="0.3">
      <c r="C51" s="12">
        <v>2</v>
      </c>
      <c r="D51" s="15">
        <f t="shared" ref="D51:D67" si="5">B$48</f>
        <v>6125219.6653673165</v>
      </c>
      <c r="E51" s="15">
        <f>G50*B$46</f>
        <v>116379.17364197901</v>
      </c>
      <c r="F51" s="15">
        <f>D51+E51</f>
        <v>6241598.8390092952</v>
      </c>
      <c r="G51" s="15">
        <f>G50+F51</f>
        <v>12366818.504376613</v>
      </c>
    </row>
    <row r="52" spans="3:7" x14ac:dyDescent="0.3">
      <c r="C52" s="12">
        <f>C51+1</f>
        <v>3</v>
      </c>
      <c r="D52" s="15">
        <f t="shared" si="5"/>
        <v>6125219.6653673165</v>
      </c>
      <c r="E52" s="15">
        <f t="shared" ref="E52:E67" si="6">G51*B$46</f>
        <v>234969.55158315564</v>
      </c>
      <c r="F52" s="15">
        <f t="shared" ref="F52:F67" si="7">D52+E52</f>
        <v>6360189.2169504724</v>
      </c>
      <c r="G52" s="15">
        <f t="shared" ref="G52:G67" si="8">G51+F52</f>
        <v>18727007.721327085</v>
      </c>
    </row>
    <row r="53" spans="3:7" x14ac:dyDescent="0.3">
      <c r="C53" s="12">
        <f t="shared" ref="C53:C67" si="9">C52+1</f>
        <v>4</v>
      </c>
      <c r="D53" s="15">
        <f t="shared" si="5"/>
        <v>6125219.6653673165</v>
      </c>
      <c r="E53" s="15">
        <f t="shared" si="6"/>
        <v>355813.14670521463</v>
      </c>
      <c r="F53" s="15">
        <f t="shared" si="7"/>
        <v>6481032.8120725313</v>
      </c>
      <c r="G53" s="15">
        <f t="shared" si="8"/>
        <v>25208040.533399615</v>
      </c>
    </row>
    <row r="54" spans="3:7" x14ac:dyDescent="0.3">
      <c r="C54" s="12">
        <f t="shared" si="9"/>
        <v>5</v>
      </c>
      <c r="D54" s="15">
        <f t="shared" si="5"/>
        <v>6125219.6653673165</v>
      </c>
      <c r="E54" s="15">
        <f t="shared" si="6"/>
        <v>478952.77013459266</v>
      </c>
      <c r="F54" s="15">
        <f t="shared" si="7"/>
        <v>6604172.4355019089</v>
      </c>
      <c r="G54" s="15">
        <f t="shared" si="8"/>
        <v>31812212.968901522</v>
      </c>
    </row>
    <row r="55" spans="3:7" x14ac:dyDescent="0.3">
      <c r="C55" s="12">
        <f t="shared" si="9"/>
        <v>6</v>
      </c>
      <c r="D55" s="15">
        <f t="shared" si="5"/>
        <v>6125219.6653673165</v>
      </c>
      <c r="E55" s="15">
        <f t="shared" si="6"/>
        <v>604432.04640912893</v>
      </c>
      <c r="F55" s="15">
        <f t="shared" si="7"/>
        <v>6729651.7117764456</v>
      </c>
      <c r="G55" s="15">
        <f t="shared" si="8"/>
        <v>38541864.680677965</v>
      </c>
    </row>
    <row r="56" spans="3:7" x14ac:dyDescent="0.3">
      <c r="C56" s="12">
        <f t="shared" si="9"/>
        <v>7</v>
      </c>
      <c r="D56" s="15">
        <f t="shared" si="5"/>
        <v>6125219.6653673165</v>
      </c>
      <c r="E56" s="15">
        <f t="shared" si="6"/>
        <v>732295.42893288133</v>
      </c>
      <c r="F56" s="15">
        <f t="shared" si="7"/>
        <v>6857515.0943001974</v>
      </c>
      <c r="G56" s="15">
        <f t="shared" si="8"/>
        <v>45399379.774978161</v>
      </c>
    </row>
    <row r="57" spans="3:7" x14ac:dyDescent="0.3">
      <c r="C57" s="12">
        <f t="shared" si="9"/>
        <v>8</v>
      </c>
      <c r="D57" s="15">
        <f t="shared" si="5"/>
        <v>6125219.6653673165</v>
      </c>
      <c r="E57" s="15">
        <f t="shared" si="6"/>
        <v>862588.215724585</v>
      </c>
      <c r="F57" s="15">
        <f t="shared" si="7"/>
        <v>6987807.8810919011</v>
      </c>
      <c r="G57" s="15">
        <f t="shared" si="8"/>
        <v>52387187.656070061</v>
      </c>
    </row>
    <row r="58" spans="3:7" x14ac:dyDescent="0.3">
      <c r="C58" s="12">
        <f t="shared" si="9"/>
        <v>9</v>
      </c>
      <c r="D58" s="15">
        <f t="shared" si="5"/>
        <v>6125219.6653673165</v>
      </c>
      <c r="E58" s="15">
        <f t="shared" si="6"/>
        <v>995356.56546533108</v>
      </c>
      <c r="F58" s="15">
        <f t="shared" si="7"/>
        <v>7120576.2308326475</v>
      </c>
      <c r="G58" s="15">
        <f t="shared" si="8"/>
        <v>59507763.886902705</v>
      </c>
    </row>
    <row r="59" spans="3:7" x14ac:dyDescent="0.3">
      <c r="C59" s="12">
        <f t="shared" si="9"/>
        <v>10</v>
      </c>
      <c r="D59" s="15">
        <f t="shared" si="5"/>
        <v>6125219.6653673165</v>
      </c>
      <c r="E59" s="15">
        <f t="shared" si="6"/>
        <v>1130647.5138511513</v>
      </c>
      <c r="F59" s="15">
        <f t="shared" si="7"/>
        <v>7255867.1792184673</v>
      </c>
      <c r="G59" s="15">
        <f t="shared" si="8"/>
        <v>66763631.066121176</v>
      </c>
    </row>
    <row r="60" spans="3:7" x14ac:dyDescent="0.3">
      <c r="C60" s="12">
        <f t="shared" si="9"/>
        <v>11</v>
      </c>
      <c r="D60" s="15">
        <f t="shared" si="5"/>
        <v>6125219.6653673165</v>
      </c>
      <c r="E60" s="15">
        <f t="shared" si="6"/>
        <v>1268508.9902563023</v>
      </c>
      <c r="F60" s="15">
        <f t="shared" si="7"/>
        <v>7393728.6556236185</v>
      </c>
      <c r="G60" s="15">
        <f t="shared" si="8"/>
        <v>74157359.721744791</v>
      </c>
    </row>
    <row r="61" spans="3:7" x14ac:dyDescent="0.3">
      <c r="C61" s="12">
        <f t="shared" si="9"/>
        <v>12</v>
      </c>
      <c r="D61" s="15">
        <f t="shared" si="5"/>
        <v>6125219.6653673165</v>
      </c>
      <c r="E61" s="15">
        <f t="shared" si="6"/>
        <v>1408989.834713151</v>
      </c>
      <c r="F61" s="15">
        <f t="shared" si="7"/>
        <v>7534209.5000804672</v>
      </c>
      <c r="G61" s="15">
        <f t="shared" si="8"/>
        <v>81691569.221825257</v>
      </c>
    </row>
    <row r="62" spans="3:7" x14ac:dyDescent="0.3">
      <c r="C62" s="12">
        <f t="shared" si="9"/>
        <v>13</v>
      </c>
      <c r="D62" s="15">
        <f t="shared" si="5"/>
        <v>6125219.6653673165</v>
      </c>
      <c r="E62" s="15">
        <f t="shared" si="6"/>
        <v>1552139.8152146798</v>
      </c>
      <c r="F62" s="15">
        <f t="shared" si="7"/>
        <v>7677359.480581996</v>
      </c>
      <c r="G62" s="15">
        <f t="shared" si="8"/>
        <v>89368928.702407256</v>
      </c>
    </row>
    <row r="63" spans="3:7" x14ac:dyDescent="0.3">
      <c r="C63" s="12">
        <f t="shared" si="9"/>
        <v>14</v>
      </c>
      <c r="D63" s="15">
        <f t="shared" si="5"/>
        <v>6125219.6653673165</v>
      </c>
      <c r="E63" s="15">
        <f t="shared" si="6"/>
        <v>1698009.6453457379</v>
      </c>
      <c r="F63" s="15">
        <f t="shared" si="7"/>
        <v>7823229.3107130546</v>
      </c>
      <c r="G63" s="15">
        <f t="shared" si="8"/>
        <v>97192158.013120309</v>
      </c>
    </row>
    <row r="64" spans="3:7" x14ac:dyDescent="0.3">
      <c r="C64" s="12">
        <f t="shared" si="9"/>
        <v>15</v>
      </c>
      <c r="D64" s="15">
        <f t="shared" si="5"/>
        <v>6125219.6653673165</v>
      </c>
      <c r="E64" s="15">
        <f t="shared" si="6"/>
        <v>1846651.0022492858</v>
      </c>
      <c r="F64" s="15">
        <f t="shared" si="7"/>
        <v>7971870.667616602</v>
      </c>
      <c r="G64" s="15">
        <f t="shared" si="8"/>
        <v>105164028.68073691</v>
      </c>
    </row>
    <row r="65" spans="1:7" x14ac:dyDescent="0.3">
      <c r="C65" s="12">
        <f t="shared" si="9"/>
        <v>16</v>
      </c>
      <c r="D65" s="15">
        <f t="shared" si="5"/>
        <v>6125219.6653673165</v>
      </c>
      <c r="E65" s="15">
        <f t="shared" si="6"/>
        <v>1998116.5449340013</v>
      </c>
      <c r="F65" s="15">
        <f t="shared" si="7"/>
        <v>8123336.2103013173</v>
      </c>
      <c r="G65" s="15">
        <f t="shared" si="8"/>
        <v>113287364.89103824</v>
      </c>
    </row>
    <row r="66" spans="1:7" x14ac:dyDescent="0.3">
      <c r="C66" s="12">
        <f t="shared" si="9"/>
        <v>17</v>
      </c>
      <c r="D66" s="15">
        <f t="shared" si="5"/>
        <v>6125219.6653673165</v>
      </c>
      <c r="E66" s="15">
        <f t="shared" si="6"/>
        <v>2152459.9329297263</v>
      </c>
      <c r="F66" s="15">
        <f t="shared" si="7"/>
        <v>8277679.5982970428</v>
      </c>
      <c r="G66" s="15">
        <f t="shared" si="8"/>
        <v>121565044.48933528</v>
      </c>
    </row>
    <row r="67" spans="1:7" ht="15" thickBot="1" x14ac:dyDescent="0.35">
      <c r="C67" s="13">
        <f t="shared" si="9"/>
        <v>18</v>
      </c>
      <c r="D67" s="16">
        <f t="shared" si="5"/>
        <v>6125219.6653673165</v>
      </c>
      <c r="E67" s="16">
        <f t="shared" si="6"/>
        <v>2309735.8452973701</v>
      </c>
      <c r="F67" s="16">
        <f t="shared" si="7"/>
        <v>8434955.5106646866</v>
      </c>
      <c r="G67" s="24">
        <f t="shared" si="8"/>
        <v>129999999.99999997</v>
      </c>
    </row>
    <row r="71" spans="1:7" x14ac:dyDescent="0.3">
      <c r="A71" s="3" t="s">
        <v>37</v>
      </c>
      <c r="B71" s="1"/>
      <c r="C71" s="1"/>
      <c r="D71" s="1"/>
      <c r="E71" s="1"/>
      <c r="F71" s="1"/>
    </row>
    <row r="72" spans="1:7" x14ac:dyDescent="0.3">
      <c r="A72" s="3" t="s">
        <v>7</v>
      </c>
      <c r="B72" s="1"/>
      <c r="C72" s="1"/>
      <c r="D72" s="1"/>
      <c r="E72" s="1"/>
      <c r="F72" s="1"/>
    </row>
    <row r="73" spans="1:7" x14ac:dyDescent="0.3">
      <c r="A73" s="3" t="s">
        <v>8</v>
      </c>
      <c r="B73" s="1"/>
      <c r="C73" s="1"/>
      <c r="D73" s="1"/>
      <c r="E73" s="1"/>
      <c r="F73" s="1"/>
    </row>
    <row r="74" spans="1:7" x14ac:dyDescent="0.3">
      <c r="A74" s="3" t="s">
        <v>9</v>
      </c>
      <c r="B74" s="1"/>
      <c r="C74" s="1"/>
      <c r="D74" s="1"/>
      <c r="E74" s="1"/>
      <c r="F74" s="1"/>
    </row>
    <row r="76" spans="1:7" x14ac:dyDescent="0.3">
      <c r="A76" s="3" t="s">
        <v>26</v>
      </c>
      <c r="B76" s="5">
        <v>-420000000</v>
      </c>
    </row>
    <row r="77" spans="1:7" x14ac:dyDescent="0.3">
      <c r="A77" s="3" t="s">
        <v>27</v>
      </c>
      <c r="B77" s="6">
        <v>3.2000000000000001E-2</v>
      </c>
    </row>
    <row r="78" spans="1:7" x14ac:dyDescent="0.3">
      <c r="A78" s="3" t="s">
        <v>28</v>
      </c>
      <c r="B78">
        <v>24</v>
      </c>
    </row>
    <row r="79" spans="1:7" ht="15" thickBot="1" x14ac:dyDescent="0.35">
      <c r="A79" s="3" t="s">
        <v>29</v>
      </c>
      <c r="B79" s="7">
        <f>PMT(B77,B78,B76)</f>
        <v>25337257.951740075</v>
      </c>
    </row>
    <row r="80" spans="1:7" ht="15" thickBot="1" x14ac:dyDescent="0.35">
      <c r="C80" s="8" t="s">
        <v>30</v>
      </c>
      <c r="D80" s="8" t="s">
        <v>31</v>
      </c>
      <c r="E80" s="8" t="s">
        <v>32</v>
      </c>
      <c r="F80" s="8" t="s">
        <v>33</v>
      </c>
      <c r="G80" s="8" t="s">
        <v>34</v>
      </c>
    </row>
    <row r="81" spans="3:7" x14ac:dyDescent="0.3">
      <c r="C81" s="9">
        <v>0</v>
      </c>
      <c r="D81" s="14"/>
      <c r="E81" s="14"/>
      <c r="F81" s="14"/>
      <c r="G81" s="19">
        <f>-B76</f>
        <v>420000000</v>
      </c>
    </row>
    <row r="82" spans="3:7" x14ac:dyDescent="0.3">
      <c r="C82" s="12">
        <v>1</v>
      </c>
      <c r="D82" s="15">
        <f>B$79</f>
        <v>25337257.951740075</v>
      </c>
      <c r="E82" s="17">
        <f>G81*B$77</f>
        <v>13440000</v>
      </c>
      <c r="F82" s="17">
        <f>D82-E82</f>
        <v>11897257.951740075</v>
      </c>
      <c r="G82" s="17">
        <f>G81-F82</f>
        <v>408102742.04825991</v>
      </c>
    </row>
    <row r="83" spans="3:7" x14ac:dyDescent="0.3">
      <c r="C83" s="12">
        <v>2</v>
      </c>
      <c r="D83" s="15">
        <f t="shared" ref="D83:D92" si="10">B$79</f>
        <v>25337257.951740075</v>
      </c>
      <c r="E83" s="17">
        <f t="shared" ref="E83:E105" si="11">G82*B$77</f>
        <v>13059287.745544318</v>
      </c>
      <c r="F83" s="17">
        <f t="shared" ref="F83:F105" si="12">D83-E83</f>
        <v>12277970.206195757</v>
      </c>
      <c r="G83" s="17">
        <f t="shared" ref="G83:G105" si="13">G82-F83</f>
        <v>395824771.84206414</v>
      </c>
    </row>
    <row r="84" spans="3:7" x14ac:dyDescent="0.3">
      <c r="C84" s="12">
        <f>C83+1</f>
        <v>3</v>
      </c>
      <c r="D84" s="15">
        <f t="shared" si="10"/>
        <v>25337257.951740075</v>
      </c>
      <c r="E84" s="17">
        <f t="shared" si="11"/>
        <v>12666392.698946053</v>
      </c>
      <c r="F84" s="17">
        <f t="shared" si="12"/>
        <v>12670865.252794022</v>
      </c>
      <c r="G84" s="17">
        <f t="shared" si="13"/>
        <v>383153906.58927011</v>
      </c>
    </row>
    <row r="85" spans="3:7" x14ac:dyDescent="0.3">
      <c r="C85" s="12">
        <f t="shared" ref="C85:C105" si="14">C84+1</f>
        <v>4</v>
      </c>
      <c r="D85" s="15">
        <f t="shared" si="10"/>
        <v>25337257.951740075</v>
      </c>
      <c r="E85" s="17">
        <f t="shared" si="11"/>
        <v>12260925.010856643</v>
      </c>
      <c r="F85" s="17">
        <f t="shared" si="12"/>
        <v>13076332.940883432</v>
      </c>
      <c r="G85" s="17">
        <f t="shared" si="13"/>
        <v>370077573.64838666</v>
      </c>
    </row>
    <row r="86" spans="3:7" x14ac:dyDescent="0.3">
      <c r="C86" s="12">
        <f t="shared" si="14"/>
        <v>5</v>
      </c>
      <c r="D86" s="15">
        <f t="shared" si="10"/>
        <v>25337257.951740075</v>
      </c>
      <c r="E86" s="17">
        <f t="shared" si="11"/>
        <v>11842482.356748374</v>
      </c>
      <c r="F86" s="17">
        <f t="shared" si="12"/>
        <v>13494775.594991701</v>
      </c>
      <c r="G86" s="17">
        <f t="shared" si="13"/>
        <v>356582798.05339497</v>
      </c>
    </row>
    <row r="87" spans="3:7" x14ac:dyDescent="0.3">
      <c r="C87" s="12">
        <f t="shared" si="14"/>
        <v>6</v>
      </c>
      <c r="D87" s="15">
        <f t="shared" si="10"/>
        <v>25337257.951740075</v>
      </c>
      <c r="E87" s="17">
        <f t="shared" si="11"/>
        <v>11410649.53770864</v>
      </c>
      <c r="F87" s="17">
        <f t="shared" si="12"/>
        <v>13926608.414031435</v>
      </c>
      <c r="G87" s="17">
        <f t="shared" si="13"/>
        <v>342656189.63936353</v>
      </c>
    </row>
    <row r="88" spans="3:7" x14ac:dyDescent="0.3">
      <c r="C88" s="12">
        <f t="shared" si="14"/>
        <v>7</v>
      </c>
      <c r="D88" s="15">
        <f t="shared" si="10"/>
        <v>25337257.951740075</v>
      </c>
      <c r="E88" s="17">
        <f t="shared" si="11"/>
        <v>10964998.068459634</v>
      </c>
      <c r="F88" s="17">
        <f t="shared" si="12"/>
        <v>14372259.883280441</v>
      </c>
      <c r="G88" s="17">
        <f t="shared" si="13"/>
        <v>328283929.75608307</v>
      </c>
    </row>
    <row r="89" spans="3:7" x14ac:dyDescent="0.3">
      <c r="C89" s="12">
        <f t="shared" si="14"/>
        <v>8</v>
      </c>
      <c r="D89" s="15">
        <f t="shared" si="10"/>
        <v>25337257.951740075</v>
      </c>
      <c r="E89" s="17">
        <f t="shared" si="11"/>
        <v>10505085.752194658</v>
      </c>
      <c r="F89" s="17">
        <f t="shared" si="12"/>
        <v>14832172.199545417</v>
      </c>
      <c r="G89" s="17">
        <f t="shared" si="13"/>
        <v>313451757.55653763</v>
      </c>
    </row>
    <row r="90" spans="3:7" x14ac:dyDescent="0.3">
      <c r="C90" s="12">
        <f t="shared" si="14"/>
        <v>9</v>
      </c>
      <c r="D90" s="15">
        <f t="shared" si="10"/>
        <v>25337257.951740075</v>
      </c>
      <c r="E90" s="17">
        <f t="shared" si="11"/>
        <v>10030456.241809204</v>
      </c>
      <c r="F90" s="17">
        <f t="shared" si="12"/>
        <v>15306801.709930871</v>
      </c>
      <c r="G90" s="17">
        <f t="shared" si="13"/>
        <v>298144955.84660673</v>
      </c>
    </row>
    <row r="91" spans="3:7" x14ac:dyDescent="0.3">
      <c r="C91" s="12">
        <f t="shared" si="14"/>
        <v>10</v>
      </c>
      <c r="D91" s="15">
        <f t="shared" si="10"/>
        <v>25337257.951740075</v>
      </c>
      <c r="E91" s="17">
        <f t="shared" si="11"/>
        <v>9540638.5870914161</v>
      </c>
      <c r="F91" s="17">
        <f t="shared" si="12"/>
        <v>15796619.364648659</v>
      </c>
      <c r="G91" s="17">
        <f t="shared" si="13"/>
        <v>282348336.48195809</v>
      </c>
    </row>
    <row r="92" spans="3:7" x14ac:dyDescent="0.3">
      <c r="C92" s="12">
        <f t="shared" si="14"/>
        <v>11</v>
      </c>
      <c r="D92" s="15">
        <f t="shared" si="10"/>
        <v>25337257.951740075</v>
      </c>
      <c r="E92" s="17">
        <f t="shared" si="11"/>
        <v>9035146.7674226593</v>
      </c>
      <c r="F92" s="17">
        <f t="shared" si="12"/>
        <v>16302111.184317416</v>
      </c>
      <c r="G92" s="17">
        <f t="shared" si="13"/>
        <v>266046225.29764068</v>
      </c>
    </row>
    <row r="93" spans="3:7" x14ac:dyDescent="0.3">
      <c r="C93" s="12">
        <f t="shared" si="14"/>
        <v>12</v>
      </c>
      <c r="D93" s="25">
        <v>75337258</v>
      </c>
      <c r="E93" s="26">
        <f t="shared" si="11"/>
        <v>8513479.2095245011</v>
      </c>
      <c r="F93" s="26">
        <f t="shared" si="12"/>
        <v>66823778.790475503</v>
      </c>
      <c r="G93" s="26">
        <f t="shared" si="13"/>
        <v>199222446.50716519</v>
      </c>
    </row>
    <row r="94" spans="3:7" x14ac:dyDescent="0.3">
      <c r="C94" s="12">
        <f t="shared" si="14"/>
        <v>13</v>
      </c>
      <c r="D94" s="15">
        <f>B$110</f>
        <v>20253996.326154351</v>
      </c>
      <c r="E94" s="17">
        <f t="shared" si="11"/>
        <v>6375118.2882292867</v>
      </c>
      <c r="F94" s="17">
        <f t="shared" si="12"/>
        <v>13878878.037925065</v>
      </c>
      <c r="G94" s="17">
        <f t="shared" si="13"/>
        <v>185343568.46924013</v>
      </c>
    </row>
    <row r="95" spans="3:7" x14ac:dyDescent="0.3">
      <c r="C95" s="12">
        <f t="shared" si="14"/>
        <v>14</v>
      </c>
      <c r="D95" s="15">
        <f t="shared" ref="D95:D105" si="15">B$110</f>
        <v>20253996.326154351</v>
      </c>
      <c r="E95" s="17">
        <f t="shared" si="11"/>
        <v>5930994.191015684</v>
      </c>
      <c r="F95" s="17">
        <f t="shared" si="12"/>
        <v>14323002.135138668</v>
      </c>
      <c r="G95" s="17">
        <f t="shared" si="13"/>
        <v>171020566.33410147</v>
      </c>
    </row>
    <row r="96" spans="3:7" x14ac:dyDescent="0.3">
      <c r="C96" s="12">
        <f t="shared" si="14"/>
        <v>15</v>
      </c>
      <c r="D96" s="15">
        <f t="shared" si="15"/>
        <v>20253996.326154351</v>
      </c>
      <c r="E96" s="17">
        <f t="shared" si="11"/>
        <v>5472658.1226912467</v>
      </c>
      <c r="F96" s="17">
        <f t="shared" si="12"/>
        <v>14781338.203463104</v>
      </c>
      <c r="G96" s="17">
        <f t="shared" si="13"/>
        <v>156239228.13063836</v>
      </c>
    </row>
    <row r="97" spans="1:7" x14ac:dyDescent="0.3">
      <c r="C97" s="12">
        <f t="shared" si="14"/>
        <v>16</v>
      </c>
      <c r="D97" s="15">
        <f t="shared" si="15"/>
        <v>20253996.326154351</v>
      </c>
      <c r="E97" s="17">
        <f t="shared" si="11"/>
        <v>4999655.3001804277</v>
      </c>
      <c r="F97" s="17">
        <f t="shared" si="12"/>
        <v>15254341.025973924</v>
      </c>
      <c r="G97" s="17">
        <f t="shared" si="13"/>
        <v>140984887.10466444</v>
      </c>
    </row>
    <row r="98" spans="1:7" x14ac:dyDescent="0.3">
      <c r="C98" s="12">
        <f t="shared" si="14"/>
        <v>17</v>
      </c>
      <c r="D98" s="15">
        <f t="shared" si="15"/>
        <v>20253996.326154351</v>
      </c>
      <c r="E98" s="17">
        <f t="shared" si="11"/>
        <v>4511516.3873492619</v>
      </c>
      <c r="F98" s="17">
        <f t="shared" si="12"/>
        <v>15742479.938805088</v>
      </c>
      <c r="G98" s="17">
        <f t="shared" si="13"/>
        <v>125242407.16585936</v>
      </c>
    </row>
    <row r="99" spans="1:7" x14ac:dyDescent="0.3">
      <c r="C99" s="12">
        <f t="shared" si="14"/>
        <v>18</v>
      </c>
      <c r="D99" s="15">
        <f t="shared" si="15"/>
        <v>20253996.326154351</v>
      </c>
      <c r="E99" s="17">
        <f t="shared" si="11"/>
        <v>4007757.0293074995</v>
      </c>
      <c r="F99" s="17">
        <f t="shared" si="12"/>
        <v>16246239.296846852</v>
      </c>
      <c r="G99" s="17">
        <f t="shared" si="13"/>
        <v>108996167.8690125</v>
      </c>
    </row>
    <row r="100" spans="1:7" x14ac:dyDescent="0.3">
      <c r="C100" s="12">
        <f t="shared" si="14"/>
        <v>19</v>
      </c>
      <c r="D100" s="15">
        <f t="shared" si="15"/>
        <v>20253996.326154351</v>
      </c>
      <c r="E100" s="17">
        <f t="shared" si="11"/>
        <v>3487877.3718084004</v>
      </c>
      <c r="F100" s="17">
        <f t="shared" si="12"/>
        <v>16766118.954345951</v>
      </c>
      <c r="G100" s="17">
        <f t="shared" si="13"/>
        <v>92230048.914666548</v>
      </c>
    </row>
    <row r="101" spans="1:7" x14ac:dyDescent="0.3">
      <c r="C101" s="12">
        <f t="shared" si="14"/>
        <v>20</v>
      </c>
      <c r="D101" s="15">
        <f t="shared" si="15"/>
        <v>20253996.326154351</v>
      </c>
      <c r="E101" s="17">
        <f t="shared" si="11"/>
        <v>2951361.5652693296</v>
      </c>
      <c r="F101" s="17">
        <f t="shared" si="12"/>
        <v>17302634.760885023</v>
      </c>
      <c r="G101" s="17">
        <f t="shared" si="13"/>
        <v>74927414.153781533</v>
      </c>
    </row>
    <row r="102" spans="1:7" x14ac:dyDescent="0.3">
      <c r="C102" s="12">
        <f>C101+1</f>
        <v>21</v>
      </c>
      <c r="D102" s="15">
        <f t="shared" si="15"/>
        <v>20253996.326154351</v>
      </c>
      <c r="E102" s="17">
        <f t="shared" si="11"/>
        <v>2397677.252921009</v>
      </c>
      <c r="F102" s="17">
        <f t="shared" si="12"/>
        <v>17856319.073233344</v>
      </c>
      <c r="G102" s="17">
        <f t="shared" si="13"/>
        <v>57071095.08054819</v>
      </c>
    </row>
    <row r="103" spans="1:7" x14ac:dyDescent="0.3">
      <c r="C103" s="12">
        <f t="shared" si="14"/>
        <v>22</v>
      </c>
      <c r="D103" s="15">
        <f t="shared" si="15"/>
        <v>20253996.326154351</v>
      </c>
      <c r="E103" s="17">
        <f t="shared" si="11"/>
        <v>1826275.0425775421</v>
      </c>
      <c r="F103" s="17">
        <f t="shared" si="12"/>
        <v>18427721.283576809</v>
      </c>
      <c r="G103" s="17">
        <f t="shared" si="13"/>
        <v>38643373.796971381</v>
      </c>
    </row>
    <row r="104" spans="1:7" x14ac:dyDescent="0.3">
      <c r="C104" s="12">
        <f t="shared" si="14"/>
        <v>23</v>
      </c>
      <c r="D104" s="15">
        <f t="shared" si="15"/>
        <v>20253996.326154351</v>
      </c>
      <c r="E104" s="17">
        <f t="shared" si="11"/>
        <v>1236587.9615030843</v>
      </c>
      <c r="F104" s="17">
        <f t="shared" si="12"/>
        <v>19017408.364651266</v>
      </c>
      <c r="G104" s="17">
        <f t="shared" si="13"/>
        <v>19625965.432320114</v>
      </c>
    </row>
    <row r="105" spans="1:7" ht="15" thickBot="1" x14ac:dyDescent="0.35">
      <c r="C105" s="13">
        <f t="shared" si="14"/>
        <v>24</v>
      </c>
      <c r="D105" s="16">
        <f t="shared" si="15"/>
        <v>20253996.326154351</v>
      </c>
      <c r="E105" s="18">
        <f t="shared" si="11"/>
        <v>628030.89383424364</v>
      </c>
      <c r="F105" s="18">
        <f t="shared" si="12"/>
        <v>19625965.432320107</v>
      </c>
      <c r="G105" s="20">
        <f t="shared" si="13"/>
        <v>0</v>
      </c>
    </row>
    <row r="106" spans="1:7" ht="15" thickBot="1" x14ac:dyDescent="0.35"/>
    <row r="107" spans="1:7" x14ac:dyDescent="0.3">
      <c r="A107" s="27" t="s">
        <v>26</v>
      </c>
      <c r="B107" s="28">
        <f>-G93</f>
        <v>-199222446.50716519</v>
      </c>
    </row>
    <row r="108" spans="1:7" x14ac:dyDescent="0.3">
      <c r="A108" s="29" t="s">
        <v>27</v>
      </c>
      <c r="B108" s="30">
        <f>B77</f>
        <v>3.2000000000000001E-2</v>
      </c>
    </row>
    <row r="109" spans="1:7" x14ac:dyDescent="0.3">
      <c r="A109" s="29" t="s">
        <v>28</v>
      </c>
      <c r="B109" s="31">
        <v>12</v>
      </c>
    </row>
    <row r="110" spans="1:7" ht="15" thickBot="1" x14ac:dyDescent="0.35">
      <c r="A110" s="32" t="s">
        <v>29</v>
      </c>
      <c r="B110" s="33">
        <f>PMT(B108,B109,B107)</f>
        <v>20253996.326154351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1F34074740D4DBED2B55B390CA01D" ma:contentTypeVersion="3" ma:contentTypeDescription="Create a new document." ma:contentTypeScope="" ma:versionID="6229d97f8d6ef3f7c2b1883311ef5568">
  <xsd:schema xmlns:xsd="http://www.w3.org/2001/XMLSchema" xmlns:xs="http://www.w3.org/2001/XMLSchema" xmlns:p="http://schemas.microsoft.com/office/2006/metadata/properties" xmlns:ns2="37072cd7-624f-4990-9d73-51f390d8b0e8" targetNamespace="http://schemas.microsoft.com/office/2006/metadata/properties" ma:root="true" ma:fieldsID="d59cf4c2e98797cb3a6e1e186c0dd6ea" ns2:_="">
    <xsd:import namespace="37072cd7-624f-4990-9d73-51f390d8b0e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72cd7-624f-4990-9d73-51f390d8b0e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7072cd7-624f-4990-9d73-51f390d8b0e8" xsi:nil="true"/>
  </documentManagement>
</p:properties>
</file>

<file path=customXml/itemProps1.xml><?xml version="1.0" encoding="utf-8"?>
<ds:datastoreItem xmlns:ds="http://schemas.openxmlformats.org/officeDocument/2006/customXml" ds:itemID="{1E692823-CFDC-4ECD-9380-B4E6780B0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72cd7-624f-4990-9d73-51f390d8b0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F423B-EECE-4EC2-A8B5-A09B18DD1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01317-F01F-4ADA-A60F-3B96C5613DA7}">
  <ds:schemaRefs>
    <ds:schemaRef ds:uri="http://schemas.microsoft.com/office/2006/metadata/properties"/>
    <ds:schemaRef ds:uri="http://schemas.microsoft.com/office/infopath/2007/PartnerControls"/>
    <ds:schemaRef ds:uri="37072cd7-624f-4990-9d73-51f390d8b0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michael</cp:lastModifiedBy>
  <dcterms:created xsi:type="dcterms:W3CDTF">2021-03-19T13:46:05Z</dcterms:created>
  <dcterms:modified xsi:type="dcterms:W3CDTF">2021-04-06T13:38:39Z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0x0101009AB1F34074740D4DBED2B55B390CA01D</vt:lpwstr>
  </property>
</Properties>
</file>