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Escritorio\"/>
    </mc:Choice>
  </mc:AlternateContent>
  <xr:revisionPtr revIDLastSave="0" documentId="13_ncr:1_{B555D3A5-7B16-4FBB-BA98-1BC609E6BEAF}" xr6:coauthVersionLast="46" xr6:coauthVersionMax="46" xr10:uidLastSave="{00000000-0000-0000-0000-000000000000}"/>
  <bookViews>
    <workbookView xWindow="2268" yWindow="2268" windowWidth="17280" windowHeight="8964" xr2:uid="{76328F8D-23D8-416F-BC15-E01A9EDFE9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7" i="1" l="1"/>
  <c r="E123" i="1"/>
  <c r="B138" i="1"/>
  <c r="C151" i="1"/>
  <c r="B110" i="1"/>
  <c r="B111" i="1" s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B100" i="1"/>
  <c r="B89" i="1"/>
  <c r="H67" i="1"/>
  <c r="F68" i="1" s="1"/>
  <c r="B69" i="1"/>
  <c r="E71" i="1" s="1"/>
  <c r="D70" i="1"/>
  <c r="D71" i="1" s="1"/>
  <c r="D72" i="1" s="1"/>
  <c r="D73" i="1" s="1"/>
  <c r="D74" i="1" s="1"/>
  <c r="D75" i="1" s="1"/>
  <c r="D76" i="1" s="1"/>
  <c r="D77" i="1" s="1"/>
  <c r="D78" i="1" s="1"/>
  <c r="B51" i="1"/>
  <c r="E52" i="1" s="1"/>
  <c r="D52" i="1"/>
  <c r="D53" i="1" s="1"/>
  <c r="D54" i="1" s="1"/>
  <c r="D55" i="1" s="1"/>
  <c r="D56" i="1" s="1"/>
  <c r="D57" i="1" s="1"/>
  <c r="D58" i="1" s="1"/>
  <c r="D59" i="1" s="1"/>
  <c r="B41" i="1"/>
  <c r="C31" i="1"/>
  <c r="H111" i="1" l="1"/>
  <c r="F112" i="1" s="1"/>
  <c r="B114" i="1"/>
  <c r="E125" i="1" s="1"/>
  <c r="E121" i="1"/>
  <c r="E124" i="1"/>
  <c r="E112" i="1"/>
  <c r="G112" i="1" s="1"/>
  <c r="H112" i="1" s="1"/>
  <c r="F113" i="1" s="1"/>
  <c r="E118" i="1"/>
  <c r="E78" i="1"/>
  <c r="E75" i="1"/>
  <c r="E70" i="1"/>
  <c r="E55" i="1"/>
  <c r="E74" i="1"/>
  <c r="E72" i="1"/>
  <c r="E77" i="1"/>
  <c r="E73" i="1"/>
  <c r="E69" i="1"/>
  <c r="E58" i="1"/>
  <c r="E68" i="1"/>
  <c r="G68" i="1" s="1"/>
  <c r="H68" i="1" s="1"/>
  <c r="F69" i="1" s="1"/>
  <c r="E76" i="1"/>
  <c r="E54" i="1"/>
  <c r="E59" i="1"/>
  <c r="E51" i="1"/>
  <c r="E57" i="1"/>
  <c r="E53" i="1"/>
  <c r="E50" i="1"/>
  <c r="H50" i="1" s="1"/>
  <c r="F51" i="1" s="1"/>
  <c r="E56" i="1"/>
  <c r="E119" i="1" l="1"/>
  <c r="E116" i="1"/>
  <c r="E115" i="1"/>
  <c r="E120" i="1"/>
  <c r="E114" i="1"/>
  <c r="E122" i="1"/>
  <c r="E113" i="1"/>
  <c r="G113" i="1" s="1"/>
  <c r="H113" i="1" s="1"/>
  <c r="F114" i="1" s="1"/>
  <c r="G51" i="1"/>
  <c r="H51" i="1" s="1"/>
  <c r="F52" i="1" s="1"/>
  <c r="G52" i="1" s="1"/>
  <c r="H52" i="1" s="1"/>
  <c r="F53" i="1" s="1"/>
  <c r="G69" i="1"/>
  <c r="H69" i="1" s="1"/>
  <c r="F70" i="1" s="1"/>
  <c r="G114" i="1" l="1"/>
  <c r="H114" i="1" s="1"/>
  <c r="F115" i="1" s="1"/>
  <c r="G70" i="1"/>
  <c r="H70" i="1" s="1"/>
  <c r="F71" i="1" s="1"/>
  <c r="G53" i="1"/>
  <c r="H53" i="1" s="1"/>
  <c r="F54" i="1" s="1"/>
  <c r="G115" i="1" l="1"/>
  <c r="H115" i="1" s="1"/>
  <c r="F116" i="1" s="1"/>
  <c r="G71" i="1"/>
  <c r="H71" i="1" s="1"/>
  <c r="F72" i="1" s="1"/>
  <c r="G54" i="1"/>
  <c r="H54" i="1" s="1"/>
  <c r="F55" i="1" s="1"/>
  <c r="G116" i="1" l="1"/>
  <c r="H116" i="1" s="1"/>
  <c r="F117" i="1" s="1"/>
  <c r="G72" i="1"/>
  <c r="H72" i="1" s="1"/>
  <c r="F73" i="1" s="1"/>
  <c r="G55" i="1"/>
  <c r="H55" i="1" s="1"/>
  <c r="F56" i="1" s="1"/>
  <c r="G117" i="1" l="1"/>
  <c r="H117" i="1" s="1"/>
  <c r="F118" i="1" s="1"/>
  <c r="G73" i="1"/>
  <c r="H73" i="1" s="1"/>
  <c r="F74" i="1" s="1"/>
  <c r="G56" i="1"/>
  <c r="H56" i="1" s="1"/>
  <c r="F57" i="1" s="1"/>
  <c r="G118" i="1" l="1"/>
  <c r="H118" i="1" s="1"/>
  <c r="F119" i="1" s="1"/>
  <c r="G74" i="1"/>
  <c r="H74" i="1" s="1"/>
  <c r="F75" i="1" s="1"/>
  <c r="G57" i="1"/>
  <c r="H57" i="1" s="1"/>
  <c r="F58" i="1" s="1"/>
  <c r="G119" i="1" l="1"/>
  <c r="H119" i="1" s="1"/>
  <c r="F120" i="1" s="1"/>
  <c r="G75" i="1"/>
  <c r="H75" i="1" s="1"/>
  <c r="F76" i="1" s="1"/>
  <c r="G58" i="1"/>
  <c r="H58" i="1" s="1"/>
  <c r="F59" i="1" s="1"/>
  <c r="G120" i="1" l="1"/>
  <c r="H120" i="1" s="1"/>
  <c r="F121" i="1" s="1"/>
  <c r="G76" i="1"/>
  <c r="H76" i="1" s="1"/>
  <c r="F77" i="1" s="1"/>
  <c r="G59" i="1"/>
  <c r="H59" i="1" s="1"/>
  <c r="G121" i="1" l="1"/>
  <c r="H121" i="1" s="1"/>
  <c r="F122" i="1" s="1"/>
  <c r="G77" i="1"/>
  <c r="H77" i="1" s="1"/>
  <c r="G122" i="1" l="1"/>
  <c r="H122" i="1" s="1"/>
  <c r="F123" i="1" s="1"/>
  <c r="F78" i="1"/>
  <c r="G78" i="1"/>
  <c r="H78" i="1" s="1"/>
  <c r="G123" i="1" l="1"/>
  <c r="H123" i="1" s="1"/>
  <c r="F124" i="1" s="1"/>
  <c r="F79" i="1"/>
  <c r="G79" i="1"/>
  <c r="H79" i="1" s="1"/>
  <c r="G124" i="1" l="1"/>
  <c r="H124" i="1" s="1"/>
  <c r="F125" i="1" l="1"/>
  <c r="G125" i="1"/>
  <c r="H125" i="1" s="1"/>
  <c r="C17" i="1" l="1"/>
  <c r="D17" i="1"/>
  <c r="E17" i="1"/>
  <c r="D20" i="1" l="1"/>
</calcChain>
</file>

<file path=xl/sharedStrings.xml><?xml version="1.0" encoding="utf-8"?>
<sst xmlns="http://schemas.openxmlformats.org/spreadsheetml/2006/main" count="102" uniqueCount="61">
  <si>
    <t>1º Tengo el compromiso de cancelar las siguientes cuotas para el pago de un equipo de</t>
  </si>
  <si>
    <t>tecnología que compre, el cual me fue financiado con un interés del 2,9% mensual; las</t>
  </si>
  <si>
    <t>cuotas son:</t>
  </si>
  <si>
    <t>1.500.000 dentro de tres meses.</t>
  </si>
  <si>
    <t>2.000.000 dentro de siete meses.</t>
  </si>
  <si>
    <t>3.500.000 dentro de diez meses.</t>
  </si>
  <si>
    <t>Que cantidad requeriría hoy para cancelar las cuotas mencionadas.</t>
  </si>
  <si>
    <t>2º Si por un prestamo hoy de $ 850.000, me exigen el pago de $ 1.475.129 dentro de 17</t>
  </si>
  <si>
    <t>meses. Que interés me están cobrando por esta operación financiera.</t>
  </si>
  <si>
    <t xml:space="preserve">3ª Que cuotas iguales debere cancelar si los pagos son a los 4,6,8,10,12 meses, teniendo </t>
  </si>
  <si>
    <t xml:space="preserve">en cuenta que el Activo es de $ 3.500.000, y la tasa de interés por esta operación es del </t>
  </si>
  <si>
    <t>2,5% mensual.</t>
  </si>
  <si>
    <t>4º Una Familia desea ahorrar la suma de $ 80.000.000 en el término de 10 meses, cual es</t>
  </si>
  <si>
    <t>la cuota que debe ahorrar mensualmente, teniendo en cuenta que el mercado financiero</t>
  </si>
  <si>
    <t>reconoce una tasa del 2,4% mensual. Elabore el cuadro de Capitalización respectivo.</t>
  </si>
  <si>
    <t xml:space="preserve">5º Se otorga un prestamo por la suma de $ 100.000.000, a un plazo de 12 meses, y a una </t>
  </si>
  <si>
    <t xml:space="preserve">tasa del 2,6% mensual, en la cuota Nº 5 el deudor efectúa un abono de $ 15.000.000, no </t>
  </si>
  <si>
    <t xml:space="preserve">pactado y solicita que se le mantenga la misma cuota que viene cancelando. Se pide </t>
  </si>
  <si>
    <t>elaborar el cuadro de amortización correspondiente.</t>
  </si>
  <si>
    <t xml:space="preserve">6º Una persona debe pagar $ 5.000.000, dentro de dos años. El acreedor acepta hoy un </t>
  </si>
  <si>
    <t>pago de $ 2.000.000, y un nuevo pago al final del año. Hallar el valor del nuevo pago si la</t>
  </si>
  <si>
    <t>tasa pactada fue del 2% mensual.</t>
  </si>
  <si>
    <t>7º Se tiene un excedente del presupuesto familiar por la suma de $ 3.200.000 mensuales</t>
  </si>
  <si>
    <t>si colocado este valor en el mercado financiero a una tasa del 2,8% mensual que valor</t>
  </si>
  <si>
    <t>ahorraria esta familia en el término de 18 meses.</t>
  </si>
  <si>
    <t>siguientes condiciones:</t>
  </si>
  <si>
    <t>10% de Cuota Inicial.</t>
  </si>
  <si>
    <t>Cuotas extraordinarias de $ 10.000.000 cada 6 meses.</t>
  </si>
  <si>
    <t>Tasa de interés 1,9%</t>
  </si>
  <si>
    <t>Se pide calcular el valor de cuota mensual, y elaborar el cuadro de amortización respectivo.</t>
  </si>
  <si>
    <t>9º Cuanto debe esperar un Inversionista para que una Inversión de $ 25.000.000, alcance</t>
  </si>
  <si>
    <t>la suma de $ 75.000.000, si el rendimiento mensual es del 2,2%.</t>
  </si>
  <si>
    <t xml:space="preserve">10º Se compró una máquina por valor de $ 35.600.000, la cual se cancelo al cabo de 24 </t>
  </si>
  <si>
    <t>meses la suma de $ 83.750.600, cual fue la tasa de interés de esta operación.</t>
  </si>
  <si>
    <t>2º Parcial de Matemáticas Financieras II Tercio Grupo No 13</t>
  </si>
  <si>
    <t xml:space="preserve">SE DEBE ELABORAR LA FORMULA RESPECTIVA Y DESPUÉS SU DESARROLLO, SIN ESTE REQUISITO </t>
  </si>
  <si>
    <t>EL EJERCICIO NO SE TENDRA EN CUENTA PARA SER CALIFICADO.</t>
  </si>
  <si>
    <t xml:space="preserve">8º Se compra un vehículo por la suma de $ 80.000.000, a un plazo de 18 meses, bajo las </t>
  </si>
  <si>
    <t>VF</t>
  </si>
  <si>
    <t>i</t>
  </si>
  <si>
    <t>n</t>
  </si>
  <si>
    <t>VP</t>
  </si>
  <si>
    <t>Cantidad requerída hoy</t>
  </si>
  <si>
    <t>meses</t>
  </si>
  <si>
    <t xml:space="preserve">VA </t>
  </si>
  <si>
    <t>vf</t>
  </si>
  <si>
    <t>cuota</t>
  </si>
  <si>
    <t>el pago es bimestral</t>
  </si>
  <si>
    <t>Periodo</t>
  </si>
  <si>
    <t>Cuota</t>
  </si>
  <si>
    <t>Intereses</t>
  </si>
  <si>
    <t>Abono</t>
  </si>
  <si>
    <t>Saldo</t>
  </si>
  <si>
    <t>C</t>
  </si>
  <si>
    <t>Abono extraordinario</t>
  </si>
  <si>
    <t>va</t>
  </si>
  <si>
    <t>c</t>
  </si>
  <si>
    <t>cuota inicial</t>
  </si>
  <si>
    <t>cuota extraordinaria</t>
  </si>
  <si>
    <t xml:space="preserve">vf </t>
  </si>
  <si>
    <t>El inversionista debe esperar 50 meses para este 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</si>
</sst>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4" fillId="0" borderId="4" xfId="0" applyFont="1" applyBorder="1"/>
    <xf numFmtId="164" fontId="4" fillId="0" borderId="5" xfId="1" applyNumberFormat="1" applyFont="1" applyBorder="1"/>
    <xf numFmtId="164" fontId="4" fillId="0" borderId="6" xfId="1" applyNumberFormat="1" applyFont="1" applyBorder="1"/>
    <xf numFmtId="0" fontId="4" fillId="0" borderId="7" xfId="0" applyFont="1" applyBorder="1"/>
    <xf numFmtId="10" fontId="4" fillId="0" borderId="0" xfId="0" applyNumberFormat="1" applyFont="1"/>
    <xf numFmtId="10" fontId="4" fillId="0" borderId="8" xfId="0" applyNumberFormat="1" applyFont="1" applyBorder="1"/>
    <xf numFmtId="0" fontId="4" fillId="0" borderId="0" xfId="0" applyFont="1"/>
    <xf numFmtId="0" fontId="4" fillId="0" borderId="8" xfId="0" applyFont="1" applyBorder="1"/>
    <xf numFmtId="10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Fill="1" applyBorder="1"/>
    <xf numFmtId="6" fontId="0" fillId="0" borderId="0" xfId="0" applyNumberFormat="1"/>
    <xf numFmtId="0" fontId="4" fillId="2" borderId="9" xfId="0" applyFont="1" applyFill="1" applyBorder="1"/>
    <xf numFmtId="6" fontId="4" fillId="2" borderId="10" xfId="0" applyNumberFormat="1" applyFont="1" applyFill="1" applyBorder="1"/>
    <xf numFmtId="6" fontId="4" fillId="2" borderId="11" xfId="0" applyNumberFormat="1" applyFont="1" applyFill="1" applyBorder="1"/>
    <xf numFmtId="9" fontId="0" fillId="0" borderId="0" xfId="0" applyNumberFormat="1"/>
    <xf numFmtId="164" fontId="0" fillId="0" borderId="0" xfId="1" applyNumberFormat="1" applyFont="1"/>
    <xf numFmtId="0" fontId="0" fillId="2" borderId="0" xfId="0" applyFill="1"/>
    <xf numFmtId="165" fontId="0" fillId="2" borderId="0" xfId="0" applyNumberFormat="1" applyFill="1"/>
    <xf numFmtId="0" fontId="0" fillId="0" borderId="0" xfId="0" applyAlignment="1">
      <alignment horizontal="right"/>
    </xf>
    <xf numFmtId="9" fontId="0" fillId="0" borderId="0" xfId="2" applyFont="1"/>
    <xf numFmtId="10" fontId="0" fillId="0" borderId="0" xfId="0" applyNumberFormat="1"/>
    <xf numFmtId="6" fontId="0" fillId="2" borderId="0" xfId="0" applyNumberFormat="1" applyFill="1"/>
    <xf numFmtId="0" fontId="5" fillId="0" borderId="12" xfId="0" applyFont="1" applyBorder="1" applyAlignment="1">
      <alignment horizontal="center"/>
    </xf>
    <xf numFmtId="164" fontId="4" fillId="0" borderId="13" xfId="0" applyNumberFormat="1" applyFont="1" applyBorder="1"/>
    <xf numFmtId="0" fontId="4" fillId="0" borderId="13" xfId="0" applyFont="1" applyBorder="1"/>
    <xf numFmtId="164" fontId="6" fillId="0" borderId="13" xfId="0" applyNumberFormat="1" applyFont="1" applyBorder="1"/>
    <xf numFmtId="164" fontId="4" fillId="0" borderId="14" xfId="0" applyNumberFormat="1" applyFont="1" applyBorder="1"/>
    <xf numFmtId="164" fontId="4" fillId="0" borderId="15" xfId="0" applyNumberFormat="1" applyFont="1" applyBorder="1"/>
    <xf numFmtId="0" fontId="5" fillId="0" borderId="4" xfId="0" applyFont="1" applyBorder="1"/>
    <xf numFmtId="0" fontId="5" fillId="0" borderId="7" xfId="0" applyFont="1" applyBorder="1"/>
    <xf numFmtId="10" fontId="5" fillId="0" borderId="8" xfId="0" applyNumberFormat="1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/>
    <xf numFmtId="164" fontId="4" fillId="0" borderId="8" xfId="0" applyNumberFormat="1" applyFont="1" applyBorder="1"/>
    <xf numFmtId="164" fontId="4" fillId="0" borderId="11" xfId="0" applyNumberFormat="1" applyFont="1" applyBorder="1"/>
    <xf numFmtId="0" fontId="5" fillId="0" borderId="13" xfId="0" applyFont="1" applyBorder="1" applyAlignment="1">
      <alignment horizontal="center"/>
    </xf>
    <xf numFmtId="164" fontId="4" fillId="0" borderId="0" xfId="0" applyNumberFormat="1" applyFont="1" applyBorder="1"/>
    <xf numFmtId="164" fontId="4" fillId="2" borderId="15" xfId="0" applyNumberFormat="1" applyFont="1" applyFill="1" applyBorder="1"/>
    <xf numFmtId="6" fontId="5" fillId="2" borderId="6" xfId="0" applyNumberFormat="1" applyFont="1" applyFill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6" fontId="4" fillId="0" borderId="14" xfId="0" applyNumberFormat="1" applyFont="1" applyBorder="1"/>
    <xf numFmtId="0" fontId="6" fillId="2" borderId="14" xfId="0" applyFont="1" applyFill="1" applyBorder="1" applyAlignment="1">
      <alignment horizontal="center"/>
    </xf>
    <xf numFmtId="6" fontId="4" fillId="2" borderId="14" xfId="0" applyNumberFormat="1" applyFont="1" applyFill="1" applyBorder="1"/>
    <xf numFmtId="164" fontId="4" fillId="2" borderId="14" xfId="0" applyNumberFormat="1" applyFont="1" applyFill="1" applyBorder="1"/>
    <xf numFmtId="164" fontId="5" fillId="0" borderId="6" xfId="0" applyNumberFormat="1" applyFont="1" applyBorder="1"/>
    <xf numFmtId="6" fontId="5" fillId="0" borderId="11" xfId="0" applyNumberFormat="1" applyFont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164" fontId="4" fillId="0" borderId="14" xfId="0" applyNumberFormat="1" applyFont="1" applyFill="1" applyBorder="1"/>
    <xf numFmtId="164" fontId="4" fillId="0" borderId="15" xfId="0" applyNumberFormat="1" applyFont="1" applyFill="1" applyBorder="1"/>
    <xf numFmtId="0" fontId="0" fillId="0" borderId="0" xfId="0" applyFill="1"/>
    <xf numFmtId="6" fontId="4" fillId="0" borderId="15" xfId="0" applyNumberFormat="1" applyFont="1" applyBorder="1"/>
    <xf numFmtId="0" fontId="0" fillId="0" borderId="0" xfId="0" applyBorder="1"/>
    <xf numFmtId="0" fontId="5" fillId="0" borderId="9" xfId="0" applyFont="1" applyFill="1" applyBorder="1"/>
    <xf numFmtId="6" fontId="7" fillId="0" borderId="8" xfId="0" applyNumberFormat="1" applyFont="1" applyBorder="1"/>
    <xf numFmtId="164" fontId="7" fillId="0" borderId="11" xfId="1" applyNumberFormat="1" applyFont="1" applyBorder="1"/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6" fontId="4" fillId="0" borderId="0" xfId="0" applyNumberFormat="1" applyFont="1" applyBorder="1"/>
    <xf numFmtId="164" fontId="6" fillId="0" borderId="0" xfId="0" applyNumberFormat="1" applyFont="1" applyBorder="1"/>
    <xf numFmtId="0" fontId="4" fillId="0" borderId="0" xfId="0" applyFont="1" applyAlignment="1">
      <alignment horizontal="left"/>
    </xf>
    <xf numFmtId="164" fontId="4" fillId="0" borderId="0" xfId="1" applyNumberFormat="1" applyFont="1"/>
    <xf numFmtId="6" fontId="4" fillId="0" borderId="0" xfId="0" applyNumberFormat="1" applyFont="1"/>
    <xf numFmtId="164" fontId="4" fillId="0" borderId="16" xfId="1" applyNumberFormat="1" applyFont="1" applyBorder="1"/>
    <xf numFmtId="6" fontId="4" fillId="0" borderId="7" xfId="0" applyNumberFormat="1" applyFont="1" applyBorder="1"/>
    <xf numFmtId="6" fontId="4" fillId="0" borderId="9" xfId="0" applyNumberFormat="1" applyFont="1" applyBorder="1"/>
    <xf numFmtId="6" fontId="4" fillId="2" borderId="7" xfId="0" applyNumberFormat="1" applyFont="1" applyFill="1" applyBorder="1"/>
    <xf numFmtId="164" fontId="4" fillId="2" borderId="8" xfId="0" applyNumberFormat="1" applyFont="1" applyFill="1" applyBorder="1"/>
    <xf numFmtId="164" fontId="8" fillId="0" borderId="14" xfId="0" applyNumberFormat="1" applyFont="1" applyBorder="1"/>
    <xf numFmtId="2" fontId="0" fillId="2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137</xdr:row>
      <xdr:rowOff>103188</xdr:rowOff>
    </xdr:from>
    <xdr:to>
      <xdr:col>3</xdr:col>
      <xdr:colOff>642938</xdr:colOff>
      <xdr:row>137</xdr:row>
      <xdr:rowOff>103189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BFDF3F5B-DB0E-49BD-B115-66B43F994453}"/>
            </a:ext>
          </a:extLst>
        </xdr:cNvPr>
        <xdr:cNvCxnSpPr/>
      </xdr:nvCxnSpPr>
      <xdr:spPr>
        <a:xfrm flipV="1">
          <a:off x="2349500" y="26296938"/>
          <a:ext cx="145256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0760-1FE9-4090-9656-9AD341D29E32}">
  <dimension ref="A2:H161"/>
  <sheetViews>
    <sheetView tabSelected="1" topLeftCell="A122" zoomScale="117" zoomScaleNormal="120" workbookViewId="0">
      <selection activeCell="I120" sqref="I120"/>
    </sheetView>
  </sheetViews>
  <sheetFormatPr baseColWidth="10" defaultRowHeight="14.4" x14ac:dyDescent="0.3"/>
  <cols>
    <col min="1" max="1" width="15" bestFit="1" customWidth="1"/>
    <col min="2" max="2" width="19.33203125" bestFit="1" customWidth="1"/>
    <col min="3" max="3" width="13.109375" bestFit="1" customWidth="1"/>
  </cols>
  <sheetData>
    <row r="2" spans="1:6" ht="15" thickBot="1" x14ac:dyDescent="0.35"/>
    <row r="3" spans="1:6" ht="15" thickBot="1" x14ac:dyDescent="0.35">
      <c r="B3" s="78" t="s">
        <v>34</v>
      </c>
      <c r="C3" s="79"/>
      <c r="D3" s="79"/>
      <c r="E3" s="79"/>
      <c r="F3" s="80"/>
    </row>
    <row r="6" spans="1:6" x14ac:dyDescent="0.3">
      <c r="A6" t="s">
        <v>0</v>
      </c>
    </row>
    <row r="7" spans="1:6" x14ac:dyDescent="0.3">
      <c r="A7" t="s">
        <v>1</v>
      </c>
    </row>
    <row r="8" spans="1:6" x14ac:dyDescent="0.3">
      <c r="A8" t="s">
        <v>2</v>
      </c>
    </row>
    <row r="9" spans="1:6" x14ac:dyDescent="0.3">
      <c r="A9" t="s">
        <v>3</v>
      </c>
    </row>
    <row r="10" spans="1:6" x14ac:dyDescent="0.3">
      <c r="A10" t="s">
        <v>4</v>
      </c>
    </row>
    <row r="11" spans="1:6" x14ac:dyDescent="0.3">
      <c r="A11" t="s">
        <v>5</v>
      </c>
    </row>
    <row r="12" spans="1:6" x14ac:dyDescent="0.3">
      <c r="A12" t="s">
        <v>6</v>
      </c>
    </row>
    <row r="13" spans="1:6" ht="15" thickBot="1" x14ac:dyDescent="0.35"/>
    <row r="14" spans="1:6" x14ac:dyDescent="0.3">
      <c r="B14" s="2" t="s">
        <v>38</v>
      </c>
      <c r="C14" s="3">
        <v>1500000</v>
      </c>
      <c r="D14" s="3">
        <v>2000000</v>
      </c>
      <c r="E14" s="4">
        <v>3500000</v>
      </c>
    </row>
    <row r="15" spans="1:6" x14ac:dyDescent="0.3">
      <c r="B15" s="5" t="s">
        <v>39</v>
      </c>
      <c r="C15" s="10">
        <v>2.9000000000000001E-2</v>
      </c>
      <c r="D15" s="10">
        <v>2.9000000000000001E-2</v>
      </c>
      <c r="E15" s="7">
        <v>2.9000000000000001E-2</v>
      </c>
    </row>
    <row r="16" spans="1:6" x14ac:dyDescent="0.3">
      <c r="B16" s="5" t="s">
        <v>40</v>
      </c>
      <c r="C16" s="11">
        <v>3</v>
      </c>
      <c r="D16" s="11">
        <v>7</v>
      </c>
      <c r="E16" s="9">
        <v>10</v>
      </c>
    </row>
    <row r="17" spans="1:6" ht="15" thickBot="1" x14ac:dyDescent="0.35">
      <c r="B17" s="14" t="s">
        <v>41</v>
      </c>
      <c r="C17" s="15">
        <f>PV(C15,C16,,-C14)</f>
        <v>1376718.4568050029</v>
      </c>
      <c r="D17" s="15">
        <f t="shared" ref="D17:E17" si="0">PV(D15,D16,,-D14)</f>
        <v>1637277.7966159582</v>
      </c>
      <c r="E17" s="16">
        <f t="shared" si="0"/>
        <v>2629748.9884379199</v>
      </c>
    </row>
    <row r="20" spans="1:6" x14ac:dyDescent="0.3">
      <c r="B20" s="12" t="s">
        <v>42</v>
      </c>
      <c r="D20" s="13">
        <f>SUM(C17:E17)</f>
        <v>5643745.241858881</v>
      </c>
    </row>
    <row r="23" spans="1:6" x14ac:dyDescent="0.3">
      <c r="A23" t="s">
        <v>7</v>
      </c>
    </row>
    <row r="24" spans="1:6" x14ac:dyDescent="0.3">
      <c r="A24" t="s">
        <v>8</v>
      </c>
    </row>
    <row r="27" spans="1:6" x14ac:dyDescent="0.3">
      <c r="B27" s="17" t="s">
        <v>40</v>
      </c>
      <c r="C27">
        <v>17</v>
      </c>
      <c r="D27" t="s">
        <v>43</v>
      </c>
      <c r="E27" s="21"/>
    </row>
    <row r="28" spans="1:6" x14ac:dyDescent="0.3">
      <c r="B28" t="s">
        <v>44</v>
      </c>
      <c r="C28" s="18">
        <v>850000</v>
      </c>
      <c r="F28" s="22"/>
    </row>
    <row r="29" spans="1:6" x14ac:dyDescent="0.3">
      <c r="B29" t="s">
        <v>45</v>
      </c>
      <c r="C29" s="18">
        <v>1475129</v>
      </c>
    </row>
    <row r="31" spans="1:6" x14ac:dyDescent="0.3">
      <c r="B31" s="19" t="s">
        <v>39</v>
      </c>
      <c r="C31" s="20">
        <f>RATE(C27,,C28,-C29)</f>
        <v>3.2958810903539179E-2</v>
      </c>
    </row>
    <row r="33" spans="1:3" x14ac:dyDescent="0.3">
      <c r="A33" t="s">
        <v>9</v>
      </c>
    </row>
    <row r="34" spans="1:3" x14ac:dyDescent="0.3">
      <c r="A34" t="s">
        <v>10</v>
      </c>
    </row>
    <row r="35" spans="1:3" x14ac:dyDescent="0.3">
      <c r="A35" t="s">
        <v>11</v>
      </c>
    </row>
    <row r="37" spans="1:3" x14ac:dyDescent="0.3">
      <c r="A37" t="s">
        <v>45</v>
      </c>
      <c r="B37" s="18">
        <v>3500000</v>
      </c>
    </row>
    <row r="38" spans="1:3" x14ac:dyDescent="0.3">
      <c r="A38" t="s">
        <v>40</v>
      </c>
      <c r="B38">
        <v>2</v>
      </c>
      <c r="C38" t="s">
        <v>47</v>
      </c>
    </row>
    <row r="39" spans="1:3" x14ac:dyDescent="0.3">
      <c r="A39" t="s">
        <v>39</v>
      </c>
      <c r="B39" s="23">
        <v>2.5000000000000001E-2</v>
      </c>
    </row>
    <row r="41" spans="1:3" x14ac:dyDescent="0.3">
      <c r="A41" s="19" t="s">
        <v>46</v>
      </c>
      <c r="B41" s="24">
        <f>PMT(B39,B38,,-B37)</f>
        <v>1728395.0617283948</v>
      </c>
    </row>
    <row r="44" spans="1:3" x14ac:dyDescent="0.3">
      <c r="A44" t="s">
        <v>12</v>
      </c>
    </row>
    <row r="45" spans="1:3" x14ac:dyDescent="0.3">
      <c r="A45" t="s">
        <v>13</v>
      </c>
    </row>
    <row r="46" spans="1:3" x14ac:dyDescent="0.3">
      <c r="A46" t="s">
        <v>14</v>
      </c>
    </row>
    <row r="47" spans="1:3" ht="15" thickBot="1" x14ac:dyDescent="0.35"/>
    <row r="48" spans="1:3" ht="15" thickBot="1" x14ac:dyDescent="0.35">
      <c r="A48" s="31" t="s">
        <v>38</v>
      </c>
      <c r="B48" s="45">
        <v>80000000</v>
      </c>
    </row>
    <row r="49" spans="1:8" ht="15" thickBot="1" x14ac:dyDescent="0.35">
      <c r="A49" s="32" t="s">
        <v>39</v>
      </c>
      <c r="B49" s="33">
        <v>2.4E-2</v>
      </c>
      <c r="D49" s="25" t="s">
        <v>48</v>
      </c>
      <c r="E49" s="42" t="s">
        <v>49</v>
      </c>
      <c r="F49" s="25" t="s">
        <v>50</v>
      </c>
      <c r="G49" s="25" t="s">
        <v>51</v>
      </c>
      <c r="H49" s="25" t="s">
        <v>52</v>
      </c>
    </row>
    <row r="50" spans="1:8" x14ac:dyDescent="0.3">
      <c r="A50" s="32" t="s">
        <v>40</v>
      </c>
      <c r="B50" s="34">
        <v>10</v>
      </c>
      <c r="D50" s="36">
        <v>1</v>
      </c>
      <c r="E50" s="26">
        <f>+$B$51</f>
        <v>7173531.4561700551</v>
      </c>
      <c r="F50" s="27"/>
      <c r="G50" s="27"/>
      <c r="H50" s="28">
        <f>+E50</f>
        <v>7173531.4561700551</v>
      </c>
    </row>
    <row r="51" spans="1:8" ht="15" thickBot="1" x14ac:dyDescent="0.35">
      <c r="A51" s="35" t="s">
        <v>53</v>
      </c>
      <c r="B51" s="63">
        <f>PMT(B49,B50,,-B48)</f>
        <v>7173531.4561700551</v>
      </c>
      <c r="D51" s="37">
        <v>2</v>
      </c>
      <c r="E51" s="29">
        <f t="shared" ref="E51:E59" si="1">+$B$51</f>
        <v>7173531.4561700551</v>
      </c>
      <c r="F51" s="29">
        <f>H50*$B$49</f>
        <v>172164.75494808133</v>
      </c>
      <c r="G51" s="29">
        <f>E51+F51</f>
        <v>7345696.2111181365</v>
      </c>
      <c r="H51" s="29">
        <f>H50+G51</f>
        <v>14519227.667288192</v>
      </c>
    </row>
    <row r="52" spans="1:8" x14ac:dyDescent="0.3">
      <c r="D52" s="37">
        <f>D51+1</f>
        <v>3</v>
      </c>
      <c r="E52" s="29">
        <f t="shared" si="1"/>
        <v>7173531.4561700551</v>
      </c>
      <c r="F52" s="29">
        <f t="shared" ref="F52:F59" si="2">H51*$B$49</f>
        <v>348461.46401491662</v>
      </c>
      <c r="G52" s="29">
        <f t="shared" ref="G52:G59" si="3">E52+F52</f>
        <v>7521992.9201849718</v>
      </c>
      <c r="H52" s="29">
        <f t="shared" ref="H52:H59" si="4">H51+G52</f>
        <v>22041220.587473162</v>
      </c>
    </row>
    <row r="53" spans="1:8" x14ac:dyDescent="0.3">
      <c r="D53" s="37">
        <f t="shared" ref="D53:D59" si="5">D52+1</f>
        <v>4</v>
      </c>
      <c r="E53" s="29">
        <f t="shared" si="1"/>
        <v>7173531.4561700551</v>
      </c>
      <c r="F53" s="29">
        <f t="shared" si="2"/>
        <v>528989.29409935593</v>
      </c>
      <c r="G53" s="29">
        <f t="shared" si="3"/>
        <v>7702520.7502694111</v>
      </c>
      <c r="H53" s="29">
        <f t="shared" si="4"/>
        <v>29743741.337742575</v>
      </c>
    </row>
    <row r="54" spans="1:8" x14ac:dyDescent="0.3">
      <c r="D54" s="37">
        <f t="shared" si="5"/>
        <v>5</v>
      </c>
      <c r="E54" s="29">
        <f t="shared" si="1"/>
        <v>7173531.4561700551</v>
      </c>
      <c r="F54" s="29">
        <f t="shared" si="2"/>
        <v>713849.79210582178</v>
      </c>
      <c r="G54" s="29">
        <f t="shared" si="3"/>
        <v>7887381.248275877</v>
      </c>
      <c r="H54" s="29">
        <f t="shared" si="4"/>
        <v>37631122.586018451</v>
      </c>
    </row>
    <row r="55" spans="1:8" x14ac:dyDescent="0.3">
      <c r="D55" s="37">
        <f t="shared" si="5"/>
        <v>6</v>
      </c>
      <c r="E55" s="29">
        <f t="shared" si="1"/>
        <v>7173531.4561700551</v>
      </c>
      <c r="F55" s="29">
        <f t="shared" si="2"/>
        <v>903146.94206444279</v>
      </c>
      <c r="G55" s="29">
        <f t="shared" si="3"/>
        <v>8076678.3982344978</v>
      </c>
      <c r="H55" s="29">
        <f t="shared" si="4"/>
        <v>45707800.984252945</v>
      </c>
    </row>
    <row r="56" spans="1:8" x14ac:dyDescent="0.3">
      <c r="D56" s="37">
        <f t="shared" si="5"/>
        <v>7</v>
      </c>
      <c r="E56" s="29">
        <f t="shared" si="1"/>
        <v>7173531.4561700551</v>
      </c>
      <c r="F56" s="29">
        <f t="shared" si="2"/>
        <v>1096987.2236220706</v>
      </c>
      <c r="G56" s="29">
        <f t="shared" si="3"/>
        <v>8270518.6797921257</v>
      </c>
      <c r="H56" s="29">
        <f t="shared" si="4"/>
        <v>53978319.664045073</v>
      </c>
    </row>
    <row r="57" spans="1:8" x14ac:dyDescent="0.3">
      <c r="D57" s="37">
        <f t="shared" si="5"/>
        <v>8</v>
      </c>
      <c r="E57" s="29">
        <f t="shared" si="1"/>
        <v>7173531.4561700551</v>
      </c>
      <c r="F57" s="29">
        <f t="shared" si="2"/>
        <v>1295479.6719370817</v>
      </c>
      <c r="G57" s="29">
        <f t="shared" si="3"/>
        <v>8469011.1281071361</v>
      </c>
      <c r="H57" s="29">
        <f t="shared" si="4"/>
        <v>62447330.792152211</v>
      </c>
    </row>
    <row r="58" spans="1:8" x14ac:dyDescent="0.3">
      <c r="D58" s="37">
        <f t="shared" si="5"/>
        <v>9</v>
      </c>
      <c r="E58" s="29">
        <f t="shared" si="1"/>
        <v>7173531.4561700551</v>
      </c>
      <c r="F58" s="29">
        <f t="shared" si="2"/>
        <v>1498735.9390116532</v>
      </c>
      <c r="G58" s="29">
        <f t="shared" si="3"/>
        <v>8672267.395181708</v>
      </c>
      <c r="H58" s="29">
        <f t="shared" si="4"/>
        <v>71119598.187333912</v>
      </c>
    </row>
    <row r="59" spans="1:8" ht="15" thickBot="1" x14ac:dyDescent="0.35">
      <c r="D59" s="38">
        <f t="shared" si="5"/>
        <v>10</v>
      </c>
      <c r="E59" s="30">
        <f t="shared" si="1"/>
        <v>7173531.4561700551</v>
      </c>
      <c r="F59" s="30">
        <f t="shared" si="2"/>
        <v>1706870.3564960139</v>
      </c>
      <c r="G59" s="30">
        <f t="shared" si="3"/>
        <v>8880401.8126660697</v>
      </c>
      <c r="H59" s="44">
        <f t="shared" si="4"/>
        <v>79999999.999999985</v>
      </c>
    </row>
    <row r="61" spans="1:8" x14ac:dyDescent="0.3">
      <c r="A61" t="s">
        <v>15</v>
      </c>
    </row>
    <row r="62" spans="1:8" x14ac:dyDescent="0.3">
      <c r="A62" t="s">
        <v>16</v>
      </c>
    </row>
    <row r="63" spans="1:8" x14ac:dyDescent="0.3">
      <c r="A63" t="s">
        <v>17</v>
      </c>
    </row>
    <row r="64" spans="1:8" x14ac:dyDescent="0.3">
      <c r="A64" t="s">
        <v>18</v>
      </c>
    </row>
    <row r="65" spans="1:8" ht="15" thickBot="1" x14ac:dyDescent="0.35"/>
    <row r="66" spans="1:8" ht="15" thickBot="1" x14ac:dyDescent="0.35">
      <c r="A66" s="31" t="s">
        <v>41</v>
      </c>
      <c r="B66" s="52">
        <v>100000000</v>
      </c>
      <c r="D66" s="25" t="s">
        <v>48</v>
      </c>
      <c r="E66" s="25" t="s">
        <v>49</v>
      </c>
      <c r="F66" s="25" t="s">
        <v>50</v>
      </c>
      <c r="G66" s="25" t="s">
        <v>51</v>
      </c>
      <c r="H66" s="25" t="s">
        <v>52</v>
      </c>
    </row>
    <row r="67" spans="1:8" x14ac:dyDescent="0.3">
      <c r="A67" s="32" t="s">
        <v>39</v>
      </c>
      <c r="B67" s="33">
        <v>2.5999999999999999E-2</v>
      </c>
      <c r="D67" s="46">
        <v>0</v>
      </c>
      <c r="E67" s="27"/>
      <c r="F67" s="27"/>
      <c r="G67" s="27"/>
      <c r="H67" s="28">
        <f>+B66</f>
        <v>100000000</v>
      </c>
    </row>
    <row r="68" spans="1:8" x14ac:dyDescent="0.3">
      <c r="A68" s="32" t="s">
        <v>40</v>
      </c>
      <c r="B68" s="34">
        <v>12</v>
      </c>
      <c r="D68" s="47">
        <v>1</v>
      </c>
      <c r="E68" s="48">
        <f>+$B$69</f>
        <v>9807834.0825027358</v>
      </c>
      <c r="F68" s="29">
        <f>+H67*$B$67</f>
        <v>2600000</v>
      </c>
      <c r="G68" s="29">
        <f>E68-F68</f>
        <v>7207834.0825027358</v>
      </c>
      <c r="H68" s="29">
        <f>H67-G68</f>
        <v>92792165.917497262</v>
      </c>
    </row>
    <row r="69" spans="1:8" x14ac:dyDescent="0.3">
      <c r="A69" s="32" t="s">
        <v>53</v>
      </c>
      <c r="B69" s="62">
        <f>PMT(B67,B68,-B66)</f>
        <v>9807834.0825027358</v>
      </c>
      <c r="D69" s="47">
        <v>2</v>
      </c>
      <c r="E69" s="48">
        <f>+$B$69</f>
        <v>9807834.0825027358</v>
      </c>
      <c r="F69" s="29">
        <f t="shared" ref="F69:F79" si="6">+H68*$B$67</f>
        <v>2412596.3138549286</v>
      </c>
      <c r="G69" s="56">
        <f t="shared" ref="G69:G77" si="7">E69-F69</f>
        <v>7395237.7686478067</v>
      </c>
      <c r="H69" s="56">
        <f t="shared" ref="H69:H79" si="8">H68-G69</f>
        <v>85396928.148849458</v>
      </c>
    </row>
    <row r="70" spans="1:8" ht="15" thickBot="1" x14ac:dyDescent="0.35">
      <c r="A70" s="61" t="s">
        <v>54</v>
      </c>
      <c r="B70" s="53">
        <v>15000000</v>
      </c>
      <c r="D70" s="47">
        <f>D69+1</f>
        <v>3</v>
      </c>
      <c r="E70" s="48">
        <f>+$B$69</f>
        <v>9807834.0825027358</v>
      </c>
      <c r="F70" s="29">
        <f t="shared" si="6"/>
        <v>2220320.1318700858</v>
      </c>
      <c r="G70" s="56">
        <f t="shared" si="7"/>
        <v>7587513.9506326504</v>
      </c>
      <c r="H70" s="56">
        <f t="shared" si="8"/>
        <v>77809414.198216811</v>
      </c>
    </row>
    <row r="71" spans="1:8" x14ac:dyDescent="0.3">
      <c r="D71" s="47">
        <f t="shared" ref="D71:D78" si="9">D70+1</f>
        <v>4</v>
      </c>
      <c r="E71" s="48">
        <f>+$B$69</f>
        <v>9807834.0825027358</v>
      </c>
      <c r="F71" s="29">
        <f t="shared" si="6"/>
        <v>2023044.7691536369</v>
      </c>
      <c r="G71" s="56">
        <f t="shared" si="7"/>
        <v>7784789.3133490989</v>
      </c>
      <c r="H71" s="56">
        <f t="shared" si="8"/>
        <v>70024624.884867713</v>
      </c>
    </row>
    <row r="72" spans="1:8" x14ac:dyDescent="0.3">
      <c r="D72" s="49">
        <f t="shared" si="9"/>
        <v>5</v>
      </c>
      <c r="E72" s="50">
        <f>+$B$69+B70</f>
        <v>24807834.082502738</v>
      </c>
      <c r="F72" s="51">
        <f t="shared" si="6"/>
        <v>1820640.2470065604</v>
      </c>
      <c r="G72" s="51">
        <f t="shared" si="7"/>
        <v>22987193.835496176</v>
      </c>
      <c r="H72" s="51">
        <f t="shared" si="8"/>
        <v>47037431.049371541</v>
      </c>
    </row>
    <row r="73" spans="1:8" x14ac:dyDescent="0.3">
      <c r="D73" s="54">
        <f t="shared" si="9"/>
        <v>6</v>
      </c>
      <c r="E73" s="48">
        <f t="shared" ref="E73:E78" si="10">+$B$69</f>
        <v>9807834.0825027358</v>
      </c>
      <c r="F73" s="29">
        <f t="shared" si="6"/>
        <v>1222973.2072836601</v>
      </c>
      <c r="G73" s="56">
        <f t="shared" si="7"/>
        <v>8584860.875219075</v>
      </c>
      <c r="H73" s="56">
        <f t="shared" si="8"/>
        <v>38452570.174152464</v>
      </c>
    </row>
    <row r="74" spans="1:8" x14ac:dyDescent="0.3">
      <c r="D74" s="54">
        <f t="shared" si="9"/>
        <v>7</v>
      </c>
      <c r="E74" s="48">
        <f t="shared" si="10"/>
        <v>9807834.0825027358</v>
      </c>
      <c r="F74" s="29">
        <f t="shared" si="6"/>
        <v>999766.824527964</v>
      </c>
      <c r="G74" s="56">
        <f t="shared" si="7"/>
        <v>8808067.2579747718</v>
      </c>
      <c r="H74" s="56">
        <f t="shared" si="8"/>
        <v>29644502.91617769</v>
      </c>
    </row>
    <row r="75" spans="1:8" x14ac:dyDescent="0.3">
      <c r="D75" s="54">
        <f t="shared" si="9"/>
        <v>8</v>
      </c>
      <c r="E75" s="48">
        <f t="shared" si="10"/>
        <v>9807834.0825027358</v>
      </c>
      <c r="F75" s="29">
        <f t="shared" si="6"/>
        <v>770757.07582061994</v>
      </c>
      <c r="G75" s="56">
        <f t="shared" si="7"/>
        <v>9037077.0066821165</v>
      </c>
      <c r="H75" s="56">
        <f t="shared" si="8"/>
        <v>20607425.909495573</v>
      </c>
    </row>
    <row r="76" spans="1:8" ht="12.75" customHeight="1" x14ac:dyDescent="0.3">
      <c r="D76" s="54">
        <f t="shared" si="9"/>
        <v>9</v>
      </c>
      <c r="E76" s="48">
        <f t="shared" si="10"/>
        <v>9807834.0825027358</v>
      </c>
      <c r="F76" s="29">
        <f t="shared" si="6"/>
        <v>535793.07364688488</v>
      </c>
      <c r="G76" s="56">
        <f t="shared" si="7"/>
        <v>9272041.0088558514</v>
      </c>
      <c r="H76" s="56">
        <f t="shared" si="8"/>
        <v>11335384.900639722</v>
      </c>
    </row>
    <row r="77" spans="1:8" x14ac:dyDescent="0.3">
      <c r="D77" s="54">
        <f t="shared" si="9"/>
        <v>10</v>
      </c>
      <c r="E77" s="48">
        <f t="shared" si="10"/>
        <v>9807834.0825027358</v>
      </c>
      <c r="F77" s="29">
        <f t="shared" si="6"/>
        <v>294720.00741663278</v>
      </c>
      <c r="G77" s="56">
        <f t="shared" si="7"/>
        <v>9513114.0750861038</v>
      </c>
      <c r="H77" s="56">
        <f t="shared" si="8"/>
        <v>1822270.8255536184</v>
      </c>
    </row>
    <row r="78" spans="1:8" x14ac:dyDescent="0.3">
      <c r="D78" s="54">
        <f t="shared" si="9"/>
        <v>11</v>
      </c>
      <c r="E78" s="48">
        <f t="shared" si="10"/>
        <v>9807834.0825027358</v>
      </c>
      <c r="F78" s="29">
        <f t="shared" si="6"/>
        <v>47379.041464394075</v>
      </c>
      <c r="G78" s="56">
        <f>+H77</f>
        <v>1822270.8255536184</v>
      </c>
      <c r="H78" s="56">
        <f t="shared" si="8"/>
        <v>0</v>
      </c>
    </row>
    <row r="79" spans="1:8" ht="15" thickBot="1" x14ac:dyDescent="0.35">
      <c r="D79" s="55"/>
      <c r="E79" s="59"/>
      <c r="F79" s="30">
        <f t="shared" si="6"/>
        <v>0</v>
      </c>
      <c r="G79" s="57">
        <f>+H78</f>
        <v>0</v>
      </c>
      <c r="H79" s="57">
        <f t="shared" si="8"/>
        <v>0</v>
      </c>
    </row>
    <row r="80" spans="1:8" x14ac:dyDescent="0.3">
      <c r="F80" s="58"/>
      <c r="G80" s="58"/>
      <c r="H80" s="58"/>
    </row>
    <row r="81" spans="1:2" x14ac:dyDescent="0.3">
      <c r="A81" t="s">
        <v>19</v>
      </c>
    </row>
    <row r="82" spans="1:2" x14ac:dyDescent="0.3">
      <c r="A82" t="s">
        <v>20</v>
      </c>
    </row>
    <row r="83" spans="1:2" x14ac:dyDescent="0.3">
      <c r="A83" t="s">
        <v>21</v>
      </c>
    </row>
    <row r="85" spans="1:2" x14ac:dyDescent="0.3">
      <c r="A85" t="s">
        <v>55</v>
      </c>
      <c r="B85" s="18">
        <v>3000000</v>
      </c>
    </row>
    <row r="86" spans="1:2" x14ac:dyDescent="0.3">
      <c r="A86" t="s">
        <v>40</v>
      </c>
      <c r="B86">
        <v>12</v>
      </c>
    </row>
    <row r="87" spans="1:2" x14ac:dyDescent="0.3">
      <c r="A87" t="s">
        <v>39</v>
      </c>
      <c r="B87" s="17">
        <v>0.02</v>
      </c>
    </row>
    <row r="89" spans="1:2" x14ac:dyDescent="0.3">
      <c r="A89" s="19" t="s">
        <v>45</v>
      </c>
      <c r="B89" s="24">
        <f>FV(B87,B86,,-B85)</f>
        <v>3804725.3836876359</v>
      </c>
    </row>
    <row r="92" spans="1:2" x14ac:dyDescent="0.3">
      <c r="A92" t="s">
        <v>22</v>
      </c>
    </row>
    <row r="93" spans="1:2" x14ac:dyDescent="0.3">
      <c r="A93" t="s">
        <v>23</v>
      </c>
    </row>
    <row r="94" spans="1:2" x14ac:dyDescent="0.3">
      <c r="A94" t="s">
        <v>24</v>
      </c>
    </row>
    <row r="96" spans="1:2" x14ac:dyDescent="0.3">
      <c r="A96" t="s">
        <v>56</v>
      </c>
      <c r="B96" s="18">
        <v>3200000</v>
      </c>
    </row>
    <row r="97" spans="1:8" x14ac:dyDescent="0.3">
      <c r="A97" t="s">
        <v>39</v>
      </c>
      <c r="B97" s="23">
        <v>2.8000000000000001E-2</v>
      </c>
    </row>
    <row r="98" spans="1:8" x14ac:dyDescent="0.3">
      <c r="A98" t="s">
        <v>40</v>
      </c>
      <c r="B98">
        <v>18</v>
      </c>
    </row>
    <row r="100" spans="1:8" x14ac:dyDescent="0.3">
      <c r="A100" s="19" t="s">
        <v>45</v>
      </c>
      <c r="B100" s="24">
        <f>FV(B97,B98,-B96)</f>
        <v>73588860.578628331</v>
      </c>
    </row>
    <row r="102" spans="1:8" x14ac:dyDescent="0.3">
      <c r="A102" t="s">
        <v>37</v>
      </c>
    </row>
    <row r="103" spans="1:8" x14ac:dyDescent="0.3">
      <c r="A103" t="s">
        <v>25</v>
      </c>
    </row>
    <row r="104" spans="1:8" x14ac:dyDescent="0.3">
      <c r="A104" t="s">
        <v>26</v>
      </c>
    </row>
    <row r="105" spans="1:8" x14ac:dyDescent="0.3">
      <c r="A105" t="s">
        <v>27</v>
      </c>
    </row>
    <row r="106" spans="1:8" x14ac:dyDescent="0.3">
      <c r="A106" t="s">
        <v>28</v>
      </c>
    </row>
    <row r="107" spans="1:8" x14ac:dyDescent="0.3">
      <c r="A107" t="s">
        <v>29</v>
      </c>
    </row>
    <row r="109" spans="1:8" ht="15" thickBot="1" x14ac:dyDescent="0.35">
      <c r="A109" s="68" t="s">
        <v>41</v>
      </c>
      <c r="B109" s="69">
        <v>80000000</v>
      </c>
    </row>
    <row r="110" spans="1:8" ht="15" thickBot="1" x14ac:dyDescent="0.35">
      <c r="A110" s="68" t="s">
        <v>57</v>
      </c>
      <c r="B110" s="69">
        <f>+B109*10%</f>
        <v>8000000</v>
      </c>
      <c r="D110" s="25" t="s">
        <v>48</v>
      </c>
      <c r="E110" s="25" t="s">
        <v>49</v>
      </c>
      <c r="F110" s="42" t="s">
        <v>50</v>
      </c>
      <c r="G110" s="25" t="s">
        <v>51</v>
      </c>
      <c r="H110" s="25" t="s">
        <v>52</v>
      </c>
    </row>
    <row r="111" spans="1:8" x14ac:dyDescent="0.3">
      <c r="A111" s="68" t="s">
        <v>41</v>
      </c>
      <c r="B111" s="71">
        <f>+B109-B110</f>
        <v>72000000</v>
      </c>
      <c r="D111" s="46">
        <v>0</v>
      </c>
      <c r="E111" s="2"/>
      <c r="F111" s="27"/>
      <c r="G111" s="39"/>
      <c r="H111" s="28">
        <f>+B111</f>
        <v>72000000</v>
      </c>
    </row>
    <row r="112" spans="1:8" x14ac:dyDescent="0.3">
      <c r="A112" s="68" t="s">
        <v>39</v>
      </c>
      <c r="B112" s="6">
        <v>1.9E-2</v>
      </c>
      <c r="D112" s="47">
        <v>1</v>
      </c>
      <c r="E112" s="72">
        <f>+$B$114</f>
        <v>4760429.3531265138</v>
      </c>
      <c r="F112" s="29">
        <f>+H111*B112</f>
        <v>1368000</v>
      </c>
      <c r="G112" s="40">
        <f>E112-F112</f>
        <v>3392429.3531265138</v>
      </c>
      <c r="H112" s="29">
        <f>H111-G112</f>
        <v>68607570.646873489</v>
      </c>
    </row>
    <row r="113" spans="1:8" x14ac:dyDescent="0.3">
      <c r="A113" s="68" t="s">
        <v>40</v>
      </c>
      <c r="B113" s="8">
        <v>18</v>
      </c>
      <c r="D113" s="47">
        <v>2</v>
      </c>
      <c r="E113" s="72">
        <f>+$B$114</f>
        <v>4760429.3531265138</v>
      </c>
      <c r="F113" s="29">
        <f t="shared" ref="F113:F125" si="11">+H112*$B$112</f>
        <v>1303543.8422905963</v>
      </c>
      <c r="G113" s="40">
        <f t="shared" ref="G113:G124" si="12">E113-F113</f>
        <v>3456885.5108359177</v>
      </c>
      <c r="H113" s="29">
        <f t="shared" ref="H113:H125" si="13">H112-G113</f>
        <v>65150685.136037573</v>
      </c>
    </row>
    <row r="114" spans="1:8" x14ac:dyDescent="0.3">
      <c r="A114" s="68" t="s">
        <v>53</v>
      </c>
      <c r="B114" s="70">
        <f>PMT(B112,B113,-B111)</f>
        <v>4760429.3531265138</v>
      </c>
      <c r="D114" s="47">
        <f>D113+1</f>
        <v>3</v>
      </c>
      <c r="E114" s="72">
        <f>+$B$114</f>
        <v>4760429.3531265138</v>
      </c>
      <c r="F114" s="29">
        <f t="shared" si="11"/>
        <v>1237863.0175847139</v>
      </c>
      <c r="G114" s="40">
        <f t="shared" si="12"/>
        <v>3522566.3355417997</v>
      </c>
      <c r="H114" s="29">
        <f t="shared" si="13"/>
        <v>61628118.800495774</v>
      </c>
    </row>
    <row r="115" spans="1:8" x14ac:dyDescent="0.3">
      <c r="A115" s="68" t="s">
        <v>58</v>
      </c>
      <c r="B115" s="70">
        <v>10000000</v>
      </c>
      <c r="D115" s="47">
        <f t="shared" ref="D115:D129" si="14">D114+1</f>
        <v>4</v>
      </c>
      <c r="E115" s="72">
        <f>+$B$114</f>
        <v>4760429.3531265138</v>
      </c>
      <c r="F115" s="29">
        <f t="shared" si="11"/>
        <v>1170934.2572094197</v>
      </c>
      <c r="G115" s="40">
        <f t="shared" si="12"/>
        <v>3589495.095917094</v>
      </c>
      <c r="H115" s="29">
        <f t="shared" si="13"/>
        <v>58038623.704578683</v>
      </c>
    </row>
    <row r="116" spans="1:8" x14ac:dyDescent="0.3">
      <c r="D116" s="47">
        <f t="shared" si="14"/>
        <v>5</v>
      </c>
      <c r="E116" s="72">
        <f>+$B$114</f>
        <v>4760429.3531265138</v>
      </c>
      <c r="F116" s="29">
        <f t="shared" si="11"/>
        <v>1102733.8503869949</v>
      </c>
      <c r="G116" s="40">
        <f t="shared" si="12"/>
        <v>3657695.5027395189</v>
      </c>
      <c r="H116" s="29">
        <f t="shared" si="13"/>
        <v>54380928.201839164</v>
      </c>
    </row>
    <row r="117" spans="1:8" x14ac:dyDescent="0.3">
      <c r="D117" s="49">
        <f t="shared" si="14"/>
        <v>6</v>
      </c>
      <c r="E117" s="74">
        <f>+$B$114+B115</f>
        <v>14760429.353126515</v>
      </c>
      <c r="F117" s="51">
        <f t="shared" si="11"/>
        <v>1033237.6358349441</v>
      </c>
      <c r="G117" s="75">
        <f t="shared" si="12"/>
        <v>13727191.717291571</v>
      </c>
      <c r="H117" s="51">
        <f t="shared" si="13"/>
        <v>40653736.484547593</v>
      </c>
    </row>
    <row r="118" spans="1:8" x14ac:dyDescent="0.3">
      <c r="D118" s="47">
        <f t="shared" si="14"/>
        <v>7</v>
      </c>
      <c r="E118" s="72">
        <f>+$B$114</f>
        <v>4760429.3531265138</v>
      </c>
      <c r="F118" s="29">
        <f t="shared" si="11"/>
        <v>772420.99320640427</v>
      </c>
      <c r="G118" s="40">
        <f t="shared" si="12"/>
        <v>3988008.3599201096</v>
      </c>
      <c r="H118" s="29">
        <f t="shared" si="13"/>
        <v>36665728.124627486</v>
      </c>
    </row>
    <row r="119" spans="1:8" x14ac:dyDescent="0.3">
      <c r="D119" s="47">
        <f t="shared" si="14"/>
        <v>8</v>
      </c>
      <c r="E119" s="72">
        <f>+$B$114</f>
        <v>4760429.3531265138</v>
      </c>
      <c r="F119" s="29">
        <f t="shared" si="11"/>
        <v>696648.83436792216</v>
      </c>
      <c r="G119" s="40">
        <f t="shared" si="12"/>
        <v>4063780.5187585917</v>
      </c>
      <c r="H119" s="29">
        <f t="shared" si="13"/>
        <v>32601947.605868895</v>
      </c>
    </row>
    <row r="120" spans="1:8" x14ac:dyDescent="0.3">
      <c r="D120" s="47">
        <f t="shared" si="14"/>
        <v>9</v>
      </c>
      <c r="E120" s="72">
        <f>+$B$114</f>
        <v>4760429.3531265138</v>
      </c>
      <c r="F120" s="29">
        <f t="shared" si="11"/>
        <v>619437.00451150897</v>
      </c>
      <c r="G120" s="40">
        <f t="shared" si="12"/>
        <v>4140992.3486150047</v>
      </c>
      <c r="H120" s="29">
        <f t="shared" si="13"/>
        <v>28460955.257253889</v>
      </c>
    </row>
    <row r="121" spans="1:8" x14ac:dyDescent="0.3">
      <c r="D121" s="47">
        <f t="shared" si="14"/>
        <v>10</v>
      </c>
      <c r="E121" s="72">
        <f>+$B$114</f>
        <v>4760429.3531265138</v>
      </c>
      <c r="F121" s="29">
        <f t="shared" si="11"/>
        <v>540758.14988782385</v>
      </c>
      <c r="G121" s="40">
        <f t="shared" si="12"/>
        <v>4219671.2032386903</v>
      </c>
      <c r="H121" s="29">
        <f t="shared" si="13"/>
        <v>24241284.054015197</v>
      </c>
    </row>
    <row r="122" spans="1:8" x14ac:dyDescent="0.3">
      <c r="D122" s="47">
        <f t="shared" si="14"/>
        <v>11</v>
      </c>
      <c r="E122" s="72">
        <f>+$B$114</f>
        <v>4760429.3531265138</v>
      </c>
      <c r="F122" s="29">
        <f t="shared" si="11"/>
        <v>460584.39702628873</v>
      </c>
      <c r="G122" s="40">
        <f t="shared" si="12"/>
        <v>4299844.9561002254</v>
      </c>
      <c r="H122" s="29">
        <f t="shared" si="13"/>
        <v>19941439.097914971</v>
      </c>
    </row>
    <row r="123" spans="1:8" x14ac:dyDescent="0.3">
      <c r="D123" s="49">
        <f t="shared" si="14"/>
        <v>12</v>
      </c>
      <c r="E123" s="74">
        <f>+$B$114+B115</f>
        <v>14760429.353126515</v>
      </c>
      <c r="F123" s="51">
        <f t="shared" si="11"/>
        <v>378887.34286038444</v>
      </c>
      <c r="G123" s="75">
        <f t="shared" si="12"/>
        <v>14381542.010266131</v>
      </c>
      <c r="H123" s="51">
        <f t="shared" si="13"/>
        <v>5559897.0876488406</v>
      </c>
    </row>
    <row r="124" spans="1:8" x14ac:dyDescent="0.3">
      <c r="D124" s="47">
        <f t="shared" si="14"/>
        <v>13</v>
      </c>
      <c r="E124" s="72">
        <f>+$B$114</f>
        <v>4760429.3531265138</v>
      </c>
      <c r="F124" s="29">
        <f t="shared" si="11"/>
        <v>105638.04466532797</v>
      </c>
      <c r="G124" s="40">
        <f t="shared" si="12"/>
        <v>4654791.3084611855</v>
      </c>
      <c r="H124" s="29">
        <f t="shared" si="13"/>
        <v>905105.77918765508</v>
      </c>
    </row>
    <row r="125" spans="1:8" x14ac:dyDescent="0.3">
      <c r="D125" s="47">
        <f t="shared" si="14"/>
        <v>14</v>
      </c>
      <c r="E125" s="72">
        <f>+$B$114</f>
        <v>4760429.3531265138</v>
      </c>
      <c r="F125" s="29">
        <f t="shared" si="11"/>
        <v>17197.009804565445</v>
      </c>
      <c r="G125" s="40">
        <f>+H124</f>
        <v>905105.77918765508</v>
      </c>
      <c r="H125" s="76">
        <f t="shared" si="13"/>
        <v>0</v>
      </c>
    </row>
    <row r="126" spans="1:8" x14ac:dyDescent="0.3">
      <c r="D126" s="47">
        <f t="shared" si="14"/>
        <v>15</v>
      </c>
      <c r="E126" s="72"/>
      <c r="F126" s="29"/>
      <c r="G126" s="40"/>
      <c r="H126" s="29"/>
    </row>
    <row r="127" spans="1:8" x14ac:dyDescent="0.3">
      <c r="D127" s="47">
        <f t="shared" si="14"/>
        <v>16</v>
      </c>
      <c r="E127" s="72"/>
      <c r="F127" s="29"/>
      <c r="G127" s="40"/>
      <c r="H127" s="29"/>
    </row>
    <row r="128" spans="1:8" x14ac:dyDescent="0.3">
      <c r="D128" s="47">
        <f t="shared" si="14"/>
        <v>17</v>
      </c>
      <c r="E128" s="72"/>
      <c r="F128" s="29"/>
      <c r="G128" s="40"/>
      <c r="H128" s="29"/>
    </row>
    <row r="129" spans="1:8" ht="15" thickBot="1" x14ac:dyDescent="0.35">
      <c r="D129" s="64">
        <f t="shared" si="14"/>
        <v>18</v>
      </c>
      <c r="E129" s="73"/>
      <c r="F129" s="30"/>
      <c r="G129" s="41"/>
      <c r="H129" s="30"/>
    </row>
    <row r="130" spans="1:8" x14ac:dyDescent="0.3">
      <c r="D130" s="65"/>
      <c r="E130" s="66"/>
      <c r="F130" s="43"/>
      <c r="G130" s="43"/>
      <c r="H130" s="43"/>
    </row>
    <row r="131" spans="1:8" x14ac:dyDescent="0.3">
      <c r="A131" t="s">
        <v>30</v>
      </c>
      <c r="D131" s="65"/>
      <c r="E131" s="66"/>
      <c r="F131" s="43"/>
      <c r="G131" s="43"/>
      <c r="H131" s="67"/>
    </row>
    <row r="132" spans="1:8" x14ac:dyDescent="0.3">
      <c r="A132" t="s">
        <v>31</v>
      </c>
      <c r="D132" s="60"/>
      <c r="E132" s="60"/>
      <c r="F132" s="60"/>
      <c r="G132" s="60"/>
      <c r="H132" s="60"/>
    </row>
    <row r="133" spans="1:8" x14ac:dyDescent="0.3">
      <c r="D133" s="60"/>
      <c r="E133" s="60"/>
      <c r="F133" s="60"/>
      <c r="G133" s="60"/>
      <c r="H133" s="60"/>
    </row>
    <row r="134" spans="1:8" x14ac:dyDescent="0.3">
      <c r="A134" t="s">
        <v>55</v>
      </c>
      <c r="B134" s="18">
        <v>25000000</v>
      </c>
      <c r="D134" s="60"/>
      <c r="E134" s="60"/>
      <c r="F134" s="60"/>
      <c r="G134" s="60"/>
      <c r="H134" s="60"/>
    </row>
    <row r="135" spans="1:8" x14ac:dyDescent="0.3">
      <c r="A135" t="s">
        <v>59</v>
      </c>
      <c r="B135" s="18">
        <v>75000000</v>
      </c>
      <c r="D135" s="60"/>
      <c r="E135" s="60"/>
      <c r="F135" s="60"/>
      <c r="G135" s="60"/>
      <c r="H135" s="60"/>
    </row>
    <row r="136" spans="1:8" x14ac:dyDescent="0.3">
      <c r="A136" t="s">
        <v>39</v>
      </c>
      <c r="B136" s="23">
        <v>2.1999999999999999E-2</v>
      </c>
      <c r="D136" s="60"/>
      <c r="E136" s="60"/>
      <c r="F136" s="60"/>
      <c r="G136" s="60"/>
      <c r="H136" s="60"/>
    </row>
    <row r="137" spans="1:8" x14ac:dyDescent="0.3">
      <c r="D137" s="60"/>
      <c r="E137" s="60"/>
      <c r="F137" s="60"/>
      <c r="G137" s="60"/>
      <c r="H137" s="60"/>
    </row>
    <row r="138" spans="1:8" x14ac:dyDescent="0.3">
      <c r="A138" s="19" t="s">
        <v>40</v>
      </c>
      <c r="B138" s="77">
        <f>NPER(B136,,B134,-B135)</f>
        <v>50.484236085387607</v>
      </c>
      <c r="D138" s="60"/>
      <c r="E138" s="60" t="s">
        <v>60</v>
      </c>
      <c r="F138" s="60"/>
      <c r="G138" s="60"/>
      <c r="H138" s="60"/>
    </row>
    <row r="139" spans="1:8" x14ac:dyDescent="0.3">
      <c r="D139" s="60"/>
      <c r="E139" s="60"/>
      <c r="F139" s="60"/>
      <c r="G139" s="60"/>
      <c r="H139" s="60"/>
    </row>
    <row r="140" spans="1:8" x14ac:dyDescent="0.3">
      <c r="D140" s="60"/>
      <c r="E140" s="60"/>
      <c r="F140" s="60"/>
      <c r="G140" s="60"/>
      <c r="H140" s="60"/>
    </row>
    <row r="141" spans="1:8" x14ac:dyDescent="0.3">
      <c r="D141" s="60"/>
      <c r="E141" s="60"/>
      <c r="F141" s="60"/>
      <c r="G141" s="60"/>
      <c r="H141" s="60"/>
    </row>
    <row r="143" spans="1:8" x14ac:dyDescent="0.3">
      <c r="A143" t="s">
        <v>32</v>
      </c>
    </row>
    <row r="144" spans="1:8" x14ac:dyDescent="0.3">
      <c r="A144" t="s">
        <v>33</v>
      </c>
    </row>
    <row r="147" spans="1:8" x14ac:dyDescent="0.3">
      <c r="B147" s="17" t="s">
        <v>40</v>
      </c>
      <c r="C147">
        <v>24</v>
      </c>
      <c r="D147" t="s">
        <v>43</v>
      </c>
    </row>
    <row r="148" spans="1:8" x14ac:dyDescent="0.3">
      <c r="B148" t="s">
        <v>44</v>
      </c>
      <c r="C148" s="18">
        <v>35600000</v>
      </c>
    </row>
    <row r="149" spans="1:8" x14ac:dyDescent="0.3">
      <c r="B149" t="s">
        <v>45</v>
      </c>
      <c r="C149" s="18">
        <v>83750600</v>
      </c>
    </row>
    <row r="151" spans="1:8" x14ac:dyDescent="0.3">
      <c r="B151" s="19" t="s">
        <v>39</v>
      </c>
      <c r="C151" s="20">
        <f>RATE(C147,,C148,-C149)</f>
        <v>3.6288663113065549E-2</v>
      </c>
    </row>
    <row r="153" spans="1:8" x14ac:dyDescent="0.3">
      <c r="C153" s="1"/>
      <c r="D153" s="1"/>
      <c r="E153" s="1"/>
      <c r="F153" s="1"/>
      <c r="G153" s="1"/>
    </row>
    <row r="154" spans="1:8" x14ac:dyDescent="0.3">
      <c r="A154" s="1" t="s">
        <v>35</v>
      </c>
      <c r="B154" s="1"/>
      <c r="C154" s="1"/>
      <c r="D154" s="1"/>
      <c r="E154" s="1"/>
      <c r="F154" s="1"/>
      <c r="G154" s="1"/>
    </row>
    <row r="155" spans="1:8" x14ac:dyDescent="0.3">
      <c r="A155" s="1" t="s">
        <v>36</v>
      </c>
      <c r="B155" s="1"/>
    </row>
    <row r="160" spans="1:8" x14ac:dyDescent="0.3">
      <c r="H160" s="1"/>
    </row>
    <row r="161" spans="8:8" x14ac:dyDescent="0.3">
      <c r="H161" s="1"/>
    </row>
  </sheetData>
  <mergeCells count="1">
    <mergeCell ref="B3:F3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7072cd7-624f-4990-9d73-51f390d8b0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B1F34074740D4DBED2B55B390CA01D" ma:contentTypeVersion="3" ma:contentTypeDescription="Create a new document." ma:contentTypeScope="" ma:versionID="6229d97f8d6ef3f7c2b1883311ef5568">
  <xsd:schema xmlns:xsd="http://www.w3.org/2001/XMLSchema" xmlns:xs="http://www.w3.org/2001/XMLSchema" xmlns:p="http://schemas.microsoft.com/office/2006/metadata/properties" xmlns:ns2="37072cd7-624f-4990-9d73-51f390d8b0e8" targetNamespace="http://schemas.microsoft.com/office/2006/metadata/properties" ma:root="true" ma:fieldsID="d59cf4c2e98797cb3a6e1e186c0dd6ea" ns2:_="">
    <xsd:import namespace="37072cd7-624f-4990-9d73-51f390d8b0e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72cd7-624f-4990-9d73-51f390d8b0e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DF1BDE-D084-46B0-9CA4-156F7C9EF8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36AF4E-3B40-4A2C-A1CE-13960FDF3881}">
  <ds:schemaRefs>
    <ds:schemaRef ds:uri="http://schemas.microsoft.com/office/2006/metadata/properties"/>
    <ds:schemaRef ds:uri="http://schemas.microsoft.com/office/infopath/2007/PartnerControls"/>
    <ds:schemaRef ds:uri="37072cd7-624f-4990-9d73-51f390d8b0e8"/>
  </ds:schemaRefs>
</ds:datastoreItem>
</file>

<file path=customXml/itemProps3.xml><?xml version="1.0" encoding="utf-8"?>
<ds:datastoreItem xmlns:ds="http://schemas.openxmlformats.org/officeDocument/2006/customXml" ds:itemID="{C66242DC-6A5A-4A6F-A419-FAF908408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72cd7-624f-4990-9d73-51f390d8b0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michael</cp:lastModifiedBy>
  <dcterms:created xsi:type="dcterms:W3CDTF">2021-04-05T19:56:36Z</dcterms:created>
  <dcterms:modified xsi:type="dcterms:W3CDTF">2021-04-06T13:38:21Z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0x0101009AB1F34074740D4DBED2B55B390CA01D</vt:lpwstr>
  </property>
</Properties>
</file>