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car\Desktop\1º Parcial 3º Tercio Grupo 13\Parcial - Solución - Asistencia\"/>
    </mc:Choice>
  </mc:AlternateContent>
  <xr:revisionPtr revIDLastSave="0" documentId="13_ncr:1_{1CE604E4-74C6-4A6D-AAB0-7BF85B0C3025}" xr6:coauthVersionLast="46" xr6:coauthVersionMax="46" xr10:uidLastSave="{00000000-0000-0000-0000-000000000000}"/>
  <bookViews>
    <workbookView xWindow="-120" yWindow="-120" windowWidth="20730" windowHeight="11160" activeTab="1" xr2:uid="{39B1C66A-C1EF-467F-BAC1-1E13116E608B}"/>
  </bookViews>
  <sheets>
    <sheet name="Enunciado" sheetId="1" r:id="rId1"/>
    <sheet name="Solució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8" i="2" l="1"/>
  <c r="G128" i="2" s="1"/>
  <c r="E128" i="2"/>
  <c r="E127" i="2"/>
  <c r="F127" i="2"/>
  <c r="G127" i="2" s="1"/>
  <c r="D129" i="2"/>
  <c r="D130" i="2"/>
  <c r="D127" i="2"/>
  <c r="G126" i="2"/>
  <c r="G125" i="2"/>
  <c r="E126" i="2" s="1"/>
  <c r="E125" i="2"/>
  <c r="G124" i="2"/>
  <c r="F124" i="2"/>
  <c r="E124" i="2"/>
  <c r="G123" i="2"/>
  <c r="F123" i="2"/>
  <c r="E123" i="2"/>
  <c r="F66" i="2"/>
  <c r="D66" i="2"/>
  <c r="F95" i="2"/>
  <c r="B135" i="2"/>
  <c r="B134" i="2" s="1"/>
  <c r="A142" i="2" s="1"/>
  <c r="C95" i="2"/>
  <c r="H39" i="2"/>
  <c r="F40" i="2" s="1"/>
  <c r="C41" i="2"/>
  <c r="E42" i="2" s="1"/>
  <c r="A28" i="2"/>
  <c r="A35" i="2" s="1"/>
  <c r="F20" i="2"/>
  <c r="G20" i="2"/>
  <c r="H20" i="2"/>
  <c r="I20" i="2"/>
  <c r="J20" i="2"/>
  <c r="E20" i="2"/>
  <c r="E129" i="2" l="1"/>
  <c r="F129" i="2" s="1"/>
  <c r="G129" i="2" s="1"/>
  <c r="B148" i="2"/>
  <c r="A32" i="2"/>
  <c r="D31" i="2" s="1"/>
  <c r="A29" i="2"/>
  <c r="A34" i="2" s="1"/>
  <c r="B34" i="2" s="1"/>
  <c r="E40" i="2"/>
  <c r="G40" i="2" s="1"/>
  <c r="H40" i="2" s="1"/>
  <c r="E43" i="2"/>
  <c r="E41" i="2"/>
  <c r="E130" i="2" l="1"/>
  <c r="F130" i="2" s="1"/>
  <c r="G130" i="2" s="1"/>
  <c r="A30" i="2"/>
  <c r="F41" i="2"/>
  <c r="G41" i="2" s="1"/>
  <c r="H41" i="2" s="1"/>
  <c r="F42" i="2" s="1"/>
  <c r="G42" i="2" s="1"/>
  <c r="H42" i="2" s="1"/>
  <c r="F43" i="2" s="1"/>
  <c r="G43" i="2" s="1"/>
  <c r="H43" i="2" s="1"/>
  <c r="A141" i="2" l="1"/>
  <c r="A143" i="2" s="1"/>
  <c r="B147" i="2" s="1"/>
  <c r="B150" i="2" s="1"/>
</calcChain>
</file>

<file path=xl/sharedStrings.xml><?xml version="1.0" encoding="utf-8"?>
<sst xmlns="http://schemas.openxmlformats.org/spreadsheetml/2006/main" count="114" uniqueCount="76">
  <si>
    <t xml:space="preserve">año 1. La Tasa de Oportunidad es de 12.5%. La Tasa de Impuesto es del 31%. </t>
  </si>
  <si>
    <t>El FLUJO DE CAJA NETO, es el siguiente:</t>
  </si>
  <si>
    <t>Se pide:</t>
  </si>
  <si>
    <t>VPN</t>
  </si>
  <si>
    <t xml:space="preserve">TIR </t>
  </si>
  <si>
    <t>B/C Financiero</t>
  </si>
  <si>
    <t>2º Tasas Equivalentes</t>
  </si>
  <si>
    <t>b) Dada una Tasa del 29% S.V Cual es su tasa equivalente T. A. Comprobación $ 80.000.000.</t>
  </si>
  <si>
    <t>3º Periodo de Gracia Muerto</t>
  </si>
  <si>
    <t>1º PARCIAL 3º TERCIO - GRUPO 13</t>
  </si>
  <si>
    <t>en el 65% a una tasa del 28 E.A. el cual se cancelara en 4 cuotas anuales iguales a partir del</t>
  </si>
  <si>
    <t>a)  Dada una Tasa del 32% T.A. Cual es su tasa equivalente M.V. Comprobación $ 60.000.000.</t>
  </si>
  <si>
    <t>pagadero en cuotas trimestrales, a un plazo de 2 años, con los siguientes condiciones:</t>
  </si>
  <si>
    <t>a) Tiempo de Gracia muerto de 6 meses con el pago de intereses</t>
  </si>
  <si>
    <t>b) Tiempo de Gracia muerto de 6 meses sin el pago de intereses.</t>
  </si>
  <si>
    <t>d) Cuota Extrordinaria Pactada de $ 10.000.000 en el periodo 6.</t>
  </si>
  <si>
    <t>1º Un Proyecto de Inversión require recursos por valor de $ 700.000.000, el cual esta financiado</t>
  </si>
  <si>
    <t>Tabla de amortización del prestamo</t>
  </si>
  <si>
    <t>Se otorga una prestamo por la suma de $ 50.000.000, a una tasa del 25% Efectivo Anual</t>
  </si>
  <si>
    <t xml:space="preserve"> </t>
  </si>
  <si>
    <t>Flujo de Caja Neto</t>
  </si>
  <si>
    <t>en el 65% a una tasa del 28% E.A. el cual se cancelara en 4 cuotas anuales iguales a partir del</t>
  </si>
  <si>
    <t>Kd =</t>
  </si>
  <si>
    <t>0.28 (0.69)</t>
  </si>
  <si>
    <t>0.1932</t>
  </si>
  <si>
    <t>Ko = (0.1932 ( 455.000.000/700.000.000) + 0.125 ( 245.000.000/700.000.000))* 100 =</t>
  </si>
  <si>
    <t>TIR</t>
  </si>
  <si>
    <t>VP</t>
  </si>
  <si>
    <t>i</t>
  </si>
  <si>
    <t>n</t>
  </si>
  <si>
    <t>C</t>
  </si>
  <si>
    <t>Periodo</t>
  </si>
  <si>
    <t>Cuota</t>
  </si>
  <si>
    <t>Intereses</t>
  </si>
  <si>
    <t>Abono</t>
  </si>
  <si>
    <t>Saldo</t>
  </si>
  <si>
    <t>(1/( 1  - 0.32/4)4 )-1) * 100 =</t>
  </si>
  <si>
    <t>Tasa Efectiva</t>
  </si>
  <si>
    <t>Se calcula la Tasa Efectiva</t>
  </si>
  <si>
    <t>Se calcula la Tasa M.A.</t>
  </si>
  <si>
    <t>( 1 - (1.3958819470)-1/12 ) * 100 =</t>
  </si>
  <si>
    <t>Tasa M. A.</t>
  </si>
  <si>
    <t>Se convierte la Tasa M.A. en Tasa M.V.</t>
  </si>
  <si>
    <t>iv ( 0.027411174/0.972588826)* 100 =</t>
  </si>
  <si>
    <t>Tasa M.V.</t>
  </si>
  <si>
    <t>Se calcula la Tasa Anual M.V.</t>
  </si>
  <si>
    <t>Jm =</t>
  </si>
  <si>
    <t>Tasa Anual M.V.</t>
  </si>
  <si>
    <t>Comprobación $ 60.000.000</t>
  </si>
  <si>
    <t>Tasa Anticipada</t>
  </si>
  <si>
    <t>Tasa Vencida</t>
  </si>
  <si>
    <r>
      <t>60.000.000 ( 1.028183723)</t>
    </r>
    <r>
      <rPr>
        <b/>
        <i/>
        <sz val="8"/>
        <color theme="1"/>
        <rFont val="Calibri"/>
        <family val="2"/>
        <scheme val="minor"/>
      </rPr>
      <t>12</t>
    </r>
  </si>
  <si>
    <t>(1 + 0.29/2)2 - 1 ) * 100 =</t>
  </si>
  <si>
    <t>Se calcula la Tasa T.V.</t>
  </si>
  <si>
    <t>((1.3110250000)1/4 - 1 )* 100 =</t>
  </si>
  <si>
    <t>Tasa T.V.</t>
  </si>
  <si>
    <t>Se convierte la Tasa T.V. a Tasa T.A.</t>
  </si>
  <si>
    <t>ia = ( 0.070046728/1.070046728) * 100 =</t>
  </si>
  <si>
    <t>Tasa T. A.</t>
  </si>
  <si>
    <t>Se calcula la Tasa T.A.</t>
  </si>
  <si>
    <t xml:space="preserve">Ja = </t>
  </si>
  <si>
    <t>Tasa Anual T.A.</t>
  </si>
  <si>
    <t>Comprobación $ 80.000.00</t>
  </si>
  <si>
    <r>
      <t>80.000.000 (1.145)</t>
    </r>
    <r>
      <rPr>
        <b/>
        <i/>
        <sz val="8"/>
        <color theme="1"/>
        <rFont val="Calibri"/>
        <family val="2"/>
        <scheme val="minor"/>
      </rPr>
      <t>2</t>
    </r>
  </si>
  <si>
    <t>60.000.000 ( 1/ ( 1 - 0.080)4)104882</t>
  </si>
  <si>
    <r>
      <t>80.000.000 ( 1/ ( 1 - 0.065461373)</t>
    </r>
    <r>
      <rPr>
        <b/>
        <i/>
        <sz val="8"/>
        <color theme="1"/>
        <rFont val="Calibri"/>
        <family val="2"/>
        <scheme val="minor"/>
      </rPr>
      <t>4</t>
    </r>
    <r>
      <rPr>
        <b/>
        <i/>
        <sz val="9"/>
        <color theme="1"/>
        <rFont val="Calibri"/>
        <family val="2"/>
        <scheme val="minor"/>
      </rPr>
      <t>)</t>
    </r>
  </si>
  <si>
    <t>Se elabora la Tabla de Amortización</t>
  </si>
  <si>
    <t>Se otorga una prestamo por la suma de $ 80.000.000 a una tasa del 22% Efectivo Anual</t>
  </si>
  <si>
    <r>
      <t>(1.22)</t>
    </r>
    <r>
      <rPr>
        <b/>
        <i/>
        <sz val="8"/>
        <color theme="1"/>
        <rFont val="Calibri"/>
        <family val="2"/>
        <scheme val="minor"/>
      </rPr>
      <t>1/4</t>
    </r>
    <r>
      <rPr>
        <b/>
        <i/>
        <sz val="9"/>
        <color theme="1"/>
        <rFont val="Calibri"/>
        <family val="2"/>
        <scheme val="minor"/>
      </rPr>
      <t xml:space="preserve"> - 1 ) * 100 =</t>
    </r>
  </si>
  <si>
    <t>Se calcula el Valor Presente de la Cuota Extraordinaria Pactada</t>
  </si>
  <si>
    <t>VF</t>
  </si>
  <si>
    <t>Se descuenta del valor acumulado en la Tabla de Amortización el Valor Presente de la Cuota Extraordinaria.</t>
  </si>
  <si>
    <t>Se calcula la Tasa Trimestal</t>
  </si>
  <si>
    <t>Se calcula la Cuota Trimestral  a cancelar.</t>
  </si>
  <si>
    <t>El FLUJO DE CAJA , es el siguiente:</t>
  </si>
  <si>
    <t>EVA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</si>
</sst>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\ #,##0;[Red]\-&quot;$&quot;\ #,##0"/>
    <numFmt numFmtId="43" formatCode="_-* #,##0.00_-;\-* #,##0.00_-;_-* &quot;-&quot;??_-;_-@_-"/>
    <numFmt numFmtId="164" formatCode="_-* #,##0_-;\-* #,##0_-;_-* &quot;-&quot;??_-;_-@_-"/>
    <numFmt numFmtId="165" formatCode="0.00000000%"/>
    <numFmt numFmtId="166" formatCode="0.000000000%"/>
    <numFmt numFmtId="167" formatCode="0.000000000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4">
    <xf numFmtId="0" fontId="0" fillId="0" borderId="0" xfId="0"/>
    <xf numFmtId="0" fontId="2" fillId="0" borderId="1" xfId="0" applyFont="1" applyBorder="1" applyAlignment="1">
      <alignment horizontal="center"/>
    </xf>
    <xf numFmtId="164" fontId="0" fillId="0" borderId="0" xfId="1" applyNumberFormat="1" applyFont="1"/>
    <xf numFmtId="0" fontId="3" fillId="0" borderId="0" xfId="0" applyFont="1"/>
    <xf numFmtId="0" fontId="0" fillId="0" borderId="0" xfId="0" applyFont="1"/>
    <xf numFmtId="0" fontId="2" fillId="0" borderId="0" xfId="0" applyFont="1"/>
    <xf numFmtId="0" fontId="4" fillId="0" borderId="1" xfId="0" applyFont="1" applyBorder="1" applyAlignment="1">
      <alignment horizontal="center"/>
    </xf>
    <xf numFmtId="164" fontId="3" fillId="0" borderId="0" xfId="1" applyNumberFormat="1" applyFont="1"/>
    <xf numFmtId="0" fontId="4" fillId="0" borderId="0" xfId="0" applyFont="1"/>
    <xf numFmtId="0" fontId="4" fillId="0" borderId="4" xfId="0" applyFont="1" applyBorder="1" applyAlignment="1">
      <alignment horizontal="center"/>
    </xf>
    <xf numFmtId="164" fontId="5" fillId="0" borderId="0" xfId="1" applyNumberFormat="1" applyFont="1"/>
    <xf numFmtId="0" fontId="4" fillId="0" borderId="1" xfId="0" applyFont="1" applyBorder="1"/>
    <xf numFmtId="0" fontId="4" fillId="2" borderId="1" xfId="0" applyFont="1" applyFill="1" applyBorder="1" applyAlignment="1">
      <alignment horizontal="center"/>
    </xf>
    <xf numFmtId="10" fontId="4" fillId="2" borderId="1" xfId="0" applyNumberFormat="1" applyFont="1" applyFill="1" applyBorder="1" applyAlignment="1">
      <alignment horizontal="center"/>
    </xf>
    <xf numFmtId="164" fontId="5" fillId="2" borderId="1" xfId="0" applyNumberFormat="1" applyFont="1" applyFill="1" applyBorder="1"/>
    <xf numFmtId="164" fontId="5" fillId="0" borderId="5" xfId="0" applyNumberFormat="1" applyFont="1" applyBorder="1"/>
    <xf numFmtId="6" fontId="5" fillId="0" borderId="6" xfId="0" applyNumberFormat="1" applyFont="1" applyBorder="1"/>
    <xf numFmtId="43" fontId="4" fillId="2" borderId="4" xfId="1" applyNumberFormat="1" applyFont="1" applyFill="1" applyBorder="1" applyAlignment="1">
      <alignment horizontal="center"/>
    </xf>
    <xf numFmtId="6" fontId="5" fillId="0" borderId="1" xfId="0" applyNumberFormat="1" applyFont="1" applyBorder="1"/>
    <xf numFmtId="164" fontId="5" fillId="0" borderId="6" xfId="0" applyNumberFormat="1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64" fontId="3" fillId="0" borderId="5" xfId="1" applyNumberFormat="1" applyFont="1" applyBorder="1"/>
    <xf numFmtId="164" fontId="3" fillId="0" borderId="7" xfId="1" applyNumberFormat="1" applyFont="1" applyBorder="1"/>
    <xf numFmtId="164" fontId="3" fillId="0" borderId="6" xfId="1" applyNumberFormat="1" applyFont="1" applyBorder="1"/>
    <xf numFmtId="164" fontId="5" fillId="0" borderId="5" xfId="1" applyNumberFormat="1" applyFont="1" applyBorder="1"/>
    <xf numFmtId="0" fontId="5" fillId="0" borderId="8" xfId="0" applyFont="1" applyBorder="1"/>
    <xf numFmtId="164" fontId="5" fillId="0" borderId="9" xfId="1" applyNumberFormat="1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165" fontId="4" fillId="2" borderId="1" xfId="0" applyNumberFormat="1" applyFont="1" applyFill="1" applyBorder="1"/>
    <xf numFmtId="167" fontId="4" fillId="2" borderId="1" xfId="0" applyNumberFormat="1" applyFont="1" applyFill="1" applyBorder="1"/>
    <xf numFmtId="166" fontId="5" fillId="2" borderId="1" xfId="0" applyNumberFormat="1" applyFont="1" applyFill="1" applyBorder="1"/>
    <xf numFmtId="10" fontId="4" fillId="2" borderId="1" xfId="2" applyNumberFormat="1" applyFont="1" applyFill="1" applyBorder="1" applyAlignment="1">
      <alignment horizontal="center"/>
    </xf>
    <xf numFmtId="166" fontId="4" fillId="0" borderId="3" xfId="0" applyNumberFormat="1" applyFont="1" applyBorder="1"/>
    <xf numFmtId="164" fontId="4" fillId="2" borderId="1" xfId="1" applyNumberFormat="1" applyFont="1" applyFill="1" applyBorder="1"/>
    <xf numFmtId="166" fontId="4" fillId="2" borderId="1" xfId="0" applyNumberFormat="1" applyFont="1" applyFill="1" applyBorder="1"/>
    <xf numFmtId="164" fontId="5" fillId="2" borderId="1" xfId="1" applyNumberFormat="1" applyFont="1" applyFill="1" applyBorder="1"/>
    <xf numFmtId="0" fontId="3" fillId="0" borderId="4" xfId="0" applyFont="1" applyBorder="1"/>
    <xf numFmtId="6" fontId="3" fillId="0" borderId="0" xfId="0" applyNumberFormat="1" applyFont="1"/>
    <xf numFmtId="0" fontId="3" fillId="0" borderId="8" xfId="0" applyFont="1" applyBorder="1"/>
    <xf numFmtId="0" fontId="3" fillId="0" borderId="10" xfId="0" applyFont="1" applyBorder="1"/>
    <xf numFmtId="166" fontId="3" fillId="0" borderId="11" xfId="0" applyNumberFormat="1" applyFont="1" applyBorder="1"/>
    <xf numFmtId="0" fontId="3" fillId="0" borderId="11" xfId="0" applyFont="1" applyBorder="1"/>
    <xf numFmtId="0" fontId="3" fillId="0" borderId="12" xfId="0" applyFont="1" applyBorder="1"/>
    <xf numFmtId="166" fontId="5" fillId="0" borderId="11" xfId="0" applyNumberFormat="1" applyFont="1" applyBorder="1"/>
    <xf numFmtId="164" fontId="5" fillId="0" borderId="13" xfId="1" applyNumberFormat="1" applyFont="1" applyBorder="1"/>
    <xf numFmtId="164" fontId="3" fillId="0" borderId="0" xfId="0" applyNumberFormat="1" applyFont="1"/>
    <xf numFmtId="164" fontId="5" fillId="0" borderId="1" xfId="0" applyNumberFormat="1" applyFont="1" applyBorder="1"/>
    <xf numFmtId="164" fontId="3" fillId="0" borderId="9" xfId="0" applyNumberFormat="1" applyFont="1" applyBorder="1"/>
    <xf numFmtId="10" fontId="4" fillId="2" borderId="1" xfId="0" applyNumberFormat="1" applyFont="1" applyFill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0" xfId="0" applyFont="1" applyBorder="1"/>
    <xf numFmtId="0" fontId="4" fillId="0" borderId="8" xfId="0" applyFont="1" applyBorder="1" applyAlignment="1">
      <alignment horizontal="center"/>
    </xf>
    <xf numFmtId="164" fontId="3" fillId="0" borderId="9" xfId="1" applyNumberFormat="1" applyFont="1" applyBorder="1"/>
    <xf numFmtId="0" fontId="4" fillId="0" borderId="0" xfId="0" applyFont="1" applyBorder="1" applyAlignment="1">
      <alignment horizontal="center"/>
    </xf>
    <xf numFmtId="164" fontId="3" fillId="0" borderId="0" xfId="1" applyNumberFormat="1" applyFont="1" applyBorder="1"/>
    <xf numFmtId="0" fontId="4" fillId="0" borderId="10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64" fontId="3" fillId="0" borderId="11" xfId="1" applyNumberFormat="1" applyFont="1" applyBorder="1"/>
    <xf numFmtId="164" fontId="3" fillId="0" borderId="13" xfId="1" applyNumberFormat="1" applyFont="1" applyBorder="1"/>
    <xf numFmtId="166" fontId="4" fillId="0" borderId="2" xfId="0" applyNumberFormat="1" applyFont="1" applyBorder="1"/>
    <xf numFmtId="166" fontId="4" fillId="0" borderId="0" xfId="0" applyNumberFormat="1" applyFont="1" applyBorder="1"/>
    <xf numFmtId="0" fontId="3" fillId="0" borderId="3" xfId="0" applyFont="1" applyBorder="1"/>
    <xf numFmtId="10" fontId="5" fillId="0" borderId="0" xfId="0" applyNumberFormat="1" applyFont="1" applyBorder="1"/>
    <xf numFmtId="0" fontId="5" fillId="0" borderId="0" xfId="0" applyFont="1" applyBorder="1"/>
    <xf numFmtId="6" fontId="5" fillId="0" borderId="2" xfId="0" applyNumberFormat="1" applyFont="1" applyBorder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10AFE-C3DB-4689-A80E-ADADC56E3EAA}">
  <dimension ref="A1:H37"/>
  <sheetViews>
    <sheetView topLeftCell="A19" workbookViewId="0">
      <selection activeCell="A29" sqref="A29:G36"/>
    </sheetView>
  </sheetViews>
  <sheetFormatPr baseColWidth="10" defaultRowHeight="15" x14ac:dyDescent="0.25"/>
  <cols>
    <col min="2" max="2" width="14.140625" bestFit="1" customWidth="1"/>
    <col min="3" max="3" width="13.140625" bestFit="1" customWidth="1"/>
    <col min="5" max="6" width="12.5703125" bestFit="1" customWidth="1"/>
    <col min="7" max="7" width="14.7109375" customWidth="1"/>
  </cols>
  <sheetData>
    <row r="1" spans="1:7" ht="15.75" thickBot="1" x14ac:dyDescent="0.3"/>
    <row r="2" spans="1:7" ht="15.75" thickBot="1" x14ac:dyDescent="0.3">
      <c r="B2" s="56" t="s">
        <v>9</v>
      </c>
      <c r="C2" s="57"/>
      <c r="D2" s="57"/>
      <c r="E2" s="57"/>
      <c r="F2" s="58"/>
    </row>
    <row r="4" spans="1:7" x14ac:dyDescent="0.25">
      <c r="A4" t="s">
        <v>16</v>
      </c>
    </row>
    <row r="5" spans="1:7" x14ac:dyDescent="0.25">
      <c r="A5" t="s">
        <v>10</v>
      </c>
    </row>
    <row r="6" spans="1:7" x14ac:dyDescent="0.25">
      <c r="A6" t="s">
        <v>0</v>
      </c>
    </row>
    <row r="7" spans="1:7" x14ac:dyDescent="0.25">
      <c r="A7" t="s">
        <v>1</v>
      </c>
    </row>
    <row r="8" spans="1:7" ht="15.75" thickBot="1" x14ac:dyDescent="0.3"/>
    <row r="9" spans="1:7" ht="15.75" thickBot="1" x14ac:dyDescent="0.3">
      <c r="B9" s="1">
        <v>1</v>
      </c>
      <c r="C9" s="1">
        <v>2</v>
      </c>
      <c r="D9" s="1">
        <v>3</v>
      </c>
      <c r="E9" s="1">
        <v>4</v>
      </c>
      <c r="F9" s="1">
        <v>5</v>
      </c>
      <c r="G9" s="1">
        <v>6</v>
      </c>
    </row>
    <row r="11" spans="1:7" x14ac:dyDescent="0.25">
      <c r="B11" s="2">
        <v>-45620100</v>
      </c>
      <c r="C11" s="2">
        <v>-36750600</v>
      </c>
      <c r="D11" s="2">
        <v>54185645</v>
      </c>
      <c r="E11" s="2">
        <v>102760800</v>
      </c>
      <c r="F11" s="2">
        <v>147672800</v>
      </c>
      <c r="G11" s="2">
        <v>530453200</v>
      </c>
    </row>
    <row r="13" spans="1:7" x14ac:dyDescent="0.25">
      <c r="A13" t="s">
        <v>2</v>
      </c>
    </row>
    <row r="14" spans="1:7" x14ac:dyDescent="0.25">
      <c r="A14" s="5" t="s">
        <v>3</v>
      </c>
      <c r="B14" s="5"/>
      <c r="C14" s="5"/>
    </row>
    <row r="15" spans="1:7" x14ac:dyDescent="0.25">
      <c r="A15" s="5" t="s">
        <v>4</v>
      </c>
      <c r="B15" s="5"/>
      <c r="C15" s="5"/>
    </row>
    <row r="16" spans="1:7" x14ac:dyDescent="0.25">
      <c r="A16" s="5" t="s">
        <v>5</v>
      </c>
      <c r="B16" s="5"/>
      <c r="C16" s="5"/>
    </row>
    <row r="17" spans="1:8" x14ac:dyDescent="0.25">
      <c r="A17" s="5" t="s">
        <v>17</v>
      </c>
      <c r="B17" s="5"/>
      <c r="C17" s="5"/>
    </row>
    <row r="18" spans="1:8" x14ac:dyDescent="0.25">
      <c r="A18" s="5"/>
      <c r="B18" s="5"/>
      <c r="C18" s="5"/>
    </row>
    <row r="19" spans="1:8" x14ac:dyDescent="0.25">
      <c r="A19" s="5"/>
      <c r="B19" s="5"/>
      <c r="C19" s="5"/>
    </row>
    <row r="21" spans="1:8" x14ac:dyDescent="0.25">
      <c r="A21" s="5" t="s">
        <v>6</v>
      </c>
    </row>
    <row r="23" spans="1:8" x14ac:dyDescent="0.25">
      <c r="A23" t="s">
        <v>11</v>
      </c>
    </row>
    <row r="25" spans="1:8" x14ac:dyDescent="0.25">
      <c r="A25" t="s">
        <v>7</v>
      </c>
    </row>
    <row r="29" spans="1:8" x14ac:dyDescent="0.25">
      <c r="A29" s="5" t="s">
        <v>8</v>
      </c>
    </row>
    <row r="31" spans="1:8" x14ac:dyDescent="0.25">
      <c r="A31" s="4" t="s">
        <v>18</v>
      </c>
      <c r="B31" s="4"/>
      <c r="C31" s="4"/>
      <c r="D31" s="4"/>
      <c r="E31" s="4"/>
      <c r="F31" s="4"/>
      <c r="G31" s="3"/>
      <c r="H31" s="3"/>
    </row>
    <row r="32" spans="1:8" x14ac:dyDescent="0.25">
      <c r="A32" s="4" t="s">
        <v>12</v>
      </c>
      <c r="B32" s="4"/>
      <c r="C32" s="4"/>
      <c r="D32" s="4"/>
      <c r="E32" s="4"/>
      <c r="F32" s="4"/>
      <c r="G32" s="3"/>
      <c r="H32" s="3"/>
    </row>
    <row r="33" spans="1:8" x14ac:dyDescent="0.25">
      <c r="A33" s="4"/>
      <c r="B33" s="4"/>
      <c r="C33" s="4"/>
      <c r="D33" s="4"/>
      <c r="E33" s="4"/>
      <c r="F33" s="4"/>
      <c r="G33" s="3"/>
      <c r="H33" s="3"/>
    </row>
    <row r="34" spans="1:8" x14ac:dyDescent="0.25">
      <c r="A34" s="4" t="s">
        <v>13</v>
      </c>
      <c r="B34" s="4"/>
      <c r="C34" s="4"/>
      <c r="D34" s="4"/>
      <c r="E34" s="4"/>
      <c r="F34" s="4"/>
      <c r="G34" s="3"/>
      <c r="H34" s="3"/>
    </row>
    <row r="35" spans="1:8" x14ac:dyDescent="0.25">
      <c r="A35" s="4" t="s">
        <v>14</v>
      </c>
      <c r="B35" s="4"/>
      <c r="C35" s="4"/>
      <c r="D35" s="4"/>
      <c r="E35" s="4"/>
      <c r="F35" s="4"/>
      <c r="G35" s="3"/>
      <c r="H35" s="3"/>
    </row>
    <row r="36" spans="1:8" x14ac:dyDescent="0.25">
      <c r="A36" s="4" t="s">
        <v>15</v>
      </c>
      <c r="B36" s="4"/>
      <c r="C36" s="4"/>
      <c r="D36" s="4"/>
      <c r="E36" s="4"/>
      <c r="F36" s="4"/>
      <c r="G36" s="3"/>
      <c r="H36" s="3"/>
    </row>
    <row r="37" spans="1:8" x14ac:dyDescent="0.25">
      <c r="A37" s="3"/>
      <c r="B37" s="3"/>
      <c r="C37" s="3"/>
      <c r="D37" s="3"/>
      <c r="E37" s="3"/>
      <c r="F37" s="3"/>
      <c r="G37" s="3"/>
      <c r="H37" s="3"/>
    </row>
  </sheetData>
  <mergeCells count="1">
    <mergeCell ref="B2:F2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7A190-4D02-43EC-960F-ACDCAD7DD2CD}">
  <dimension ref="A2:M246"/>
  <sheetViews>
    <sheetView tabSelected="1" topLeftCell="A110" workbookViewId="0">
      <selection activeCell="I127" sqref="I127"/>
    </sheetView>
  </sheetViews>
  <sheetFormatPr baseColWidth="10" defaultRowHeight="15" x14ac:dyDescent="0.25"/>
  <cols>
    <col min="1" max="1" width="13" bestFit="1" customWidth="1"/>
    <col min="2" max="2" width="12" bestFit="1" customWidth="1"/>
    <col min="3" max="3" width="12.85546875" bestFit="1" customWidth="1"/>
    <col min="4" max="4" width="12.5703125" bestFit="1" customWidth="1"/>
    <col min="5" max="5" width="13.5703125" customWidth="1"/>
    <col min="6" max="6" width="13.85546875" customWidth="1"/>
    <col min="7" max="7" width="12.7109375" customWidth="1"/>
  </cols>
  <sheetData>
    <row r="2" spans="1:12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x14ac:dyDescent="0.25">
      <c r="A3" s="3" t="s">
        <v>16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x14ac:dyDescent="0.25">
      <c r="A4" s="3" t="s">
        <v>21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x14ac:dyDescent="0.25">
      <c r="A5" s="3" t="s">
        <v>0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x14ac:dyDescent="0.25">
      <c r="A6" s="3" t="s">
        <v>74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.75" thickBot="1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.75" thickBot="1" x14ac:dyDescent="0.3">
      <c r="A8" s="3"/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3"/>
      <c r="I8" s="3"/>
      <c r="J8" s="3"/>
      <c r="K8" s="3"/>
      <c r="L8" s="3"/>
    </row>
    <row r="9" spans="1:12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x14ac:dyDescent="0.25">
      <c r="A10" s="3"/>
      <c r="B10" s="7">
        <v>-45620100</v>
      </c>
      <c r="C10" s="7">
        <v>-36750600</v>
      </c>
      <c r="D10" s="7">
        <v>54185645</v>
      </c>
      <c r="E10" s="7">
        <v>102760800</v>
      </c>
      <c r="F10" s="7">
        <v>147672800</v>
      </c>
      <c r="G10" s="7">
        <v>530453200</v>
      </c>
      <c r="H10" s="3"/>
      <c r="I10" s="3"/>
      <c r="J10" s="3"/>
      <c r="K10" s="3"/>
      <c r="L10" s="3"/>
    </row>
    <row r="11" spans="1:12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x14ac:dyDescent="0.25">
      <c r="A12" s="3" t="s">
        <v>2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x14ac:dyDescent="0.25">
      <c r="A13" s="8" t="s">
        <v>3</v>
      </c>
      <c r="B13" s="8"/>
      <c r="C13" s="8"/>
      <c r="D13" s="3"/>
      <c r="E13" s="3"/>
      <c r="F13" s="3"/>
      <c r="G13" s="3"/>
      <c r="H13" s="3"/>
      <c r="I13" s="3"/>
      <c r="J13" s="3"/>
      <c r="K13" s="3"/>
      <c r="L13" s="3"/>
    </row>
    <row r="14" spans="1:12" x14ac:dyDescent="0.25">
      <c r="A14" s="8" t="s">
        <v>4</v>
      </c>
      <c r="B14" s="8"/>
      <c r="C14" s="8"/>
      <c r="D14" s="3"/>
      <c r="E14" s="3"/>
      <c r="F14" s="3"/>
      <c r="G14" s="3"/>
      <c r="H14" s="3"/>
      <c r="I14" s="3"/>
      <c r="J14" s="3"/>
      <c r="K14" s="3"/>
      <c r="L14" s="3"/>
    </row>
    <row r="15" spans="1:12" x14ac:dyDescent="0.25">
      <c r="A15" s="8" t="s">
        <v>5</v>
      </c>
      <c r="B15" s="8"/>
      <c r="C15" s="8"/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25">
      <c r="A16" s="8" t="s">
        <v>17</v>
      </c>
      <c r="B16" s="8"/>
      <c r="C16" s="8"/>
      <c r="D16" s="3"/>
      <c r="E16" s="3"/>
      <c r="F16" s="3"/>
      <c r="G16" s="3"/>
      <c r="H16" s="3"/>
      <c r="I16" s="3"/>
      <c r="J16" s="3"/>
      <c r="K16" s="3"/>
      <c r="L16" s="3"/>
    </row>
    <row r="17" spans="1:12" ht="15.75" thickBot="1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ht="15.75" thickBot="1" x14ac:dyDescent="0.3">
      <c r="A18" s="3"/>
      <c r="B18" s="3"/>
      <c r="C18" s="3"/>
      <c r="D18" s="6">
        <v>0</v>
      </c>
      <c r="E18" s="6">
        <v>1</v>
      </c>
      <c r="F18" s="6">
        <v>2</v>
      </c>
      <c r="G18" s="6">
        <v>3</v>
      </c>
      <c r="H18" s="6">
        <v>4</v>
      </c>
      <c r="I18" s="6">
        <v>5</v>
      </c>
      <c r="J18" s="9">
        <v>6</v>
      </c>
      <c r="K18" s="3" t="s">
        <v>19</v>
      </c>
      <c r="L18" s="3"/>
    </row>
    <row r="19" spans="1:12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25">
      <c r="A20" s="8" t="s">
        <v>20</v>
      </c>
      <c r="B20" s="3"/>
      <c r="C20" s="3"/>
      <c r="D20" s="10">
        <v>-245000000</v>
      </c>
      <c r="E20" s="10">
        <f>B10</f>
        <v>-45620100</v>
      </c>
      <c r="F20" s="10">
        <f t="shared" ref="F20:J20" si="0">C10</f>
        <v>-36750600</v>
      </c>
      <c r="G20" s="10">
        <f t="shared" si="0"/>
        <v>54185645</v>
      </c>
      <c r="H20" s="10">
        <f t="shared" si="0"/>
        <v>102760800</v>
      </c>
      <c r="I20" s="10">
        <f t="shared" si="0"/>
        <v>147672800</v>
      </c>
      <c r="J20" s="10">
        <f t="shared" si="0"/>
        <v>530453200</v>
      </c>
      <c r="K20" s="3"/>
      <c r="L20" s="3"/>
    </row>
    <row r="21" spans="1:12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1:12" ht="15.75" thickBot="1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 ht="15.75" thickBot="1" x14ac:dyDescent="0.3">
      <c r="A23" s="8" t="s">
        <v>22</v>
      </c>
      <c r="B23" s="3"/>
      <c r="C23" s="11" t="s">
        <v>23</v>
      </c>
      <c r="D23" s="12" t="s">
        <v>24</v>
      </c>
      <c r="E23" s="3"/>
      <c r="F23" s="3"/>
      <c r="G23" s="3"/>
      <c r="H23" s="3"/>
      <c r="I23" s="3"/>
      <c r="J23" s="3"/>
      <c r="K23" s="3"/>
      <c r="L23" s="3"/>
    </row>
    <row r="24" spans="1:12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2" ht="15.75" thickBot="1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2" ht="15.75" thickBot="1" x14ac:dyDescent="0.3">
      <c r="A26" s="8" t="s">
        <v>25</v>
      </c>
      <c r="B26" s="8"/>
      <c r="C26" s="8"/>
      <c r="D26" s="8"/>
      <c r="E26" s="8"/>
      <c r="F26" s="8"/>
      <c r="G26" s="13">
        <v>0.16930000000000001</v>
      </c>
      <c r="H26" s="3"/>
      <c r="I26" s="3"/>
      <c r="J26" s="3"/>
      <c r="K26" s="3"/>
      <c r="L26" s="3"/>
    </row>
    <row r="27" spans="1:12" ht="15.75" thickBot="1" x14ac:dyDescent="0.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1:12" x14ac:dyDescent="0.25">
      <c r="A28" s="15">
        <f>D20</f>
        <v>-245000000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1:12" ht="15.75" thickBot="1" x14ac:dyDescent="0.3">
      <c r="A29" s="16">
        <f>NPV(G26,E20:J20)</f>
        <v>298060687.75062788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1:12" ht="15.75" thickBot="1" x14ac:dyDescent="0.3">
      <c r="A30" s="14">
        <f>SUM(A28:A29)</f>
        <v>53060687.750627875</v>
      </c>
      <c r="B30" s="6" t="s">
        <v>3</v>
      </c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1:12" ht="15.75" thickBot="1" x14ac:dyDescent="0.3">
      <c r="A31" s="3"/>
      <c r="B31" s="3"/>
      <c r="C31" s="3"/>
      <c r="D31" s="55">
        <f>A32-G26</f>
        <v>3.802691333356889E-2</v>
      </c>
      <c r="E31" s="6" t="s">
        <v>75</v>
      </c>
      <c r="F31" s="3"/>
      <c r="G31" s="3"/>
      <c r="H31" s="3"/>
      <c r="I31" s="3"/>
      <c r="J31" s="3"/>
      <c r="K31" s="3"/>
      <c r="L31" s="3"/>
    </row>
    <row r="32" spans="1:12" ht="15.75" thickBot="1" x14ac:dyDescent="0.3">
      <c r="A32" s="13">
        <f>IRR(D20:J20)</f>
        <v>0.2073269133335689</v>
      </c>
      <c r="B32" s="6" t="s">
        <v>26</v>
      </c>
      <c r="C32" s="3"/>
      <c r="D32" s="3"/>
      <c r="E32" s="3"/>
      <c r="F32" s="3"/>
      <c r="G32" s="3"/>
      <c r="H32" s="3"/>
      <c r="I32" s="3"/>
      <c r="J32" s="3"/>
      <c r="K32" s="3"/>
      <c r="L32" s="3"/>
    </row>
    <row r="33" spans="1:13" ht="15.75" thickBot="1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</row>
    <row r="34" spans="1:13" ht="15.75" thickBot="1" x14ac:dyDescent="0.3">
      <c r="A34" s="18">
        <f>A29</f>
        <v>298060687.75062788</v>
      </c>
      <c r="B34" s="17">
        <f>A34/A35</f>
        <v>1.2165742357168485</v>
      </c>
      <c r="C34" s="6" t="s">
        <v>5</v>
      </c>
      <c r="D34" s="3"/>
      <c r="E34" s="3"/>
      <c r="F34" s="3"/>
      <c r="G34" s="3"/>
      <c r="H34" s="3"/>
      <c r="I34" s="3"/>
      <c r="J34" s="3"/>
      <c r="K34" s="3"/>
      <c r="L34" s="3"/>
    </row>
    <row r="35" spans="1:13" ht="15.75" thickBot="1" x14ac:dyDescent="0.3">
      <c r="A35" s="19">
        <f>-A28</f>
        <v>245000000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</row>
    <row r="36" spans="1:13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</row>
    <row r="37" spans="1:13" ht="15.75" thickBot="1" x14ac:dyDescent="0.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</row>
    <row r="38" spans="1:13" ht="15.75" thickBot="1" x14ac:dyDescent="0.3">
      <c r="A38" s="3"/>
      <c r="B38" s="30" t="s">
        <v>27</v>
      </c>
      <c r="C38" s="31">
        <v>-455000000</v>
      </c>
      <c r="D38" s="6" t="s">
        <v>31</v>
      </c>
      <c r="E38" s="6" t="s">
        <v>32</v>
      </c>
      <c r="F38" s="6" t="s">
        <v>33</v>
      </c>
      <c r="G38" s="6" t="s">
        <v>34</v>
      </c>
      <c r="H38" s="9" t="s">
        <v>35</v>
      </c>
      <c r="I38" s="3"/>
      <c r="J38" s="3"/>
      <c r="K38" s="3"/>
      <c r="L38" s="3"/>
    </row>
    <row r="39" spans="1:13" x14ac:dyDescent="0.25">
      <c r="A39" s="3"/>
      <c r="B39" s="32" t="s">
        <v>28</v>
      </c>
      <c r="C39" s="71">
        <v>0.28000000000000003</v>
      </c>
      <c r="D39" s="23">
        <v>0</v>
      </c>
      <c r="E39" s="61"/>
      <c r="F39" s="26"/>
      <c r="G39" s="26"/>
      <c r="H39" s="29">
        <f>-C38</f>
        <v>455000000</v>
      </c>
      <c r="I39" s="3"/>
      <c r="J39" s="3"/>
      <c r="K39" s="3"/>
      <c r="L39" s="3"/>
    </row>
    <row r="40" spans="1:13" ht="15.75" thickBot="1" x14ac:dyDescent="0.3">
      <c r="A40" s="3"/>
      <c r="B40" s="32" t="s">
        <v>29</v>
      </c>
      <c r="C40" s="72">
        <v>4</v>
      </c>
      <c r="D40" s="24">
        <v>1</v>
      </c>
      <c r="E40" s="66">
        <f>C$41</f>
        <v>203037281.49968615</v>
      </c>
      <c r="F40" s="27">
        <f>H39*C$39</f>
        <v>127400000.00000001</v>
      </c>
      <c r="G40" s="27">
        <f>E40-F40</f>
        <v>75637281.499686137</v>
      </c>
      <c r="H40" s="27">
        <f>H39-G40</f>
        <v>379362718.50031388</v>
      </c>
      <c r="I40" s="3"/>
      <c r="J40" s="3"/>
      <c r="K40" s="3"/>
      <c r="L40" s="3"/>
    </row>
    <row r="41" spans="1:13" ht="15.75" thickBot="1" x14ac:dyDescent="0.3">
      <c r="A41" s="3"/>
      <c r="B41" s="34" t="s">
        <v>30</v>
      </c>
      <c r="C41" s="73">
        <f>PMT(C39,C40,C38)</f>
        <v>203037281.49968615</v>
      </c>
      <c r="D41" s="24">
        <v>2</v>
      </c>
      <c r="E41" s="66">
        <f t="shared" ref="E41:E43" si="1">C$41</f>
        <v>203037281.49968615</v>
      </c>
      <c r="F41" s="27">
        <f t="shared" ref="F41:F43" si="2">H40*C$39</f>
        <v>106221561.18008789</v>
      </c>
      <c r="G41" s="27">
        <f t="shared" ref="G41:G43" si="3">E41-F41</f>
        <v>96815720.319598258</v>
      </c>
      <c r="H41" s="27">
        <f t="shared" ref="H41:H43" si="4">H40-G41</f>
        <v>282546998.18071562</v>
      </c>
      <c r="I41" s="3"/>
      <c r="J41" s="3"/>
      <c r="K41" s="3"/>
      <c r="L41" s="3"/>
    </row>
    <row r="42" spans="1:13" x14ac:dyDescent="0.25">
      <c r="A42" s="3"/>
      <c r="B42" s="3"/>
      <c r="C42" s="3"/>
      <c r="D42" s="24">
        <v>3</v>
      </c>
      <c r="E42" s="66">
        <f t="shared" si="1"/>
        <v>203037281.49968615</v>
      </c>
      <c r="F42" s="27">
        <f t="shared" si="2"/>
        <v>79113159.490600377</v>
      </c>
      <c r="G42" s="27">
        <f t="shared" si="3"/>
        <v>123924122.00908577</v>
      </c>
      <c r="H42" s="27">
        <f t="shared" si="4"/>
        <v>158622876.17162985</v>
      </c>
      <c r="I42" s="3"/>
      <c r="J42" s="3"/>
      <c r="K42" s="3"/>
      <c r="L42" s="3"/>
    </row>
    <row r="43" spans="1:13" ht="15.75" thickBot="1" x14ac:dyDescent="0.3">
      <c r="A43" s="3"/>
      <c r="B43" s="3"/>
      <c r="C43" s="3"/>
      <c r="D43" s="25">
        <v>4</v>
      </c>
      <c r="E43" s="67">
        <f t="shared" si="1"/>
        <v>203037281.49968615</v>
      </c>
      <c r="F43" s="28">
        <f t="shared" si="2"/>
        <v>44414405.328056358</v>
      </c>
      <c r="G43" s="28">
        <f t="shared" si="3"/>
        <v>158622876.17162979</v>
      </c>
      <c r="H43" s="28">
        <f t="shared" si="4"/>
        <v>0</v>
      </c>
      <c r="I43" s="3"/>
      <c r="J43" s="3"/>
      <c r="K43" s="3"/>
      <c r="L43" s="3"/>
    </row>
    <row r="44" spans="1:13" x14ac:dyDescent="0.25">
      <c r="A44" s="3"/>
      <c r="B44" s="3"/>
      <c r="C44" s="3"/>
      <c r="D44" s="62"/>
      <c r="E44" s="3"/>
      <c r="F44" s="3"/>
      <c r="G44" s="3"/>
      <c r="H44" s="3"/>
      <c r="I44" s="3"/>
      <c r="J44" s="3"/>
      <c r="K44" s="3"/>
      <c r="L44" s="3"/>
    </row>
    <row r="45" spans="1:13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x14ac:dyDescent="0.25">
      <c r="A47" s="8" t="s">
        <v>6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x14ac:dyDescent="0.25">
      <c r="A49" s="3" t="s">
        <v>11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1:13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1:13" ht="15.75" thickBot="1" x14ac:dyDescent="0.3">
      <c r="A51" s="8" t="s">
        <v>38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ht="15.75" thickBot="1" x14ac:dyDescent="0.3">
      <c r="A52" s="3"/>
      <c r="B52" s="3"/>
      <c r="C52" s="20" t="s">
        <v>36</v>
      </c>
      <c r="D52" s="70"/>
      <c r="E52" s="22"/>
      <c r="F52" s="35">
        <v>0.39588194700000001</v>
      </c>
      <c r="G52" s="12" t="s">
        <v>37</v>
      </c>
      <c r="H52" s="3"/>
      <c r="I52" s="3"/>
      <c r="J52" s="3"/>
      <c r="K52" s="3"/>
      <c r="L52" s="3"/>
      <c r="M52" s="3"/>
    </row>
    <row r="53" spans="1:13" x14ac:dyDescent="0.25">
      <c r="A53" s="3"/>
      <c r="B53" s="3"/>
      <c r="C53" s="3"/>
      <c r="D53" s="59"/>
      <c r="E53" s="3"/>
      <c r="F53" s="3"/>
      <c r="G53" s="3"/>
      <c r="H53" s="3"/>
      <c r="I53" s="3"/>
      <c r="J53" s="3"/>
      <c r="K53" s="3"/>
      <c r="L53" s="3"/>
      <c r="M53" s="3"/>
    </row>
    <row r="54" spans="1:13" x14ac:dyDescent="0.25">
      <c r="A54" s="8" t="s">
        <v>39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</row>
    <row r="55" spans="1:13" ht="15.75" thickBot="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1:13" ht="15.75" thickBot="1" x14ac:dyDescent="0.3">
      <c r="A56" s="3"/>
      <c r="B56" s="3"/>
      <c r="C56" s="20" t="s">
        <v>40</v>
      </c>
      <c r="D56" s="3"/>
      <c r="E56" s="22"/>
      <c r="F56" s="36">
        <v>2.747111738E-2</v>
      </c>
      <c r="G56" s="12" t="s">
        <v>41</v>
      </c>
      <c r="H56" s="3"/>
      <c r="I56" s="3"/>
      <c r="J56" s="3"/>
      <c r="K56" s="3"/>
      <c r="L56" s="3"/>
      <c r="M56" s="3"/>
    </row>
    <row r="57" spans="1:13" ht="15.75" thickBot="1" x14ac:dyDescent="0.3">
      <c r="A57" s="3"/>
      <c r="B57" s="3"/>
      <c r="C57" s="3"/>
      <c r="D57" s="21"/>
      <c r="E57" s="3"/>
      <c r="F57" s="3"/>
      <c r="G57" s="3"/>
      <c r="H57" s="3"/>
      <c r="I57" s="3"/>
      <c r="J57" s="3"/>
      <c r="K57" s="3"/>
      <c r="L57" s="3"/>
      <c r="M57" s="3"/>
    </row>
    <row r="58" spans="1:13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</row>
    <row r="59" spans="1:13" x14ac:dyDescent="0.25">
      <c r="A59" s="8" t="s">
        <v>42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</row>
    <row r="60" spans="1:13" ht="15.75" thickBo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</row>
    <row r="61" spans="1:13" ht="15.75" thickBot="1" x14ac:dyDescent="0.3">
      <c r="A61" s="3"/>
      <c r="B61" s="3"/>
      <c r="C61" s="20" t="s">
        <v>43</v>
      </c>
      <c r="D61" s="70"/>
      <c r="E61" s="22"/>
      <c r="F61" s="37">
        <v>2.8183722719999998E-2</v>
      </c>
      <c r="G61" s="12" t="s">
        <v>44</v>
      </c>
      <c r="H61" s="3"/>
      <c r="I61" s="3"/>
      <c r="J61" s="3"/>
      <c r="K61" s="3"/>
      <c r="L61" s="3"/>
      <c r="M61" s="3"/>
    </row>
    <row r="62" spans="1:13" x14ac:dyDescent="0.25">
      <c r="A62" s="3"/>
      <c r="B62" s="3"/>
      <c r="C62" s="3"/>
      <c r="D62" s="59"/>
      <c r="E62" s="3"/>
      <c r="F62" s="3"/>
      <c r="G62" s="3"/>
      <c r="H62" s="3"/>
      <c r="I62" s="3"/>
      <c r="J62" s="3"/>
      <c r="K62" s="3"/>
      <c r="L62" s="3"/>
      <c r="M62" s="3"/>
    </row>
    <row r="63" spans="1:13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</row>
    <row r="64" spans="1:13" x14ac:dyDescent="0.25">
      <c r="A64" s="8" t="s">
        <v>45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</row>
    <row r="65" spans="1:13" ht="15.75" thickBot="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 spans="1:13" ht="15.75" thickBot="1" x14ac:dyDescent="0.3">
      <c r="A66" s="3"/>
      <c r="B66" s="3"/>
      <c r="C66" s="20" t="s">
        <v>46</v>
      </c>
      <c r="D66" s="39">
        <f>F61</f>
        <v>2.8183722719999998E-2</v>
      </c>
      <c r="E66" s="22">
        <v>12</v>
      </c>
      <c r="F66" s="38">
        <f>D66*E66</f>
        <v>0.33820467263999998</v>
      </c>
      <c r="G66" s="12" t="s">
        <v>47</v>
      </c>
      <c r="H66" s="3"/>
      <c r="I66" s="3"/>
      <c r="J66" s="3"/>
      <c r="K66" s="3"/>
      <c r="L66" s="3"/>
      <c r="M66" s="3"/>
    </row>
    <row r="67" spans="1:13" x14ac:dyDescent="0.25">
      <c r="A67" s="3"/>
      <c r="B67" s="3"/>
      <c r="C67" s="3"/>
      <c r="D67" s="69" t="s">
        <v>19</v>
      </c>
      <c r="E67" s="3"/>
      <c r="F67" s="3"/>
      <c r="G67" s="3"/>
      <c r="H67" s="3"/>
      <c r="I67" s="3"/>
      <c r="J67" s="3"/>
      <c r="K67" s="3"/>
      <c r="L67" s="3"/>
      <c r="M67" s="3"/>
    </row>
    <row r="68" spans="1:13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x14ac:dyDescent="0.25">
      <c r="A69" s="8" t="s">
        <v>48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</row>
    <row r="70" spans="1:13" ht="15.75" thickBot="1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</row>
    <row r="71" spans="1:13" ht="15.75" thickBot="1" x14ac:dyDescent="0.3">
      <c r="A71" s="20" t="s">
        <v>64</v>
      </c>
      <c r="B71" s="21"/>
      <c r="C71" s="22"/>
      <c r="D71" s="3"/>
      <c r="E71" s="3"/>
      <c r="F71" s="40">
        <v>83752917</v>
      </c>
      <c r="G71" s="12" t="s">
        <v>49</v>
      </c>
      <c r="H71" s="3"/>
      <c r="I71" s="3"/>
      <c r="J71" s="3"/>
      <c r="K71" s="3"/>
      <c r="L71" s="3"/>
      <c r="M71" s="3"/>
    </row>
    <row r="72" spans="1:13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</row>
    <row r="73" spans="1:13" ht="15.75" thickBot="1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</row>
    <row r="74" spans="1:13" ht="15.75" thickBot="1" x14ac:dyDescent="0.3">
      <c r="A74" s="20" t="s">
        <v>51</v>
      </c>
      <c r="B74" s="21"/>
      <c r="C74" s="22"/>
      <c r="D74" s="3"/>
      <c r="E74" s="3"/>
      <c r="F74" s="40">
        <v>83752917</v>
      </c>
      <c r="G74" s="12" t="s">
        <v>50</v>
      </c>
      <c r="H74" s="3"/>
      <c r="I74" s="3"/>
      <c r="J74" s="3"/>
      <c r="K74" s="3"/>
      <c r="L74" s="3"/>
      <c r="M74" s="3"/>
    </row>
    <row r="75" spans="1:13" x14ac:dyDescent="0.25">
      <c r="A75" s="3" t="s">
        <v>19</v>
      </c>
      <c r="B75" s="3" t="s">
        <v>19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</row>
    <row r="76" spans="1:13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</row>
    <row r="77" spans="1:13" x14ac:dyDescent="0.25">
      <c r="A77" s="8" t="s">
        <v>7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</row>
    <row r="78" spans="1:13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</row>
    <row r="79" spans="1:13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</row>
    <row r="80" spans="1:13" x14ac:dyDescent="0.25">
      <c r="A80" s="8" t="s">
        <v>38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</row>
    <row r="81" spans="1:13" ht="15.75" thickBot="1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 spans="1:13" ht="15.75" thickBot="1" x14ac:dyDescent="0.3">
      <c r="A82" s="3"/>
      <c r="B82" s="20" t="s">
        <v>52</v>
      </c>
      <c r="C82" s="21"/>
      <c r="D82" s="43"/>
      <c r="E82" s="3"/>
      <c r="F82" s="35">
        <v>0.311025</v>
      </c>
      <c r="G82" s="12" t="s">
        <v>37</v>
      </c>
      <c r="H82" s="3"/>
      <c r="I82" s="3"/>
      <c r="J82" s="3"/>
      <c r="K82" s="3"/>
      <c r="L82" s="3"/>
      <c r="M82" s="3"/>
    </row>
    <row r="83" spans="1:13" x14ac:dyDescent="0.25">
      <c r="A83" s="3"/>
      <c r="B83" s="3"/>
      <c r="C83" s="3"/>
      <c r="D83" s="59"/>
      <c r="E83" s="3"/>
      <c r="F83" s="3"/>
      <c r="G83" s="3"/>
      <c r="H83" s="3"/>
      <c r="I83" s="3"/>
      <c r="J83" s="3"/>
      <c r="K83" s="3"/>
      <c r="L83" s="3"/>
      <c r="M83" s="3"/>
    </row>
    <row r="84" spans="1:13" x14ac:dyDescent="0.25">
      <c r="A84" s="8" t="s">
        <v>53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</row>
    <row r="85" spans="1:13" ht="15.75" thickBot="1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</row>
    <row r="86" spans="1:13" ht="15.75" thickBot="1" x14ac:dyDescent="0.3">
      <c r="A86" s="3"/>
      <c r="B86" s="20" t="s">
        <v>54</v>
      </c>
      <c r="C86" s="21"/>
      <c r="D86" s="43"/>
      <c r="E86" s="3"/>
      <c r="F86" s="41">
        <v>7.0046728000000003E-2</v>
      </c>
      <c r="G86" s="12" t="s">
        <v>55</v>
      </c>
      <c r="H86" s="3"/>
      <c r="I86" s="3"/>
      <c r="J86" s="3"/>
      <c r="K86" s="3"/>
      <c r="L86" s="3"/>
      <c r="M86" s="3"/>
    </row>
    <row r="87" spans="1:13" x14ac:dyDescent="0.25">
      <c r="A87" s="3"/>
      <c r="B87" s="3"/>
      <c r="C87" s="3"/>
      <c r="D87" s="59"/>
      <c r="E87" s="3"/>
      <c r="F87" s="3"/>
      <c r="G87" s="3"/>
      <c r="H87" s="3"/>
      <c r="I87" s="3"/>
      <c r="J87" s="3"/>
      <c r="K87" s="3"/>
      <c r="L87" s="3"/>
      <c r="M87" s="3"/>
    </row>
    <row r="88" spans="1:13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</row>
    <row r="89" spans="1:13" x14ac:dyDescent="0.25">
      <c r="A89" s="8" t="s">
        <v>56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</row>
    <row r="90" spans="1:13" ht="15.75" thickBot="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</row>
    <row r="91" spans="1:13" ht="15.75" thickBot="1" x14ac:dyDescent="0.3">
      <c r="A91" s="3"/>
      <c r="B91" s="20" t="s">
        <v>57</v>
      </c>
      <c r="C91" s="21"/>
      <c r="D91" s="43"/>
      <c r="E91" s="3"/>
      <c r="F91" s="37">
        <v>6.5461373010000004E-2</v>
      </c>
      <c r="G91" s="12" t="s">
        <v>58</v>
      </c>
      <c r="H91" s="3"/>
      <c r="I91" s="3"/>
      <c r="J91" s="3"/>
      <c r="K91" s="3"/>
      <c r="L91" s="3"/>
      <c r="M91" s="3"/>
    </row>
    <row r="92" spans="1:13" x14ac:dyDescent="0.25">
      <c r="A92" s="3"/>
      <c r="B92" s="3"/>
      <c r="C92" s="3"/>
      <c r="D92" s="59"/>
      <c r="E92" s="3"/>
      <c r="F92" s="3"/>
      <c r="G92" s="3"/>
      <c r="H92" s="3"/>
      <c r="I92" s="3"/>
      <c r="J92" s="3"/>
      <c r="K92" s="3"/>
      <c r="L92" s="3"/>
      <c r="M92" s="3"/>
    </row>
    <row r="93" spans="1:13" x14ac:dyDescent="0.25">
      <c r="A93" s="8" t="s">
        <v>59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</row>
    <row r="94" spans="1:13" ht="15.75" thickBot="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</row>
    <row r="95" spans="1:13" ht="15.75" thickBot="1" x14ac:dyDescent="0.3">
      <c r="A95" s="3"/>
      <c r="B95" s="20" t="s">
        <v>60</v>
      </c>
      <c r="C95" s="68">
        <f>F91</f>
        <v>6.5461373010000004E-2</v>
      </c>
      <c r="D95" s="43">
        <v>4</v>
      </c>
      <c r="E95" s="3"/>
      <c r="F95" s="38">
        <f>C95*D95</f>
        <v>0.26184549204000002</v>
      </c>
      <c r="G95" s="12" t="s">
        <v>61</v>
      </c>
      <c r="H95" s="3"/>
      <c r="I95" s="3"/>
      <c r="J95" s="3"/>
      <c r="K95" s="3"/>
      <c r="L95" s="3"/>
      <c r="M95" s="3"/>
    </row>
    <row r="96" spans="1:13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</row>
    <row r="97" spans="1:13" x14ac:dyDescent="0.25">
      <c r="A97" s="8" t="s">
        <v>62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</row>
    <row r="98" spans="1:13" ht="15.75" thickBot="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</row>
    <row r="99" spans="1:13" ht="15.75" thickBot="1" x14ac:dyDescent="0.3">
      <c r="A99" s="20" t="s">
        <v>63</v>
      </c>
      <c r="B99" s="43"/>
      <c r="C99" s="3"/>
      <c r="D99" s="3"/>
      <c r="E99" s="3"/>
      <c r="F99" s="42">
        <v>104882000</v>
      </c>
      <c r="G99" s="12" t="s">
        <v>50</v>
      </c>
      <c r="H99" s="3"/>
      <c r="I99" s="3"/>
      <c r="J99" s="3"/>
      <c r="K99" s="3"/>
      <c r="L99" s="3"/>
      <c r="M99" s="3"/>
    </row>
    <row r="100" spans="1:13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</row>
    <row r="101" spans="1:13" ht="15.75" thickBot="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 spans="1:13" ht="15.75" thickBot="1" x14ac:dyDescent="0.3">
      <c r="A102" s="20" t="s">
        <v>65</v>
      </c>
      <c r="B102" s="21"/>
      <c r="C102" s="22"/>
      <c r="D102" s="3"/>
      <c r="E102" s="3"/>
      <c r="F102" s="42">
        <v>104882000</v>
      </c>
      <c r="G102" s="12" t="s">
        <v>49</v>
      </c>
      <c r="H102" s="3"/>
      <c r="I102" s="3"/>
      <c r="J102" s="3"/>
      <c r="K102" s="3"/>
      <c r="L102" s="3"/>
      <c r="M102" s="3"/>
    </row>
    <row r="103" spans="1:13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</row>
    <row r="104" spans="1:13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</row>
    <row r="105" spans="1:13" x14ac:dyDescent="0.25">
      <c r="A105" s="8" t="s">
        <v>8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</row>
    <row r="106" spans="1:13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</row>
    <row r="107" spans="1:13" x14ac:dyDescent="0.25">
      <c r="A107" s="3" t="s">
        <v>67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</row>
    <row r="108" spans="1:13" x14ac:dyDescent="0.25">
      <c r="A108" s="3" t="s">
        <v>12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x14ac:dyDescent="0.25">
      <c r="A110" s="3" t="s">
        <v>13</v>
      </c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</row>
    <row r="111" spans="1:13" x14ac:dyDescent="0.25">
      <c r="A111" s="3" t="s">
        <v>14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</row>
    <row r="112" spans="1:13" x14ac:dyDescent="0.25">
      <c r="A112" s="3" t="s">
        <v>15</v>
      </c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</row>
    <row r="113" spans="1:13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</row>
    <row r="114" spans="1:13" x14ac:dyDescent="0.25">
      <c r="A114" s="8" t="s">
        <v>72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</row>
    <row r="115" spans="1:13" ht="15.75" thickBo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</row>
    <row r="116" spans="1:13" ht="15.75" thickBot="1" x14ac:dyDescent="0.3">
      <c r="A116" s="3"/>
      <c r="B116" s="3"/>
      <c r="C116" s="20" t="s">
        <v>68</v>
      </c>
      <c r="D116" s="43"/>
      <c r="E116" s="41">
        <v>5.0969124999999997E-2</v>
      </c>
      <c r="F116" s="3"/>
      <c r="G116" s="3"/>
      <c r="H116" s="3"/>
      <c r="I116" s="3"/>
      <c r="J116" s="3"/>
      <c r="K116" s="3"/>
      <c r="L116" s="3"/>
      <c r="M116" s="3"/>
    </row>
    <row r="117" spans="1:13" x14ac:dyDescent="0.25">
      <c r="A117" s="3"/>
      <c r="B117" s="3"/>
      <c r="C117" s="3"/>
      <c r="D117" s="59"/>
      <c r="E117" s="3"/>
      <c r="F117" s="3"/>
      <c r="G117" s="3"/>
      <c r="H117" s="3"/>
      <c r="I117" s="3"/>
      <c r="J117" s="3"/>
      <c r="K117" s="3"/>
      <c r="L117" s="3"/>
      <c r="M117" s="3"/>
    </row>
    <row r="118" spans="1:13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</row>
    <row r="119" spans="1:13" x14ac:dyDescent="0.25">
      <c r="A119" s="8" t="s">
        <v>66</v>
      </c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</row>
    <row r="120" spans="1:13" ht="15.75" thickBo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</row>
    <row r="121" spans="1:13" ht="15.75" thickBot="1" x14ac:dyDescent="0.3">
      <c r="A121" s="3"/>
      <c r="B121" s="3"/>
      <c r="C121" s="6" t="s">
        <v>31</v>
      </c>
      <c r="D121" s="6" t="s">
        <v>32</v>
      </c>
      <c r="E121" s="6" t="s">
        <v>33</v>
      </c>
      <c r="F121" s="6" t="s">
        <v>34</v>
      </c>
      <c r="G121" s="9" t="s">
        <v>35</v>
      </c>
      <c r="H121" s="3"/>
      <c r="I121" s="3"/>
      <c r="J121" s="3"/>
      <c r="K121" s="3"/>
      <c r="L121" s="3"/>
      <c r="M121" s="3"/>
    </row>
    <row r="122" spans="1:13" x14ac:dyDescent="0.25">
      <c r="A122" s="3"/>
      <c r="B122" s="3"/>
      <c r="C122" s="60">
        <v>0</v>
      </c>
      <c r="D122" s="23" t="s">
        <v>19</v>
      </c>
      <c r="E122" s="26"/>
      <c r="F122" s="26"/>
      <c r="G122" s="29">
        <v>80000000</v>
      </c>
      <c r="H122" s="3"/>
      <c r="I122" s="3"/>
      <c r="J122" s="3"/>
      <c r="K122" s="3"/>
      <c r="L122" s="3"/>
      <c r="M122" s="3"/>
    </row>
    <row r="123" spans="1:13" x14ac:dyDescent="0.25">
      <c r="A123" s="3"/>
      <c r="B123" s="3"/>
      <c r="C123" s="64">
        <v>1</v>
      </c>
      <c r="D123" s="27">
        <v>0</v>
      </c>
      <c r="E123" s="27">
        <f>G122*E116</f>
        <v>4077529.9999999995</v>
      </c>
      <c r="F123" s="27">
        <f>E123</f>
        <v>4077529.9999999995</v>
      </c>
      <c r="G123" s="27">
        <f>G122</f>
        <v>80000000</v>
      </c>
      <c r="H123" s="3"/>
      <c r="I123" s="3"/>
      <c r="J123" s="3"/>
      <c r="K123" s="3"/>
      <c r="L123" s="3"/>
      <c r="M123" s="3"/>
    </row>
    <row r="124" spans="1:13" x14ac:dyDescent="0.25">
      <c r="A124" s="3"/>
      <c r="B124" s="3"/>
      <c r="C124" s="64">
        <v>2</v>
      </c>
      <c r="D124" s="27">
        <v>0</v>
      </c>
      <c r="E124" s="27">
        <f>E123</f>
        <v>4077529.9999999995</v>
      </c>
      <c r="F124" s="27">
        <f>F123</f>
        <v>4077529.9999999995</v>
      </c>
      <c r="G124" s="27">
        <f>G123</f>
        <v>80000000</v>
      </c>
      <c r="H124" s="3"/>
      <c r="I124" s="3"/>
      <c r="J124" s="3"/>
      <c r="K124" s="3"/>
      <c r="L124" s="3"/>
      <c r="M124" s="3"/>
    </row>
    <row r="125" spans="1:13" x14ac:dyDescent="0.25">
      <c r="A125" s="3"/>
      <c r="B125" s="3"/>
      <c r="C125" s="64">
        <v>3</v>
      </c>
      <c r="D125" s="27">
        <v>0</v>
      </c>
      <c r="E125" s="27">
        <f>E124</f>
        <v>4077529.9999999995</v>
      </c>
      <c r="F125" s="27">
        <v>0</v>
      </c>
      <c r="G125" s="27">
        <f>G124+E125</f>
        <v>84077530</v>
      </c>
      <c r="H125" s="3"/>
      <c r="I125" s="3"/>
      <c r="J125" s="3"/>
      <c r="K125" s="3"/>
      <c r="L125" s="3"/>
      <c r="M125" s="3"/>
    </row>
    <row r="126" spans="1:13" x14ac:dyDescent="0.25">
      <c r="A126" s="3"/>
      <c r="B126" s="3"/>
      <c r="C126" s="64">
        <v>4</v>
      </c>
      <c r="D126" s="27">
        <v>0</v>
      </c>
      <c r="E126" s="27">
        <f>G125*E116</f>
        <v>4285358.1362612499</v>
      </c>
      <c r="F126" s="27">
        <v>0</v>
      </c>
      <c r="G126" s="27">
        <f>G125+E126</f>
        <v>88362888.136261255</v>
      </c>
      <c r="H126" s="3"/>
      <c r="I126" s="3"/>
      <c r="J126" s="3"/>
      <c r="K126" s="3"/>
      <c r="L126" s="3"/>
      <c r="M126" s="3"/>
    </row>
    <row r="127" spans="1:13" x14ac:dyDescent="0.25">
      <c r="A127" s="3"/>
      <c r="B127" s="3"/>
      <c r="C127" s="64">
        <v>5</v>
      </c>
      <c r="D127" s="27">
        <f>B$150</f>
        <v>22416536.840971895</v>
      </c>
      <c r="E127" s="27">
        <f>G126*B$135</f>
        <v>4503779.0907781171</v>
      </c>
      <c r="F127" s="27">
        <f>D127-E127</f>
        <v>17912757.750193778</v>
      </c>
      <c r="G127" s="27">
        <f>G126-F127</f>
        <v>70450130.38606748</v>
      </c>
      <c r="H127" s="3"/>
      <c r="I127" s="3"/>
      <c r="J127" s="3"/>
      <c r="K127" s="3"/>
      <c r="L127" s="3"/>
      <c r="M127" s="3"/>
    </row>
    <row r="128" spans="1:13" x14ac:dyDescent="0.25">
      <c r="A128" s="3"/>
      <c r="B128" s="3"/>
      <c r="C128" s="64">
        <v>6</v>
      </c>
      <c r="D128" s="27">
        <v>32416537</v>
      </c>
      <c r="E128" s="27">
        <f t="shared" ref="E128:E130" si="5">G127*B$135</f>
        <v>3590781.5019137715</v>
      </c>
      <c r="F128" s="27">
        <f t="shared" ref="F128:F130" si="6">D128-E128</f>
        <v>28825755.498086229</v>
      </c>
      <c r="G128" s="27">
        <f t="shared" ref="G128:G130" si="7">G127-F128</f>
        <v>41624374.887981251</v>
      </c>
      <c r="H128" s="3"/>
      <c r="I128" s="3"/>
      <c r="J128" s="3"/>
      <c r="K128" s="3"/>
      <c r="L128" s="3"/>
      <c r="M128" s="3"/>
    </row>
    <row r="129" spans="1:13" x14ac:dyDescent="0.25">
      <c r="A129" s="3"/>
      <c r="B129" s="3"/>
      <c r="C129" s="64">
        <v>7</v>
      </c>
      <c r="D129" s="27">
        <f t="shared" ref="D128:D130" si="8">B$150</f>
        <v>22416536.840971895</v>
      </c>
      <c r="E129" s="27">
        <f t="shared" si="5"/>
        <v>2121557.966712377</v>
      </c>
      <c r="F129" s="27">
        <f t="shared" si="6"/>
        <v>20294978.874259517</v>
      </c>
      <c r="G129" s="27">
        <f t="shared" si="7"/>
        <v>21329396.013721734</v>
      </c>
      <c r="H129" s="3"/>
      <c r="I129" s="3"/>
      <c r="J129" s="3"/>
      <c r="K129" s="3"/>
      <c r="L129" s="3"/>
      <c r="M129" s="3"/>
    </row>
    <row r="130" spans="1:13" ht="15.75" thickBot="1" x14ac:dyDescent="0.3">
      <c r="A130" s="3"/>
      <c r="B130" s="3"/>
      <c r="C130" s="65">
        <v>8</v>
      </c>
      <c r="D130" s="28">
        <f t="shared" si="8"/>
        <v>22416536.840971895</v>
      </c>
      <c r="E130" s="28">
        <f t="shared" si="5"/>
        <v>1087140.6515978847</v>
      </c>
      <c r="F130" s="28">
        <f t="shared" si="6"/>
        <v>21329396.189374011</v>
      </c>
      <c r="G130" s="28">
        <f t="shared" si="7"/>
        <v>-0.17565227672457695</v>
      </c>
      <c r="H130" s="3"/>
      <c r="I130" s="3"/>
      <c r="J130" s="3"/>
      <c r="K130" s="3"/>
      <c r="L130" s="3"/>
      <c r="M130" s="3"/>
    </row>
    <row r="131" spans="1:13" x14ac:dyDescent="0.25">
      <c r="A131" s="3"/>
      <c r="B131" s="3"/>
      <c r="C131" s="3"/>
      <c r="D131" s="63" t="s">
        <v>19</v>
      </c>
      <c r="E131" s="3"/>
      <c r="F131" s="3"/>
      <c r="G131" s="3"/>
      <c r="H131" s="3"/>
      <c r="I131" s="3"/>
      <c r="J131" s="3"/>
      <c r="K131" s="3"/>
      <c r="L131" s="3"/>
      <c r="M131" s="3"/>
    </row>
    <row r="132" spans="1:13" x14ac:dyDescent="0.25">
      <c r="A132" s="8" t="s">
        <v>69</v>
      </c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</row>
    <row r="133" spans="1:13" ht="15.75" thickBo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</row>
    <row r="134" spans="1:13" ht="15.75" thickBot="1" x14ac:dyDescent="0.3">
      <c r="A134" s="30" t="s">
        <v>27</v>
      </c>
      <c r="B134" s="18">
        <f>PV(B135,B136,,B137)</f>
        <v>9053574.6043785792</v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</row>
    <row r="135" spans="1:13" x14ac:dyDescent="0.25">
      <c r="A135" s="32" t="s">
        <v>28</v>
      </c>
      <c r="B135" s="50">
        <f>E116</f>
        <v>5.0969124999999997E-2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</row>
    <row r="136" spans="1:13" x14ac:dyDescent="0.25">
      <c r="A136" s="32" t="s">
        <v>29</v>
      </c>
      <c r="B136" s="33">
        <v>2</v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</row>
    <row r="137" spans="1:13" ht="15.75" thickBot="1" x14ac:dyDescent="0.3">
      <c r="A137" s="34" t="s">
        <v>70</v>
      </c>
      <c r="B137" s="51">
        <v>-10000000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</row>
    <row r="138" spans="1:13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</row>
    <row r="139" spans="1:13" x14ac:dyDescent="0.25">
      <c r="A139" s="8" t="s">
        <v>71</v>
      </c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</row>
    <row r="140" spans="1:13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</row>
    <row r="141" spans="1:13" x14ac:dyDescent="0.25">
      <c r="A141" s="52">
        <f>G126</f>
        <v>88362888.136261255</v>
      </c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</row>
    <row r="142" spans="1:13" ht="15.75" thickBot="1" x14ac:dyDescent="0.3">
      <c r="A142" s="44">
        <f>B134</f>
        <v>9053574.6043785792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</row>
    <row r="143" spans="1:13" ht="15.75" thickBot="1" x14ac:dyDescent="0.3">
      <c r="A143" s="53">
        <f>A141-A142</f>
        <v>79309313.531882674</v>
      </c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</row>
    <row r="144" spans="1:13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</row>
    <row r="145" spans="1:13" x14ac:dyDescent="0.25">
      <c r="A145" s="8" t="s">
        <v>73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</row>
    <row r="146" spans="1:13" ht="15.75" thickBo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</row>
    <row r="147" spans="1:13" x14ac:dyDescent="0.25">
      <c r="A147" s="45" t="s">
        <v>27</v>
      </c>
      <c r="B147" s="54">
        <f>-A143</f>
        <v>-79309313.531882674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</row>
    <row r="148" spans="1:13" x14ac:dyDescent="0.25">
      <c r="A148" s="46" t="s">
        <v>28</v>
      </c>
      <c r="B148" s="47">
        <f>B135</f>
        <v>5.0969124999999997E-2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</row>
    <row r="149" spans="1:13" ht="15.75" thickBot="1" x14ac:dyDescent="0.3">
      <c r="A149" s="46" t="s">
        <v>29</v>
      </c>
      <c r="B149" s="48">
        <v>4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</row>
    <row r="150" spans="1:13" ht="15.75" thickBot="1" x14ac:dyDescent="0.3">
      <c r="A150" s="49" t="s">
        <v>30</v>
      </c>
      <c r="B150" s="18">
        <f>PMT(B148,B149,B147)</f>
        <v>22416536.840971895</v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</row>
    <row r="151" spans="1:13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</row>
    <row r="152" spans="1:13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</row>
    <row r="153" spans="1:13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</row>
    <row r="154" spans="1:13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</row>
    <row r="155" spans="1:13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</row>
    <row r="156" spans="1:13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</row>
    <row r="157" spans="1:13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</row>
    <row r="158" spans="1:13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</row>
    <row r="159" spans="1:13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</row>
    <row r="160" spans="1:13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</row>
    <row r="161" spans="1:12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</row>
    <row r="162" spans="1:12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</row>
    <row r="163" spans="1:12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</row>
    <row r="164" spans="1:12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</row>
    <row r="165" spans="1:12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</row>
    <row r="166" spans="1:12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</row>
    <row r="167" spans="1:12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</row>
    <row r="168" spans="1:12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</row>
    <row r="169" spans="1:12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</row>
    <row r="170" spans="1:12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</row>
    <row r="171" spans="1:12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</row>
    <row r="172" spans="1:12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</row>
    <row r="173" spans="1:12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</row>
    <row r="174" spans="1:12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</row>
    <row r="175" spans="1:12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</row>
    <row r="176" spans="1:12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</row>
    <row r="177" spans="1:12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</row>
    <row r="178" spans="1:12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</row>
    <row r="179" spans="1:12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</row>
    <row r="180" spans="1:12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</row>
    <row r="181" spans="1:12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</row>
    <row r="182" spans="1:12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</row>
    <row r="183" spans="1:12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</row>
    <row r="184" spans="1:12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</row>
    <row r="185" spans="1:12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</row>
    <row r="186" spans="1:12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</row>
    <row r="187" spans="1:12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</row>
    <row r="188" spans="1:12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</row>
    <row r="189" spans="1:12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</row>
    <row r="190" spans="1:12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</row>
    <row r="191" spans="1:12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</row>
    <row r="192" spans="1:12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</row>
    <row r="193" spans="1:12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</row>
    <row r="194" spans="1:12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</row>
    <row r="195" spans="1:12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</row>
    <row r="196" spans="1:12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</row>
    <row r="197" spans="1:12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</row>
    <row r="198" spans="1:12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</row>
    <row r="199" spans="1:12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</row>
    <row r="200" spans="1:12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</row>
    <row r="201" spans="1:12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</row>
    <row r="202" spans="1:12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</row>
    <row r="203" spans="1:12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</row>
    <row r="204" spans="1:12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</row>
    <row r="205" spans="1:12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</row>
    <row r="206" spans="1:12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</row>
    <row r="207" spans="1:12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</row>
    <row r="208" spans="1:12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</row>
    <row r="209" spans="1:12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</row>
    <row r="210" spans="1:12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</row>
    <row r="211" spans="1:12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</row>
    <row r="212" spans="1:12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</row>
    <row r="213" spans="1:12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</row>
    <row r="214" spans="1:12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</row>
    <row r="215" spans="1:12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</row>
    <row r="216" spans="1:12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</row>
    <row r="217" spans="1:12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</row>
    <row r="218" spans="1:12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</row>
    <row r="219" spans="1:12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</row>
    <row r="220" spans="1:12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</row>
    <row r="221" spans="1:12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</row>
    <row r="222" spans="1:12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</row>
    <row r="223" spans="1:12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</row>
    <row r="224" spans="1:12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</row>
    <row r="225" spans="1:12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</row>
    <row r="226" spans="1:12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</row>
    <row r="227" spans="1:12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</row>
    <row r="228" spans="1:12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</row>
    <row r="229" spans="1:12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</row>
    <row r="230" spans="1:12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</row>
    <row r="231" spans="1:12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</row>
    <row r="232" spans="1:12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</row>
    <row r="233" spans="1:12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</row>
    <row r="234" spans="1:12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</row>
    <row r="235" spans="1:12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</row>
    <row r="236" spans="1:12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</row>
    <row r="237" spans="1:12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</row>
    <row r="238" spans="1:12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</row>
    <row r="239" spans="1:12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</row>
    <row r="240" spans="1:12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</row>
    <row r="241" spans="1:12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</row>
    <row r="242" spans="1:12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</row>
    <row r="243" spans="1:12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</row>
    <row r="244" spans="1:12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</row>
    <row r="245" spans="1:12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</row>
    <row r="246" spans="1:12" x14ac:dyDescent="0.25">
      <c r="A246" s="3"/>
      <c r="D246" s="3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B1F34074740D4DBED2B55B390CA01D" ma:contentTypeVersion="3" ma:contentTypeDescription="Create a new document." ma:contentTypeScope="" ma:versionID="6229d97f8d6ef3f7c2b1883311ef5568">
  <xsd:schema xmlns:xsd="http://www.w3.org/2001/XMLSchema" xmlns:xs="http://www.w3.org/2001/XMLSchema" xmlns:p="http://schemas.microsoft.com/office/2006/metadata/properties" xmlns:ns2="37072cd7-624f-4990-9d73-51f390d8b0e8" targetNamespace="http://schemas.microsoft.com/office/2006/metadata/properties" ma:root="true" ma:fieldsID="d59cf4c2e98797cb3a6e1e186c0dd6ea" ns2:_="">
    <xsd:import namespace="37072cd7-624f-4990-9d73-51f390d8b0e8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072cd7-624f-4990-9d73-51f390d8b0e8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37072cd7-624f-4990-9d73-51f390d8b0e8" xsi:nil="true"/>
  </documentManagement>
</p:properties>
</file>

<file path=customXml/itemProps1.xml><?xml version="1.0" encoding="utf-8"?>
<ds:datastoreItem xmlns:ds="http://schemas.openxmlformats.org/officeDocument/2006/customXml" ds:itemID="{3286B384-D413-4E61-98AD-D86F1D472262}"/>
</file>

<file path=customXml/itemProps2.xml><?xml version="1.0" encoding="utf-8"?>
<ds:datastoreItem xmlns:ds="http://schemas.openxmlformats.org/officeDocument/2006/customXml" ds:itemID="{D3B478A6-36EC-4055-9E79-76EFDCE2EA2A}"/>
</file>

<file path=customXml/itemProps3.xml><?xml version="1.0" encoding="utf-8"?>
<ds:datastoreItem xmlns:ds="http://schemas.openxmlformats.org/officeDocument/2006/customXml" ds:itemID="{7F2A1A89-7FC3-4485-8001-73941D924A8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Enunciado</vt:lpstr>
      <vt:lpstr>Solución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Oscar</cp:lastModifiedBy>
  <dcterms:created xsi:type="dcterms:W3CDTF">2021-04-27T16:10:47Z</dcterms:created>
  <dcterms:modified xsi:type="dcterms:W3CDTF">2021-05-08T16:35:33Z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0x0101009AB1F34074740D4DBED2B55B390CA01D</vt:lpwstr>
  </property>
</Properties>
</file>