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2º Parcial Grupo 13 1º Tercio\Parcial - Solución - Asistencia\"/>
    </mc:Choice>
  </mc:AlternateContent>
  <xr:revisionPtr revIDLastSave="0" documentId="13_ncr:1_{B2AED7E4-3919-4E51-B09F-B14691D4C33F}" xr6:coauthVersionLast="46" xr6:coauthVersionMax="46" xr10:uidLastSave="{00000000-0000-0000-0000-000000000000}"/>
  <bookViews>
    <workbookView xWindow="-120" yWindow="-120" windowWidth="20730" windowHeight="11160" firstSheet="1" activeTab="2" xr2:uid="{6F556C8A-54CE-4C59-BDE0-BDC1F3F802D3}"/>
  </bookViews>
  <sheets>
    <sheet name="Estado de Situación Financiera" sheetId="1" r:id="rId1"/>
    <sheet name="Estado de Resultados Integral" sheetId="2" r:id="rId2"/>
    <sheet name="Estado de Fuentes y Usos" sheetId="3" r:id="rId3"/>
    <sheet name="In. Productividad y Rotación" sheetId="4" r:id="rId4"/>
    <sheet name="Indicadores Financie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5" l="1"/>
  <c r="F9" i="5"/>
  <c r="D61" i="4" l="1"/>
  <c r="A61" i="4"/>
  <c r="D60" i="4"/>
  <c r="A60" i="4"/>
  <c r="D59" i="4"/>
  <c r="A59" i="4"/>
  <c r="D58" i="4"/>
  <c r="A58" i="4"/>
  <c r="D57" i="4"/>
  <c r="A57" i="4"/>
  <c r="F53" i="4"/>
  <c r="I53" i="4" s="1"/>
  <c r="G45" i="4"/>
  <c r="D49" i="4"/>
  <c r="I40" i="4"/>
  <c r="J36" i="4"/>
  <c r="I36" i="4"/>
  <c r="H36" i="4"/>
  <c r="G36" i="4"/>
  <c r="D24" i="4"/>
  <c r="D23" i="4"/>
  <c r="G5" i="4"/>
  <c r="G46" i="3"/>
  <c r="F41" i="3"/>
  <c r="I52" i="1"/>
  <c r="F20" i="3" s="1"/>
  <c r="I14" i="1"/>
  <c r="F11" i="3" s="1"/>
  <c r="G57" i="1"/>
  <c r="H57" i="1" s="1"/>
  <c r="G55" i="1"/>
  <c r="I55" i="1" s="1"/>
  <c r="G58" i="3" s="1"/>
  <c r="G54" i="1"/>
  <c r="I54" i="1" s="1"/>
  <c r="G57" i="3" s="1"/>
  <c r="G53" i="1"/>
  <c r="H53" i="1" s="1"/>
  <c r="G52" i="1"/>
  <c r="H52" i="1" s="1"/>
  <c r="G51" i="1"/>
  <c r="H51" i="1" s="1"/>
  <c r="G46" i="1"/>
  <c r="H46" i="1" s="1"/>
  <c r="G45" i="1"/>
  <c r="H45" i="1" s="1"/>
  <c r="G44" i="1"/>
  <c r="H44" i="1" s="1"/>
  <c r="G40" i="1"/>
  <c r="H40" i="1" s="1"/>
  <c r="G39" i="1"/>
  <c r="I39" i="1" s="1"/>
  <c r="F12" i="3" s="1"/>
  <c r="G38" i="1"/>
  <c r="H38" i="1" s="1"/>
  <c r="G37" i="1"/>
  <c r="H37" i="1" s="1"/>
  <c r="G36" i="1"/>
  <c r="H36" i="1" s="1"/>
  <c r="G30" i="1"/>
  <c r="I30" i="1" s="1"/>
  <c r="G7" i="3" s="1"/>
  <c r="G29" i="1"/>
  <c r="H29" i="1" s="1"/>
  <c r="G28" i="1"/>
  <c r="J28" i="1" s="1"/>
  <c r="F37" i="3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5" i="1"/>
  <c r="J15" i="1" s="1"/>
  <c r="F27" i="3" s="1"/>
  <c r="G14" i="1"/>
  <c r="H14" i="1" s="1"/>
  <c r="G13" i="1"/>
  <c r="H13" i="1" s="1"/>
  <c r="G12" i="1"/>
  <c r="H12" i="1" s="1"/>
  <c r="G11" i="1"/>
  <c r="H11" i="1" s="1"/>
  <c r="G10" i="1"/>
  <c r="H10" i="1" s="1"/>
  <c r="F47" i="1"/>
  <c r="F48" i="1" s="1"/>
  <c r="F41" i="1"/>
  <c r="F31" i="1"/>
  <c r="F26" i="1"/>
  <c r="F16" i="1"/>
  <c r="E47" i="1"/>
  <c r="E48" i="1" s="1"/>
  <c r="E41" i="1"/>
  <c r="E31" i="1"/>
  <c r="E26" i="1"/>
  <c r="E16" i="1"/>
  <c r="I10" i="2"/>
  <c r="J10" i="2" s="1"/>
  <c r="I8" i="2"/>
  <c r="J8" i="2" s="1"/>
  <c r="J7" i="2"/>
  <c r="I7" i="2"/>
  <c r="H14" i="2"/>
  <c r="F14" i="2"/>
  <c r="I14" i="2" s="1"/>
  <c r="J14" i="2" s="1"/>
  <c r="H8" i="2"/>
  <c r="H9" i="2" s="1"/>
  <c r="H11" i="2" s="1"/>
  <c r="F8" i="2"/>
  <c r="F9" i="2" s="1"/>
  <c r="F11" i="2" s="1"/>
  <c r="I11" i="2" s="1"/>
  <c r="J11" i="2" s="1"/>
  <c r="H55" i="1" l="1"/>
  <c r="J13" i="1"/>
  <c r="F26" i="3" s="1"/>
  <c r="I24" i="1"/>
  <c r="F17" i="3" s="1"/>
  <c r="I25" i="1"/>
  <c r="G6" i="3" s="1"/>
  <c r="H39" i="1"/>
  <c r="I53" i="1"/>
  <c r="G56" i="3" s="1"/>
  <c r="H54" i="1"/>
  <c r="J36" i="1"/>
  <c r="F28" i="3" s="1"/>
  <c r="J37" i="1"/>
  <c r="F29" i="3" s="1"/>
  <c r="J38" i="1"/>
  <c r="F30" i="3" s="1"/>
  <c r="J11" i="1"/>
  <c r="F25" i="3" s="1"/>
  <c r="J21" i="1"/>
  <c r="F36" i="3" s="1"/>
  <c r="G31" i="1"/>
  <c r="H31" i="1" s="1"/>
  <c r="I22" i="1"/>
  <c r="F15" i="3" s="1"/>
  <c r="J40" i="1"/>
  <c r="F31" i="3" s="1"/>
  <c r="I23" i="1"/>
  <c r="F16" i="3" s="1"/>
  <c r="I51" i="1"/>
  <c r="F19" i="3" s="1"/>
  <c r="H15" i="1"/>
  <c r="J10" i="1"/>
  <c r="H30" i="1"/>
  <c r="I57" i="1"/>
  <c r="G59" i="3" s="1"/>
  <c r="J29" i="1"/>
  <c r="F38" i="3" s="1"/>
  <c r="H28" i="1"/>
  <c r="J44" i="1"/>
  <c r="F39" i="3" s="1"/>
  <c r="I45" i="1"/>
  <c r="F18" i="3" s="1"/>
  <c r="F32" i="1"/>
  <c r="F33" i="1" s="1"/>
  <c r="J19" i="1"/>
  <c r="F34" i="3" s="1"/>
  <c r="J46" i="1"/>
  <c r="F40" i="3" s="1"/>
  <c r="I9" i="2"/>
  <c r="J9" i="2" s="1"/>
  <c r="G13" i="4"/>
  <c r="D22" i="4" s="1"/>
  <c r="D25" i="4" s="1"/>
  <c r="G21" i="3"/>
  <c r="I12" i="1"/>
  <c r="F10" i="3" s="1"/>
  <c r="G13" i="3" s="1"/>
  <c r="G48" i="1"/>
  <c r="H48" i="1" s="1"/>
  <c r="J20" i="1"/>
  <c r="F35" i="3" s="1"/>
  <c r="F49" i="1"/>
  <c r="G41" i="1"/>
  <c r="H41" i="1" s="1"/>
  <c r="G16" i="1"/>
  <c r="H16" i="1" s="1"/>
  <c r="G26" i="1"/>
  <c r="H26" i="1" s="1"/>
  <c r="G47" i="1"/>
  <c r="H47" i="1" s="1"/>
  <c r="E49" i="1"/>
  <c r="E32" i="1"/>
  <c r="F12" i="2"/>
  <c r="H12" i="2"/>
  <c r="H13" i="2" s="1"/>
  <c r="H17" i="2" s="1"/>
  <c r="G61" i="3" l="1"/>
  <c r="G32" i="3"/>
  <c r="G42" i="3"/>
  <c r="J59" i="1"/>
  <c r="H18" i="2"/>
  <c r="H19" i="2" s="1"/>
  <c r="D47" i="4"/>
  <c r="G28" i="4"/>
  <c r="F13" i="2"/>
  <c r="I12" i="2"/>
  <c r="J12" i="2" s="1"/>
  <c r="D48" i="4"/>
  <c r="G43" i="3"/>
  <c r="G49" i="1"/>
  <c r="H49" i="1" s="1"/>
  <c r="E33" i="1"/>
  <c r="G32" i="1"/>
  <c r="H32" i="1" s="1"/>
  <c r="F56" i="1" l="1"/>
  <c r="E6" i="5"/>
  <c r="D50" i="4"/>
  <c r="G44" i="4" s="1"/>
  <c r="I13" i="2"/>
  <c r="J13" i="2" s="1"/>
  <c r="F17" i="2"/>
  <c r="G33" i="1"/>
  <c r="H33" i="1" s="1"/>
  <c r="F18" i="2" l="1"/>
  <c r="I18" i="2" s="1"/>
  <c r="J18" i="2" s="1"/>
  <c r="I17" i="2"/>
  <c r="J17" i="2" s="1"/>
  <c r="F58" i="1"/>
  <c r="F55" i="3"/>
  <c r="F61" i="3" s="1"/>
  <c r="E9" i="5" l="1"/>
  <c r="F59" i="1"/>
  <c r="F19" i="2"/>
  <c r="E56" i="1" l="1"/>
  <c r="D6" i="5"/>
  <c r="F6" i="5" s="1"/>
  <c r="G6" i="5" s="1"/>
  <c r="I19" i="2"/>
  <c r="J19" i="2" s="1"/>
  <c r="E58" i="1" l="1"/>
  <c r="G56" i="1"/>
  <c r="G5" i="3"/>
  <c r="G8" i="3" s="1"/>
  <c r="G22" i="3" s="1"/>
  <c r="G45" i="3" s="1"/>
  <c r="G47" i="3" s="1"/>
  <c r="I56" i="1" l="1"/>
  <c r="I59" i="1" s="1"/>
  <c r="H56" i="1"/>
  <c r="D9" i="5"/>
  <c r="G58" i="1"/>
  <c r="H58" i="1" s="1"/>
  <c r="E59" i="1"/>
  <c r="G59" i="1" s="1"/>
  <c r="H59" i="1" s="1"/>
</calcChain>
</file>

<file path=xl/sharedStrings.xml><?xml version="1.0" encoding="utf-8"?>
<sst xmlns="http://schemas.openxmlformats.org/spreadsheetml/2006/main" count="213" uniqueCount="138">
  <si>
    <t>ACTIVO</t>
  </si>
  <si>
    <t>Corriente</t>
  </si>
  <si>
    <t>Efectivo y Equivalente del Efectivo</t>
  </si>
  <si>
    <t>Inversiones</t>
  </si>
  <si>
    <t>Cuentas por Cobrar Comerciales</t>
  </si>
  <si>
    <t>Otras Cuentas por Cobrar</t>
  </si>
  <si>
    <t>Inventarios</t>
  </si>
  <si>
    <t>Gastos Pagados por Anticipado</t>
  </si>
  <si>
    <t>TOTAL ACTIVO CORRIENTE</t>
  </si>
  <si>
    <t>Largo Plazo</t>
  </si>
  <si>
    <t>Inmovilizado Material</t>
  </si>
  <si>
    <t>Terrenos</t>
  </si>
  <si>
    <t>Edificios</t>
  </si>
  <si>
    <t xml:space="preserve">Maquinaria y Equipo </t>
  </si>
  <si>
    <t>Muebles y Enseres</t>
  </si>
  <si>
    <t>Equipos de Computo y Comunicación</t>
  </si>
  <si>
    <t>Equipos de Transporte</t>
  </si>
  <si>
    <t>Inmovilizado Inmaterial</t>
  </si>
  <si>
    <t>Marcas y Patentes</t>
  </si>
  <si>
    <t>Crédito Mercantil</t>
  </si>
  <si>
    <t>Amortización Acumulada</t>
  </si>
  <si>
    <t>TOTAL INMOVILIZADO INMATERIAL</t>
  </si>
  <si>
    <t>TOTAL LARGO PLAZO</t>
  </si>
  <si>
    <t>TOTAL ACTIVO</t>
  </si>
  <si>
    <t>TOTAL MOVILIZADO MATERIAL</t>
  </si>
  <si>
    <t>PASIVO</t>
  </si>
  <si>
    <t>Obligaciones Financieras C.P.</t>
  </si>
  <si>
    <t>Cuentas por Pagar Comerciales</t>
  </si>
  <si>
    <t>Otras Cuentas por Pagar</t>
  </si>
  <si>
    <t>Obligaciones Laborales</t>
  </si>
  <si>
    <t>Impuestos por Pagar</t>
  </si>
  <si>
    <t>TOTAL PASIVO CORRIENTE</t>
  </si>
  <si>
    <t>Pasivo Financiero</t>
  </si>
  <si>
    <t>Obligaciones Financieras L.P.</t>
  </si>
  <si>
    <t>Bonos por Pagar</t>
  </si>
  <si>
    <t>Hipotecas por Pagar</t>
  </si>
  <si>
    <t>TOTAL PASIVO FINANCIERO</t>
  </si>
  <si>
    <t>TOTAL PASIVO</t>
  </si>
  <si>
    <t>PATRIMONIO</t>
  </si>
  <si>
    <t>Capital Suscrito y Pagado</t>
  </si>
  <si>
    <t>Prima en Colocación de Acciones</t>
  </si>
  <si>
    <t>Reserva Legal</t>
  </si>
  <si>
    <t>Reserva para Compra de Propiedad Planta y Equipo</t>
  </si>
  <si>
    <t>Otras Reservas</t>
  </si>
  <si>
    <t>Utilidad del Ejercicio</t>
  </si>
  <si>
    <t>Utilidades Retenidas</t>
  </si>
  <si>
    <t>TOTAL PATRIMONIO</t>
  </si>
  <si>
    <t>TOTAL PASIVO Y PATRIMONIO&gt;</t>
  </si>
  <si>
    <t>ESTADO DE SITUACIÓN FINANCIERA 2021 - 2020</t>
  </si>
  <si>
    <t>Fuentes</t>
  </si>
  <si>
    <t>Usos</t>
  </si>
  <si>
    <t xml:space="preserve"> </t>
  </si>
  <si>
    <t>ESTADO DE RESULTADOS INTEGRAL 2021 - 2020</t>
  </si>
  <si>
    <t>INGRESOS OPERACIONALES VENTAS</t>
  </si>
  <si>
    <t>Costo de Ventas</t>
  </si>
  <si>
    <t>MARGEN BRUTO</t>
  </si>
  <si>
    <t>Otros Ingresos de Comercilización y de Ventas</t>
  </si>
  <si>
    <t>UTILIDAD BRUTA EN VENTAS</t>
  </si>
  <si>
    <t>Gastos de Administración y de Ventas</t>
  </si>
  <si>
    <t>UTILIDAD OPERACIONAL</t>
  </si>
  <si>
    <t>Resultado Financiero</t>
  </si>
  <si>
    <t>Ingresos Financieros</t>
  </si>
  <si>
    <t>Gastos Financieros</t>
  </si>
  <si>
    <t>UTILIDAD ANTES DEL IMPUESTO A LAS GANACÍAS</t>
  </si>
  <si>
    <t>Impuesto a las Ganancías</t>
  </si>
  <si>
    <t>UTILIDAD DEL EJERCICIO</t>
  </si>
  <si>
    <t>Parciales</t>
  </si>
  <si>
    <t>TOTAL PASIVO LARGO PLAZO</t>
  </si>
  <si>
    <t xml:space="preserve">Análisis Horizontal </t>
  </si>
  <si>
    <t>Análisis Horizontal</t>
  </si>
  <si>
    <t>Depreciación Acumulada</t>
  </si>
  <si>
    <t>ESTADO DE FUENTES Y USOS</t>
  </si>
  <si>
    <t>FUENTES</t>
  </si>
  <si>
    <t>Utilidad del Ejercicio del año 2021</t>
  </si>
  <si>
    <t>Depreciación</t>
  </si>
  <si>
    <t>Amortización</t>
  </si>
  <si>
    <t>GENERACIÓN INTERNA DE RECURSOS</t>
  </si>
  <si>
    <t>FUENTES DE CORTO PLAZO</t>
  </si>
  <si>
    <t>TOTAL FUENTES DE CORTO PLAZO</t>
  </si>
  <si>
    <t>FUENTES DE LARGO PLAZO</t>
  </si>
  <si>
    <t>TOTAL FUENTES DE LARGO PLAZO</t>
  </si>
  <si>
    <t>TOTAL FUENTES</t>
  </si>
  <si>
    <t>PROYECTO DE DISTRIBUCIÓN DE UTILIDADES</t>
  </si>
  <si>
    <t>Utilidad del año 2020</t>
  </si>
  <si>
    <t>Dividendos Decretados*</t>
  </si>
  <si>
    <t>USOS</t>
  </si>
  <si>
    <t>USOS DE CORTO PLAZO</t>
  </si>
  <si>
    <t xml:space="preserve">Inversiones </t>
  </si>
  <si>
    <t>TOTAL USOS DE CORTO PLAZO</t>
  </si>
  <si>
    <t>USOS DE LARGO PLAZO</t>
  </si>
  <si>
    <t>Maquinaria y Equipo</t>
  </si>
  <si>
    <t>TOTAL USOS DE LARGO PLAZO</t>
  </si>
  <si>
    <t>TOTAL USOS</t>
  </si>
  <si>
    <t>FUENTES - USOS</t>
  </si>
  <si>
    <t>Efectivo y Equivalente del Efectivo del año 2020</t>
  </si>
  <si>
    <t>Efectivo y Equivalente del Efectivo del año 2021</t>
  </si>
  <si>
    <t>Con estos Estados Financieros prepare lo siguiente:</t>
  </si>
  <si>
    <t>Estado de Fuentes y Usos.</t>
  </si>
  <si>
    <t>Indicadores de Productividad y Rotación, teniendo en cuenta que el Costo de Oportunidad es del 7%.</t>
  </si>
  <si>
    <t>Calcule los Indicadores de Potencial de Utilidad - Independencia Financiera para cada uno de los años.</t>
  </si>
  <si>
    <t>INDICADORES DE PRODUCTIVIDAD Y ROTACIÓN</t>
  </si>
  <si>
    <t>Rotación de Cartera</t>
  </si>
  <si>
    <t>Ingresos Operacionales Ventas del Periodo</t>
  </si>
  <si>
    <t>Promedio de Cartera</t>
  </si>
  <si>
    <t>Días de Cobro de Cartera</t>
  </si>
  <si>
    <t>Rotación de Inventarios</t>
  </si>
  <si>
    <t>Costo de Ventas del Periodo</t>
  </si>
  <si>
    <t>Promedio de Inventarios</t>
  </si>
  <si>
    <t>Días de Inventario en Existencia</t>
  </si>
  <si>
    <t>Compras del Periodo</t>
  </si>
  <si>
    <t>Inventario Final</t>
  </si>
  <si>
    <t>Inventario Inicial</t>
  </si>
  <si>
    <t>Rotación de Proveedores</t>
  </si>
  <si>
    <t>Promedio de Proveedores</t>
  </si>
  <si>
    <t>Días de Pago a Proveedores</t>
  </si>
  <si>
    <t>Ciclo de Conversión del Efectivo</t>
  </si>
  <si>
    <t>Nº de Días de
Cobro de Cartera</t>
  </si>
  <si>
    <t>No de Días de Inventario
en Existencia</t>
  </si>
  <si>
    <t>Nº de Días de
Pago a Proveedores</t>
  </si>
  <si>
    <t>Rotación del Efectivo</t>
  </si>
  <si>
    <t>C.C.E.</t>
  </si>
  <si>
    <t>Saldo Minimo de Caja</t>
  </si>
  <si>
    <t>TOTAL DE DESEMBOLSOS EN EL AÑO</t>
  </si>
  <si>
    <t>Total de Desembolsos en el Año</t>
  </si>
  <si>
    <t>Costo de Oportunidad</t>
  </si>
  <si>
    <t>Saldo Minimo de Caja X C.O.</t>
  </si>
  <si>
    <t>Días</t>
  </si>
  <si>
    <t>Valor</t>
  </si>
  <si>
    <t>K.T.O.</t>
  </si>
  <si>
    <t>K.T.N.O.</t>
  </si>
  <si>
    <t>Veces</t>
  </si>
  <si>
    <t>INDICADORES FINANCIEROS</t>
  </si>
  <si>
    <t>Variación</t>
  </si>
  <si>
    <t>Potencial de Utilidad</t>
  </si>
  <si>
    <t>Independencia Financiera</t>
  </si>
  <si>
    <t>Política de Cartera 30 dìas - Política de Inventarios 40 días - Política de Proveedores 35 días.</t>
  </si>
  <si>
    <t>Adicionalmente debe entregar un Concepto de como se encuentra financieramente la Empresa. Concepto que hará parte de la calificación del Parcial.</t>
  </si>
  <si>
    <t>GRUPO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</si>
</sst>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5" xfId="1" applyNumberFormat="1" applyFont="1" applyBorder="1"/>
    <xf numFmtId="164" fontId="2" fillId="0" borderId="0" xfId="1" applyNumberFormat="1" applyFont="1" applyBorder="1"/>
    <xf numFmtId="0" fontId="4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4" fillId="0" borderId="9" xfId="0" applyFont="1" applyBorder="1"/>
    <xf numFmtId="0" fontId="3" fillId="0" borderId="9" xfId="0" applyFont="1" applyBorder="1"/>
    <xf numFmtId="0" fontId="4" fillId="0" borderId="11" xfId="0" applyFont="1" applyBorder="1"/>
    <xf numFmtId="0" fontId="2" fillId="0" borderId="5" xfId="0" applyFont="1" applyBorder="1"/>
    <xf numFmtId="0" fontId="2" fillId="0" borderId="12" xfId="0" applyFont="1" applyBorder="1"/>
    <xf numFmtId="0" fontId="2" fillId="0" borderId="3" xfId="0" applyFont="1" applyBorder="1"/>
    <xf numFmtId="164" fontId="2" fillId="0" borderId="14" xfId="1" applyNumberFormat="1" applyFont="1" applyBorder="1"/>
    <xf numFmtId="164" fontId="2" fillId="0" borderId="15" xfId="1" applyNumberFormat="1" applyFont="1" applyBorder="1"/>
    <xf numFmtId="164" fontId="2" fillId="0" borderId="9" xfId="1" applyNumberFormat="1" applyFont="1" applyBorder="1"/>
    <xf numFmtId="164" fontId="2" fillId="0" borderId="11" xfId="1" applyNumberFormat="1" applyFont="1" applyBorder="1"/>
    <xf numFmtId="0" fontId="3" fillId="0" borderId="13" xfId="0" applyFont="1" applyBorder="1" applyAlignment="1">
      <alignment horizontal="center"/>
    </xf>
    <xf numFmtId="164" fontId="3" fillId="0" borderId="14" xfId="1" applyNumberFormat="1" applyFont="1" applyBorder="1"/>
    <xf numFmtId="164" fontId="3" fillId="0" borderId="15" xfId="1" applyNumberFormat="1" applyFont="1" applyBorder="1"/>
    <xf numFmtId="0" fontId="3" fillId="0" borderId="6" xfId="0" applyFont="1" applyBorder="1" applyAlignment="1">
      <alignment horizontal="center"/>
    </xf>
    <xf numFmtId="164" fontId="3" fillId="0" borderId="9" xfId="1" applyNumberFormat="1" applyFont="1" applyBorder="1"/>
    <xf numFmtId="0" fontId="3" fillId="0" borderId="8" xfId="0" applyFont="1" applyBorder="1" applyAlignment="1">
      <alignment horizontal="center"/>
    </xf>
    <xf numFmtId="0" fontId="2" fillId="0" borderId="11" xfId="0" applyFont="1" applyBorder="1"/>
    <xf numFmtId="10" fontId="2" fillId="0" borderId="10" xfId="2" applyNumberFormat="1" applyFont="1" applyBorder="1" applyAlignment="1">
      <alignment horizontal="center"/>
    </xf>
    <xf numFmtId="10" fontId="2" fillId="0" borderId="12" xfId="2" applyNumberFormat="1" applyFont="1" applyBorder="1" applyAlignment="1">
      <alignment horizontal="center"/>
    </xf>
    <xf numFmtId="10" fontId="3" fillId="0" borderId="10" xfId="2" applyNumberFormat="1" applyFont="1" applyBorder="1" applyAlignment="1">
      <alignment horizontal="center"/>
    </xf>
    <xf numFmtId="10" fontId="3" fillId="0" borderId="12" xfId="2" applyNumberFormat="1" applyFont="1" applyBorder="1" applyAlignment="1">
      <alignment horizontal="center"/>
    </xf>
    <xf numFmtId="164" fontId="0" fillId="0" borderId="0" xfId="0" applyNumberFormat="1"/>
    <xf numFmtId="0" fontId="4" fillId="0" borderId="2" xfId="0" applyFont="1" applyBorder="1"/>
    <xf numFmtId="0" fontId="4" fillId="0" borderId="6" xfId="0" applyFont="1" applyBorder="1"/>
    <xf numFmtId="0" fontId="4" fillId="0" borderId="13" xfId="0" applyFont="1" applyBorder="1" applyAlignment="1">
      <alignment horizontal="center"/>
    </xf>
    <xf numFmtId="164" fontId="4" fillId="0" borderId="14" xfId="1" applyNumberFormat="1" applyFont="1" applyBorder="1" applyAlignment="1">
      <alignment horizontal="center"/>
    </xf>
    <xf numFmtId="164" fontId="3" fillId="0" borderId="1" xfId="1" applyNumberFormat="1" applyFont="1" applyBorder="1"/>
    <xf numFmtId="10" fontId="2" fillId="0" borderId="14" xfId="2" applyNumberFormat="1" applyFont="1" applyBorder="1" applyAlignment="1">
      <alignment horizontal="center"/>
    </xf>
    <xf numFmtId="10" fontId="3" fillId="0" borderId="1" xfId="2" applyNumberFormat="1" applyFont="1" applyBorder="1" applyAlignment="1">
      <alignment horizontal="center"/>
    </xf>
    <xf numFmtId="164" fontId="2" fillId="0" borderId="1" xfId="1" applyNumberFormat="1" applyFont="1" applyBorder="1"/>
    <xf numFmtId="10" fontId="2" fillId="0" borderId="1" xfId="2" applyNumberFormat="1" applyFont="1" applyBorder="1" applyAlignment="1">
      <alignment horizontal="center"/>
    </xf>
    <xf numFmtId="164" fontId="2" fillId="0" borderId="0" xfId="1" applyNumberFormat="1" applyFont="1"/>
    <xf numFmtId="0" fontId="4" fillId="0" borderId="0" xfId="0" applyFont="1"/>
    <xf numFmtId="164" fontId="2" fillId="0" borderId="3" xfId="1" applyNumberFormat="1" applyFont="1" applyBorder="1"/>
    <xf numFmtId="164" fontId="2" fillId="0" borderId="7" xfId="1" applyNumberFormat="1" applyFont="1" applyBorder="1"/>
    <xf numFmtId="164" fontId="3" fillId="0" borderId="0" xfId="1" applyNumberFormat="1" applyFont="1" applyBorder="1"/>
    <xf numFmtId="164" fontId="2" fillId="0" borderId="10" xfId="1" applyNumberFormat="1" applyFont="1" applyBorder="1"/>
    <xf numFmtId="164" fontId="3" fillId="0" borderId="12" xfId="1" applyNumberFormat="1" applyFont="1" applyBorder="1"/>
    <xf numFmtId="164" fontId="3" fillId="0" borderId="4" xfId="1" applyNumberFormat="1" applyFont="1" applyBorder="1"/>
    <xf numFmtId="0" fontId="2" fillId="0" borderId="2" xfId="0" applyFont="1" applyBorder="1"/>
    <xf numFmtId="164" fontId="2" fillId="0" borderId="4" xfId="1" applyNumberFormat="1" applyFont="1" applyBorder="1"/>
    <xf numFmtId="164" fontId="3" fillId="0" borderId="13" xfId="1" applyNumberFormat="1" applyFont="1" applyBorder="1"/>
    <xf numFmtId="164" fontId="2" fillId="0" borderId="8" xfId="1" applyNumberFormat="1" applyFont="1" applyBorder="1"/>
    <xf numFmtId="164" fontId="3" fillId="0" borderId="10" xfId="1" applyNumberFormat="1" applyFont="1" applyBorder="1"/>
    <xf numFmtId="164" fontId="2" fillId="0" borderId="12" xfId="1" applyNumberFormat="1" applyFont="1" applyBorder="1"/>
    <xf numFmtId="164" fontId="2" fillId="0" borderId="13" xfId="1" applyNumberFormat="1" applyFont="1" applyBorder="1"/>
    <xf numFmtId="164" fontId="4" fillId="0" borderId="15" xfId="1" applyNumberFormat="1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164" fontId="3" fillId="0" borderId="3" xfId="1" applyNumberFormat="1" applyFont="1" applyBorder="1"/>
    <xf numFmtId="0" fontId="4" fillId="0" borderId="0" xfId="0" applyFont="1" applyAlignment="1">
      <alignment wrapText="1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164" fontId="3" fillId="0" borderId="0" xfId="1" applyNumberFormat="1" applyFont="1" applyAlignment="1">
      <alignment horizontal="left"/>
    </xf>
    <xf numFmtId="164" fontId="2" fillId="0" borderId="5" xfId="0" applyNumberFormat="1" applyFont="1" applyBorder="1"/>
    <xf numFmtId="1" fontId="2" fillId="0" borderId="0" xfId="0" applyNumberFormat="1" applyFont="1"/>
    <xf numFmtId="1" fontId="4" fillId="0" borderId="0" xfId="0" applyNumberFormat="1" applyFont="1" applyAlignment="1">
      <alignment horizontal="center"/>
    </xf>
    <xf numFmtId="164" fontId="2" fillId="0" borderId="0" xfId="0" applyNumberFormat="1" applyFont="1"/>
    <xf numFmtId="9" fontId="2" fillId="0" borderId="0" xfId="0" applyNumberFormat="1" applyFont="1"/>
    <xf numFmtId="164" fontId="3" fillId="0" borderId="1" xfId="0" applyNumberFormat="1" applyFont="1" applyBorder="1"/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64" fontId="2" fillId="0" borderId="13" xfId="0" applyNumberFormat="1" applyFont="1" applyBorder="1"/>
    <xf numFmtId="164" fontId="2" fillId="0" borderId="15" xfId="0" applyNumberFormat="1" applyFont="1" applyBorder="1"/>
    <xf numFmtId="164" fontId="3" fillId="0" borderId="14" xfId="0" applyNumberFormat="1" applyFont="1" applyBorder="1"/>
    <xf numFmtId="10" fontId="3" fillId="0" borderId="0" xfId="2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133C-24BB-4EE5-B1FD-6A30D08EBE44}">
  <dimension ref="A2:K63"/>
  <sheetViews>
    <sheetView workbookViewId="0">
      <selection activeCell="E12" sqref="E12"/>
    </sheetView>
  </sheetViews>
  <sheetFormatPr baseColWidth="10" defaultRowHeight="15" x14ac:dyDescent="0.25"/>
  <cols>
    <col min="5" max="6" width="14.140625" bestFit="1" customWidth="1"/>
  </cols>
  <sheetData>
    <row r="2" spans="1:11" ht="15.75" thickBot="1" x14ac:dyDescent="0.3"/>
    <row r="3" spans="1:11" ht="15.75" thickBot="1" x14ac:dyDescent="0.3">
      <c r="E3" s="89" t="s">
        <v>137</v>
      </c>
      <c r="F3" s="90"/>
      <c r="G3" s="91"/>
    </row>
    <row r="4" spans="1:11" ht="15.75" thickBot="1" x14ac:dyDescent="0.3"/>
    <row r="5" spans="1:11" ht="15.75" thickBot="1" x14ac:dyDescent="0.3">
      <c r="A5" s="1"/>
      <c r="B5" s="84" t="s">
        <v>48</v>
      </c>
      <c r="C5" s="85"/>
      <c r="D5" s="85"/>
      <c r="E5" s="85"/>
      <c r="F5" s="85"/>
      <c r="G5" s="85"/>
      <c r="H5" s="85"/>
      <c r="I5" s="85"/>
      <c r="J5" s="86"/>
      <c r="K5" s="1"/>
    </row>
    <row r="6" spans="1:11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thickBot="1" x14ac:dyDescent="0.3">
      <c r="A7" s="37" t="s">
        <v>51</v>
      </c>
      <c r="B7" s="20"/>
      <c r="C7" s="20"/>
      <c r="D7" s="2"/>
      <c r="E7" s="3">
        <v>2021</v>
      </c>
      <c r="F7" s="3">
        <v>2020</v>
      </c>
      <c r="G7" s="87" t="s">
        <v>69</v>
      </c>
      <c r="H7" s="88"/>
      <c r="I7" s="3" t="s">
        <v>49</v>
      </c>
      <c r="J7" s="3" t="s">
        <v>50</v>
      </c>
      <c r="K7" s="1"/>
    </row>
    <row r="8" spans="1:11" x14ac:dyDescent="0.25">
      <c r="A8" s="38" t="s">
        <v>0</v>
      </c>
      <c r="B8" s="10"/>
      <c r="C8" s="10"/>
      <c r="D8" s="11"/>
      <c r="E8" s="39"/>
      <c r="F8" s="39"/>
      <c r="G8" s="39"/>
      <c r="H8" s="39"/>
      <c r="I8" s="39"/>
      <c r="J8" s="39"/>
      <c r="K8" s="1"/>
    </row>
    <row r="9" spans="1:11" x14ac:dyDescent="0.25">
      <c r="A9" s="15" t="s">
        <v>1</v>
      </c>
      <c r="B9" s="13"/>
      <c r="C9" s="13"/>
      <c r="D9" s="14"/>
      <c r="E9" s="40"/>
      <c r="F9" s="40"/>
      <c r="G9" s="40"/>
      <c r="H9" s="40"/>
      <c r="I9" s="40"/>
      <c r="J9" s="40"/>
      <c r="K9" s="1"/>
    </row>
    <row r="10" spans="1:11" x14ac:dyDescent="0.25">
      <c r="A10" s="12" t="s">
        <v>2</v>
      </c>
      <c r="B10" s="13"/>
      <c r="C10" s="13"/>
      <c r="D10" s="14"/>
      <c r="E10" s="21">
        <v>39808101</v>
      </c>
      <c r="F10" s="21">
        <v>17508626</v>
      </c>
      <c r="G10" s="21">
        <f>E10-F10</f>
        <v>22299475</v>
      </c>
      <c r="H10" s="42">
        <f>G10/F10</f>
        <v>1.2736279248868529</v>
      </c>
      <c r="I10" s="21"/>
      <c r="J10" s="21">
        <f>G10</f>
        <v>22299475</v>
      </c>
      <c r="K10" s="1"/>
    </row>
    <row r="11" spans="1:11" x14ac:dyDescent="0.25">
      <c r="A11" s="12" t="s">
        <v>3</v>
      </c>
      <c r="B11" s="13"/>
      <c r="C11" s="13"/>
      <c r="D11" s="14"/>
      <c r="E11" s="21">
        <v>80000000</v>
      </c>
      <c r="F11" s="21">
        <v>50000000</v>
      </c>
      <c r="G11" s="21">
        <f t="shared" ref="G11:G59" si="0">E11-F11</f>
        <v>30000000</v>
      </c>
      <c r="H11" s="42">
        <f t="shared" ref="H11:H59" si="1">G11/F11</f>
        <v>0.6</v>
      </c>
      <c r="I11" s="21" t="s">
        <v>51</v>
      </c>
      <c r="J11" s="21">
        <f>G11</f>
        <v>30000000</v>
      </c>
      <c r="K11" s="1"/>
    </row>
    <row r="12" spans="1:11" x14ac:dyDescent="0.25">
      <c r="A12" s="12" t="s">
        <v>4</v>
      </c>
      <c r="B12" s="13"/>
      <c r="C12" s="13"/>
      <c r="D12" s="14"/>
      <c r="E12" s="21">
        <v>55678000</v>
      </c>
      <c r="F12" s="21">
        <v>88450000</v>
      </c>
      <c r="G12" s="21">
        <f t="shared" si="0"/>
        <v>-32772000</v>
      </c>
      <c r="H12" s="42">
        <f t="shared" si="1"/>
        <v>-0.3705144149236857</v>
      </c>
      <c r="I12" s="21">
        <f>-G12</f>
        <v>32772000</v>
      </c>
      <c r="J12" s="21"/>
      <c r="K12" s="1"/>
    </row>
    <row r="13" spans="1:11" x14ac:dyDescent="0.25">
      <c r="A13" s="12" t="s">
        <v>5</v>
      </c>
      <c r="B13" s="13"/>
      <c r="C13" s="13"/>
      <c r="D13" s="14"/>
      <c r="E13" s="21">
        <v>16045678</v>
      </c>
      <c r="F13" s="21">
        <v>8765432</v>
      </c>
      <c r="G13" s="21">
        <f t="shared" si="0"/>
        <v>7280246</v>
      </c>
      <c r="H13" s="42">
        <f t="shared" si="1"/>
        <v>0.83056328541479763</v>
      </c>
      <c r="I13" s="21"/>
      <c r="J13" s="21">
        <f>G13</f>
        <v>7280246</v>
      </c>
      <c r="K13" s="1"/>
    </row>
    <row r="14" spans="1:11" x14ac:dyDescent="0.25">
      <c r="A14" s="12" t="s">
        <v>6</v>
      </c>
      <c r="B14" s="13"/>
      <c r="C14" s="13"/>
      <c r="D14" s="14"/>
      <c r="E14" s="21">
        <v>78600000</v>
      </c>
      <c r="F14" s="21">
        <v>97850000</v>
      </c>
      <c r="G14" s="21">
        <f t="shared" si="0"/>
        <v>-19250000</v>
      </c>
      <c r="H14" s="42">
        <f t="shared" si="1"/>
        <v>-0.19672968829841594</v>
      </c>
      <c r="I14" s="21">
        <f>-G14</f>
        <v>19250000</v>
      </c>
      <c r="J14" s="21"/>
      <c r="K14" s="1"/>
    </row>
    <row r="15" spans="1:11" ht="15.75" thickBot="1" x14ac:dyDescent="0.3">
      <c r="A15" s="12" t="s">
        <v>7</v>
      </c>
      <c r="B15" s="13"/>
      <c r="C15" s="13"/>
      <c r="D15" s="14"/>
      <c r="E15" s="21">
        <v>10500000</v>
      </c>
      <c r="F15" s="21">
        <v>9565400</v>
      </c>
      <c r="G15" s="21">
        <f t="shared" si="0"/>
        <v>934600</v>
      </c>
      <c r="H15" s="42">
        <f t="shared" si="1"/>
        <v>9.7706316515775604E-2</v>
      </c>
      <c r="I15" s="21"/>
      <c r="J15" s="21">
        <f>G15</f>
        <v>934600</v>
      </c>
      <c r="K15" s="1"/>
    </row>
    <row r="16" spans="1:11" ht="15.75" thickBot="1" x14ac:dyDescent="0.3">
      <c r="A16" s="37" t="s">
        <v>8</v>
      </c>
      <c r="B16" s="20"/>
      <c r="C16" s="20"/>
      <c r="D16" s="2"/>
      <c r="E16" s="41">
        <f>SUM(E10:E15)</f>
        <v>280631779</v>
      </c>
      <c r="F16" s="41">
        <f>SUM(F10:F15)</f>
        <v>272139458</v>
      </c>
      <c r="G16" s="41">
        <f t="shared" si="0"/>
        <v>8492321</v>
      </c>
      <c r="H16" s="43">
        <f t="shared" si="1"/>
        <v>3.1205768771686168E-2</v>
      </c>
      <c r="I16" s="21"/>
      <c r="J16" s="21"/>
      <c r="K16" s="1"/>
    </row>
    <row r="17" spans="1:11" x14ac:dyDescent="0.25">
      <c r="A17" s="15" t="s">
        <v>9</v>
      </c>
      <c r="B17" s="13"/>
      <c r="C17" s="13"/>
      <c r="D17" s="14"/>
      <c r="E17" s="21"/>
      <c r="F17" s="21"/>
      <c r="G17" s="21" t="s">
        <v>51</v>
      </c>
      <c r="H17" s="42" t="s">
        <v>51</v>
      </c>
      <c r="I17" s="21"/>
      <c r="J17" s="21"/>
      <c r="K17" s="1"/>
    </row>
    <row r="18" spans="1:11" x14ac:dyDescent="0.25">
      <c r="A18" s="15" t="s">
        <v>10</v>
      </c>
      <c r="B18" s="13"/>
      <c r="C18" s="13"/>
      <c r="D18" s="14"/>
      <c r="E18" s="21"/>
      <c r="F18" s="21"/>
      <c r="G18" s="21" t="s">
        <v>51</v>
      </c>
      <c r="H18" s="42" t="s">
        <v>51</v>
      </c>
      <c r="I18" s="21"/>
      <c r="J18" s="21"/>
      <c r="K18" s="1"/>
    </row>
    <row r="19" spans="1:11" x14ac:dyDescent="0.25">
      <c r="A19" s="12" t="s">
        <v>11</v>
      </c>
      <c r="B19" s="13"/>
      <c r="C19" s="13"/>
      <c r="D19" s="14"/>
      <c r="E19" s="21">
        <v>130000000</v>
      </c>
      <c r="F19" s="21">
        <v>80000000</v>
      </c>
      <c r="G19" s="21">
        <f t="shared" si="0"/>
        <v>50000000</v>
      </c>
      <c r="H19" s="42">
        <f t="shared" si="1"/>
        <v>0.625</v>
      </c>
      <c r="I19" s="21"/>
      <c r="J19" s="21">
        <f>G19</f>
        <v>50000000</v>
      </c>
      <c r="K19" s="1"/>
    </row>
    <row r="20" spans="1:11" x14ac:dyDescent="0.25">
      <c r="A20" s="12" t="s">
        <v>12</v>
      </c>
      <c r="B20" s="13"/>
      <c r="C20" s="13"/>
      <c r="D20" s="14"/>
      <c r="E20" s="21">
        <v>300000000</v>
      </c>
      <c r="F20" s="21">
        <v>200000000</v>
      </c>
      <c r="G20" s="21">
        <f t="shared" si="0"/>
        <v>100000000</v>
      </c>
      <c r="H20" s="42">
        <f t="shared" si="1"/>
        <v>0.5</v>
      </c>
      <c r="I20" s="21"/>
      <c r="J20" s="21">
        <f>G20</f>
        <v>100000000</v>
      </c>
      <c r="K20" s="1"/>
    </row>
    <row r="21" spans="1:11" x14ac:dyDescent="0.25">
      <c r="A21" s="12" t="s">
        <v>13</v>
      </c>
      <c r="B21" s="13"/>
      <c r="C21" s="13"/>
      <c r="D21" s="14"/>
      <c r="E21" s="21">
        <v>120500000</v>
      </c>
      <c r="F21" s="21">
        <v>65000000</v>
      </c>
      <c r="G21" s="21">
        <f t="shared" si="0"/>
        <v>55500000</v>
      </c>
      <c r="H21" s="42">
        <f t="shared" si="1"/>
        <v>0.85384615384615381</v>
      </c>
      <c r="I21" s="21"/>
      <c r="J21" s="21">
        <f>G21</f>
        <v>55500000</v>
      </c>
      <c r="K21" s="1"/>
    </row>
    <row r="22" spans="1:11" x14ac:dyDescent="0.25">
      <c r="A22" s="12" t="s">
        <v>14</v>
      </c>
      <c r="B22" s="13"/>
      <c r="C22" s="13"/>
      <c r="D22" s="14"/>
      <c r="E22" s="21">
        <v>55800000</v>
      </c>
      <c r="F22" s="21">
        <v>63700000</v>
      </c>
      <c r="G22" s="21">
        <f t="shared" si="0"/>
        <v>-7900000</v>
      </c>
      <c r="H22" s="42">
        <f t="shared" si="1"/>
        <v>-0.12401883830455258</v>
      </c>
      <c r="I22" s="21">
        <f>-G22</f>
        <v>7900000</v>
      </c>
      <c r="J22" s="21"/>
      <c r="K22" s="1"/>
    </row>
    <row r="23" spans="1:11" x14ac:dyDescent="0.25">
      <c r="A23" s="12" t="s">
        <v>15</v>
      </c>
      <c r="B23" s="13"/>
      <c r="C23" s="13"/>
      <c r="D23" s="14"/>
      <c r="E23" s="21">
        <v>43600000</v>
      </c>
      <c r="F23" s="21">
        <v>73450000</v>
      </c>
      <c r="G23" s="21">
        <f t="shared" si="0"/>
        <v>-29850000</v>
      </c>
      <c r="H23" s="42">
        <f t="shared" si="1"/>
        <v>-0.40639891082368956</v>
      </c>
      <c r="I23" s="21">
        <f>-G23</f>
        <v>29850000</v>
      </c>
      <c r="J23" s="21"/>
      <c r="K23" s="1"/>
    </row>
    <row r="24" spans="1:11" x14ac:dyDescent="0.25">
      <c r="A24" s="12" t="s">
        <v>16</v>
      </c>
      <c r="B24" s="13"/>
      <c r="C24" s="13"/>
      <c r="D24" s="14"/>
      <c r="E24" s="21">
        <v>85000000</v>
      </c>
      <c r="F24" s="21">
        <v>120000000</v>
      </c>
      <c r="G24" s="21">
        <f t="shared" si="0"/>
        <v>-35000000</v>
      </c>
      <c r="H24" s="42">
        <f t="shared" si="1"/>
        <v>-0.29166666666666669</v>
      </c>
      <c r="I24" s="21">
        <f>-G24</f>
        <v>35000000</v>
      </c>
      <c r="J24" s="21"/>
      <c r="K24" s="1"/>
    </row>
    <row r="25" spans="1:11" ht="15.75" thickBot="1" x14ac:dyDescent="0.3">
      <c r="A25" s="12" t="s">
        <v>70</v>
      </c>
      <c r="B25" s="13"/>
      <c r="C25" s="13"/>
      <c r="D25" s="14"/>
      <c r="E25" s="22">
        <v>-19064500</v>
      </c>
      <c r="F25" s="22">
        <v>-11654321</v>
      </c>
      <c r="G25" s="21">
        <f t="shared" si="0"/>
        <v>-7410179</v>
      </c>
      <c r="H25" s="42">
        <f t="shared" si="1"/>
        <v>0.63583103640272132</v>
      </c>
      <c r="I25" s="21">
        <f>-G25</f>
        <v>7410179</v>
      </c>
      <c r="J25" s="21"/>
      <c r="K25" s="1"/>
    </row>
    <row r="26" spans="1:11" ht="15.75" thickBot="1" x14ac:dyDescent="0.3">
      <c r="A26" s="37" t="s">
        <v>24</v>
      </c>
      <c r="B26" s="20"/>
      <c r="C26" s="20"/>
      <c r="D26" s="2"/>
      <c r="E26" s="41">
        <f>SUM(E19:E25)</f>
        <v>715835500</v>
      </c>
      <c r="F26" s="41">
        <f>SUM(F19:F25)</f>
        <v>590495679</v>
      </c>
      <c r="G26" s="44">
        <f t="shared" si="0"/>
        <v>125339821</v>
      </c>
      <c r="H26" s="45">
        <f t="shared" si="1"/>
        <v>0.21226204603607268</v>
      </c>
      <c r="I26" s="21"/>
      <c r="J26" s="21"/>
      <c r="K26" s="1"/>
    </row>
    <row r="27" spans="1:11" x14ac:dyDescent="0.25">
      <c r="A27" s="15" t="s">
        <v>17</v>
      </c>
      <c r="B27" s="13"/>
      <c r="C27" s="13"/>
      <c r="D27" s="14"/>
      <c r="E27" s="21"/>
      <c r="F27" s="21"/>
      <c r="G27" s="21" t="s">
        <v>51</v>
      </c>
      <c r="H27" s="42" t="s">
        <v>51</v>
      </c>
      <c r="I27" s="21"/>
      <c r="J27" s="21"/>
      <c r="K27" s="1"/>
    </row>
    <row r="28" spans="1:11" x14ac:dyDescent="0.25">
      <c r="A28" s="12" t="s">
        <v>18</v>
      </c>
      <c r="B28" s="13"/>
      <c r="C28" s="13"/>
      <c r="D28" s="14"/>
      <c r="E28" s="21">
        <v>50000000</v>
      </c>
      <c r="F28" s="21">
        <v>20000000</v>
      </c>
      <c r="G28" s="21">
        <f t="shared" si="0"/>
        <v>30000000</v>
      </c>
      <c r="H28" s="42">
        <f t="shared" si="1"/>
        <v>1.5</v>
      </c>
      <c r="I28" s="21"/>
      <c r="J28" s="21">
        <f>G28</f>
        <v>30000000</v>
      </c>
      <c r="K28" s="1"/>
    </row>
    <row r="29" spans="1:11" x14ac:dyDescent="0.25">
      <c r="A29" s="12" t="s">
        <v>19</v>
      </c>
      <c r="B29" s="13"/>
      <c r="C29" s="13"/>
      <c r="D29" s="14"/>
      <c r="E29" s="21">
        <v>35000000</v>
      </c>
      <c r="F29" s="21">
        <v>15000000</v>
      </c>
      <c r="G29" s="21">
        <f t="shared" si="0"/>
        <v>20000000</v>
      </c>
      <c r="H29" s="42">
        <f t="shared" si="1"/>
        <v>1.3333333333333333</v>
      </c>
      <c r="I29" s="21"/>
      <c r="J29" s="21">
        <f>G29</f>
        <v>20000000</v>
      </c>
      <c r="K29" s="1"/>
    </row>
    <row r="30" spans="1:11" ht="15.75" thickBot="1" x14ac:dyDescent="0.3">
      <c r="A30" s="12" t="s">
        <v>20</v>
      </c>
      <c r="B30" s="13"/>
      <c r="C30" s="13"/>
      <c r="D30" s="14"/>
      <c r="E30" s="21">
        <v>-4765300</v>
      </c>
      <c r="F30" s="21">
        <v>-2763422</v>
      </c>
      <c r="G30" s="21">
        <f t="shared" si="0"/>
        <v>-2001878</v>
      </c>
      <c r="H30" s="42">
        <f t="shared" si="1"/>
        <v>0.72441994020457245</v>
      </c>
      <c r="I30" s="21">
        <f>-G30</f>
        <v>2001878</v>
      </c>
      <c r="J30" s="21"/>
      <c r="K30" s="1"/>
    </row>
    <row r="31" spans="1:11" ht="15.75" thickBot="1" x14ac:dyDescent="0.3">
      <c r="A31" s="37" t="s">
        <v>21</v>
      </c>
      <c r="B31" s="20"/>
      <c r="C31" s="20"/>
      <c r="D31" s="2"/>
      <c r="E31" s="41">
        <f>SUM(E28:E30)</f>
        <v>80234700</v>
      </c>
      <c r="F31" s="41">
        <f>SUM(F28:F30)</f>
        <v>32236578</v>
      </c>
      <c r="G31" s="41">
        <f t="shared" si="0"/>
        <v>47998122</v>
      </c>
      <c r="H31" s="43">
        <f t="shared" si="1"/>
        <v>1.4889335338260778</v>
      </c>
      <c r="I31" s="21"/>
      <c r="J31" s="21"/>
      <c r="K31" s="1"/>
    </row>
    <row r="32" spans="1:11" ht="15.75" thickBot="1" x14ac:dyDescent="0.3">
      <c r="A32" s="37" t="s">
        <v>22</v>
      </c>
      <c r="B32" s="20"/>
      <c r="C32" s="20"/>
      <c r="D32" s="2"/>
      <c r="E32" s="41">
        <f>E26+E31</f>
        <v>796070200</v>
      </c>
      <c r="F32" s="41">
        <f>F26+F31</f>
        <v>622732257</v>
      </c>
      <c r="G32" s="41">
        <f t="shared" si="0"/>
        <v>173337943</v>
      </c>
      <c r="H32" s="43">
        <f t="shared" si="1"/>
        <v>0.27835067326534846</v>
      </c>
      <c r="I32" s="21"/>
      <c r="J32" s="21"/>
      <c r="K32" s="1"/>
    </row>
    <row r="33" spans="1:11" ht="15.75" thickBot="1" x14ac:dyDescent="0.3">
      <c r="A33" s="37" t="s">
        <v>23</v>
      </c>
      <c r="B33" s="20"/>
      <c r="C33" s="20"/>
      <c r="D33" s="2"/>
      <c r="E33" s="41">
        <f>E16+E32</f>
        <v>1076701979</v>
      </c>
      <c r="F33" s="41">
        <f>F16+F32</f>
        <v>894871715</v>
      </c>
      <c r="G33" s="41">
        <f t="shared" si="0"/>
        <v>181830264</v>
      </c>
      <c r="H33" s="43">
        <f t="shared" si="1"/>
        <v>0.20319143062869072</v>
      </c>
      <c r="I33" s="21"/>
      <c r="J33" s="21"/>
      <c r="K33" s="1"/>
    </row>
    <row r="34" spans="1:11" x14ac:dyDescent="0.25">
      <c r="A34" s="15" t="s">
        <v>25</v>
      </c>
      <c r="B34" s="13"/>
      <c r="C34" s="13"/>
      <c r="D34" s="14"/>
      <c r="E34" s="21"/>
      <c r="F34" s="21"/>
      <c r="G34" s="21" t="s">
        <v>51</v>
      </c>
      <c r="H34" s="42" t="s">
        <v>51</v>
      </c>
      <c r="I34" s="21"/>
      <c r="J34" s="21"/>
      <c r="K34" s="1"/>
    </row>
    <row r="35" spans="1:11" x14ac:dyDescent="0.25">
      <c r="A35" s="15" t="s">
        <v>1</v>
      </c>
      <c r="B35" s="13"/>
      <c r="C35" s="13"/>
      <c r="D35" s="14"/>
      <c r="E35" s="21"/>
      <c r="F35" s="21"/>
      <c r="G35" s="21" t="s">
        <v>51</v>
      </c>
      <c r="H35" s="42" t="s">
        <v>51</v>
      </c>
      <c r="I35" s="21"/>
      <c r="J35" s="21"/>
      <c r="K35" s="1"/>
    </row>
    <row r="36" spans="1:11" x14ac:dyDescent="0.25">
      <c r="A36" s="12" t="s">
        <v>26</v>
      </c>
      <c r="B36" s="13"/>
      <c r="C36" s="13"/>
      <c r="D36" s="14"/>
      <c r="E36" s="21">
        <v>50000000</v>
      </c>
      <c r="F36" s="21">
        <v>80000000</v>
      </c>
      <c r="G36" s="21">
        <f t="shared" si="0"/>
        <v>-30000000</v>
      </c>
      <c r="H36" s="42">
        <f t="shared" si="1"/>
        <v>-0.375</v>
      </c>
      <c r="I36" s="21"/>
      <c r="J36" s="21">
        <f>-G36</f>
        <v>30000000</v>
      </c>
      <c r="K36" s="1"/>
    </row>
    <row r="37" spans="1:11" x14ac:dyDescent="0.25">
      <c r="A37" s="12" t="s">
        <v>27</v>
      </c>
      <c r="B37" s="13"/>
      <c r="C37" s="13"/>
      <c r="D37" s="14"/>
      <c r="E37" s="21">
        <v>52720000</v>
      </c>
      <c r="F37" s="21">
        <v>65780000</v>
      </c>
      <c r="G37" s="21">
        <f t="shared" si="0"/>
        <v>-13060000</v>
      </c>
      <c r="H37" s="42">
        <f t="shared" si="1"/>
        <v>-0.19854058984493766</v>
      </c>
      <c r="I37" s="21"/>
      <c r="J37" s="21">
        <f>-G37</f>
        <v>13060000</v>
      </c>
      <c r="K37" s="1"/>
    </row>
    <row r="38" spans="1:11" x14ac:dyDescent="0.25">
      <c r="A38" s="12" t="s">
        <v>28</v>
      </c>
      <c r="B38" s="13"/>
      <c r="C38" s="13"/>
      <c r="D38" s="14"/>
      <c r="E38" s="21">
        <v>12346788</v>
      </c>
      <c r="F38" s="21">
        <v>16743200</v>
      </c>
      <c r="G38" s="21">
        <f t="shared" si="0"/>
        <v>-4396412</v>
      </c>
      <c r="H38" s="42">
        <f t="shared" si="1"/>
        <v>-0.26257895742749293</v>
      </c>
      <c r="I38" s="21"/>
      <c r="J38" s="21">
        <f>-G38</f>
        <v>4396412</v>
      </c>
      <c r="K38" s="1"/>
    </row>
    <row r="39" spans="1:11" x14ac:dyDescent="0.25">
      <c r="A39" s="12" t="s">
        <v>29</v>
      </c>
      <c r="B39" s="13"/>
      <c r="C39" s="13"/>
      <c r="D39" s="14"/>
      <c r="E39" s="21">
        <v>19125365</v>
      </c>
      <c r="F39" s="21">
        <v>8665432</v>
      </c>
      <c r="G39" s="21">
        <f t="shared" si="0"/>
        <v>10459933</v>
      </c>
      <c r="H39" s="42">
        <f t="shared" si="1"/>
        <v>1.2070873096690391</v>
      </c>
      <c r="I39" s="21">
        <f>G39</f>
        <v>10459933</v>
      </c>
      <c r="J39" s="21"/>
      <c r="K39" s="1"/>
    </row>
    <row r="40" spans="1:11" ht="15.75" thickBot="1" x14ac:dyDescent="0.3">
      <c r="A40" s="12" t="s">
        <v>30</v>
      </c>
      <c r="B40" s="13"/>
      <c r="C40" s="13"/>
      <c r="D40" s="14"/>
      <c r="E40" s="21">
        <v>33788654</v>
      </c>
      <c r="F40" s="21">
        <v>47645678</v>
      </c>
      <c r="G40" s="21">
        <f t="shared" si="0"/>
        <v>-13857024</v>
      </c>
      <c r="H40" s="42">
        <f t="shared" si="1"/>
        <v>-0.29083485809562831</v>
      </c>
      <c r="I40" s="21"/>
      <c r="J40" s="21">
        <f>-G40</f>
        <v>13857024</v>
      </c>
      <c r="K40" s="1"/>
    </row>
    <row r="41" spans="1:11" ht="15.75" thickBot="1" x14ac:dyDescent="0.3">
      <c r="A41" s="37" t="s">
        <v>31</v>
      </c>
      <c r="B41" s="20"/>
      <c r="C41" s="20"/>
      <c r="D41" s="2"/>
      <c r="E41" s="41">
        <f>SUM(E36:E40)</f>
        <v>167980807</v>
      </c>
      <c r="F41" s="41">
        <f>SUM(F36:F40)</f>
        <v>218834310</v>
      </c>
      <c r="G41" s="41">
        <f t="shared" si="0"/>
        <v>-50853503</v>
      </c>
      <c r="H41" s="43">
        <f t="shared" si="1"/>
        <v>-0.23238359195137179</v>
      </c>
      <c r="I41" s="21"/>
      <c r="J41" s="21"/>
      <c r="K41" s="1"/>
    </row>
    <row r="42" spans="1:11" x14ac:dyDescent="0.25">
      <c r="A42" s="15" t="s">
        <v>9</v>
      </c>
      <c r="B42" s="13"/>
      <c r="C42" s="13"/>
      <c r="D42" s="14"/>
      <c r="E42" s="21"/>
      <c r="F42" s="21"/>
      <c r="G42" s="21" t="s">
        <v>51</v>
      </c>
      <c r="H42" s="42" t="s">
        <v>51</v>
      </c>
      <c r="I42" s="21"/>
      <c r="J42" s="21"/>
      <c r="K42" s="1"/>
    </row>
    <row r="43" spans="1:11" x14ac:dyDescent="0.25">
      <c r="A43" s="15" t="s">
        <v>32</v>
      </c>
      <c r="B43" s="13"/>
      <c r="C43" s="13"/>
      <c r="D43" s="14"/>
      <c r="E43" s="21"/>
      <c r="F43" s="21"/>
      <c r="G43" s="21" t="s">
        <v>51</v>
      </c>
      <c r="H43" s="42" t="s">
        <v>51</v>
      </c>
      <c r="I43" s="21"/>
      <c r="J43" s="21"/>
      <c r="K43" s="1"/>
    </row>
    <row r="44" spans="1:11" x14ac:dyDescent="0.25">
      <c r="A44" s="12" t="s">
        <v>33</v>
      </c>
      <c r="B44" s="13"/>
      <c r="C44" s="13"/>
      <c r="D44" s="14"/>
      <c r="E44" s="21">
        <v>50000000</v>
      </c>
      <c r="F44" s="21">
        <v>100000000</v>
      </c>
      <c r="G44" s="21">
        <f t="shared" si="0"/>
        <v>-50000000</v>
      </c>
      <c r="H44" s="42">
        <f t="shared" si="1"/>
        <v>-0.5</v>
      </c>
      <c r="I44" s="21"/>
      <c r="J44" s="21">
        <f>-G44</f>
        <v>50000000</v>
      </c>
      <c r="K44" s="1"/>
    </row>
    <row r="45" spans="1:11" x14ac:dyDescent="0.25">
      <c r="A45" s="12" t="s">
        <v>34</v>
      </c>
      <c r="B45" s="13"/>
      <c r="C45" s="13"/>
      <c r="D45" s="14"/>
      <c r="E45" s="21">
        <v>80000000</v>
      </c>
      <c r="F45" s="21">
        <v>40500000</v>
      </c>
      <c r="G45" s="21">
        <f t="shared" si="0"/>
        <v>39500000</v>
      </c>
      <c r="H45" s="42">
        <f t="shared" si="1"/>
        <v>0.97530864197530864</v>
      </c>
      <c r="I45" s="21">
        <f>G45</f>
        <v>39500000</v>
      </c>
      <c r="J45" s="21"/>
      <c r="K45" s="1"/>
    </row>
    <row r="46" spans="1:11" ht="15.75" thickBot="1" x14ac:dyDescent="0.3">
      <c r="A46" s="12" t="s">
        <v>35</v>
      </c>
      <c r="B46" s="13"/>
      <c r="C46" s="13"/>
      <c r="D46" s="14"/>
      <c r="E46" s="21">
        <v>70000000</v>
      </c>
      <c r="F46" s="21">
        <v>100000000</v>
      </c>
      <c r="G46" s="21">
        <f t="shared" si="0"/>
        <v>-30000000</v>
      </c>
      <c r="H46" s="42">
        <f t="shared" si="1"/>
        <v>-0.3</v>
      </c>
      <c r="I46" s="21"/>
      <c r="J46" s="21">
        <f>-G46</f>
        <v>30000000</v>
      </c>
      <c r="K46" s="1"/>
    </row>
    <row r="47" spans="1:11" ht="15.75" thickBot="1" x14ac:dyDescent="0.3">
      <c r="A47" s="37" t="s">
        <v>36</v>
      </c>
      <c r="B47" s="20"/>
      <c r="C47" s="20"/>
      <c r="D47" s="2"/>
      <c r="E47" s="41">
        <f>SUM(E44:E46)</f>
        <v>200000000</v>
      </c>
      <c r="F47" s="41">
        <f>SUM(F44:F46)</f>
        <v>240500000</v>
      </c>
      <c r="G47" s="41">
        <f t="shared" si="0"/>
        <v>-40500000</v>
      </c>
      <c r="H47" s="43">
        <f t="shared" si="1"/>
        <v>-0.16839916839916841</v>
      </c>
      <c r="I47" s="21"/>
      <c r="J47" s="21"/>
      <c r="K47" s="1"/>
    </row>
    <row r="48" spans="1:11" ht="15.75" thickBot="1" x14ac:dyDescent="0.3">
      <c r="A48" s="37" t="s">
        <v>67</v>
      </c>
      <c r="B48" s="20"/>
      <c r="C48" s="20"/>
      <c r="D48" s="2"/>
      <c r="E48" s="41">
        <f>SUM(E47)</f>
        <v>200000000</v>
      </c>
      <c r="F48" s="41">
        <f>SUM(F47)</f>
        <v>240500000</v>
      </c>
      <c r="G48" s="41">
        <f t="shared" si="0"/>
        <v>-40500000</v>
      </c>
      <c r="H48" s="43">
        <f t="shared" si="1"/>
        <v>-0.16839916839916841</v>
      </c>
      <c r="I48" s="21"/>
      <c r="J48" s="21"/>
      <c r="K48" s="1"/>
    </row>
    <row r="49" spans="1:11" ht="15.75" thickBot="1" x14ac:dyDescent="0.3">
      <c r="A49" s="37" t="s">
        <v>37</v>
      </c>
      <c r="B49" s="20"/>
      <c r="C49" s="20"/>
      <c r="D49" s="2"/>
      <c r="E49" s="41">
        <f>E41+E48</f>
        <v>367980807</v>
      </c>
      <c r="F49" s="41">
        <f>+F41+F48</f>
        <v>459334310</v>
      </c>
      <c r="G49" s="41">
        <f t="shared" si="0"/>
        <v>-91353503</v>
      </c>
      <c r="H49" s="43">
        <f t="shared" si="1"/>
        <v>-0.198882384814668</v>
      </c>
      <c r="I49" s="21"/>
      <c r="J49" s="21"/>
      <c r="K49" s="1"/>
    </row>
    <row r="50" spans="1:11" x14ac:dyDescent="0.25">
      <c r="A50" s="15" t="s">
        <v>38</v>
      </c>
      <c r="B50" s="13"/>
      <c r="C50" s="13"/>
      <c r="D50" s="14"/>
      <c r="E50" s="21"/>
      <c r="F50" s="21"/>
      <c r="G50" s="21" t="s">
        <v>51</v>
      </c>
      <c r="H50" s="42" t="s">
        <v>51</v>
      </c>
      <c r="I50" s="21"/>
      <c r="J50" s="21"/>
      <c r="K50" s="1"/>
    </row>
    <row r="51" spans="1:11" x14ac:dyDescent="0.25">
      <c r="A51" s="12" t="s">
        <v>39</v>
      </c>
      <c r="B51" s="13"/>
      <c r="C51" s="13"/>
      <c r="D51" s="14"/>
      <c r="E51" s="21">
        <v>270000000</v>
      </c>
      <c r="F51" s="21">
        <v>180000000</v>
      </c>
      <c r="G51" s="21">
        <f t="shared" si="0"/>
        <v>90000000</v>
      </c>
      <c r="H51" s="42">
        <f t="shared" si="1"/>
        <v>0.5</v>
      </c>
      <c r="I51" s="21">
        <f t="shared" ref="I51:I57" si="2">G51</f>
        <v>90000000</v>
      </c>
      <c r="J51" s="21"/>
      <c r="K51" s="1"/>
    </row>
    <row r="52" spans="1:11" x14ac:dyDescent="0.25">
      <c r="A52" s="12" t="s">
        <v>40</v>
      </c>
      <c r="B52" s="13"/>
      <c r="C52" s="13"/>
      <c r="D52" s="14"/>
      <c r="E52" s="21">
        <v>20500000</v>
      </c>
      <c r="F52" s="21">
        <v>16850000</v>
      </c>
      <c r="G52" s="21">
        <f t="shared" si="0"/>
        <v>3650000</v>
      </c>
      <c r="H52" s="42">
        <f t="shared" si="1"/>
        <v>0.21661721068249259</v>
      </c>
      <c r="I52" s="21">
        <f t="shared" si="2"/>
        <v>3650000</v>
      </c>
      <c r="J52" s="21"/>
      <c r="K52" s="1"/>
    </row>
    <row r="53" spans="1:11" x14ac:dyDescent="0.25">
      <c r="A53" s="12" t="s">
        <v>41</v>
      </c>
      <c r="B53" s="13"/>
      <c r="C53" s="13"/>
      <c r="D53" s="14"/>
      <c r="E53" s="21">
        <v>36714721</v>
      </c>
      <c r="F53" s="21">
        <v>18975600</v>
      </c>
      <c r="G53" s="21">
        <f t="shared" si="0"/>
        <v>17739121</v>
      </c>
      <c r="H53" s="42">
        <f t="shared" si="1"/>
        <v>0.93483847678070786</v>
      </c>
      <c r="I53" s="21">
        <f t="shared" si="2"/>
        <v>17739121</v>
      </c>
      <c r="J53" s="21"/>
      <c r="K53" s="1"/>
    </row>
    <row r="54" spans="1:11" x14ac:dyDescent="0.25">
      <c r="A54" s="12" t="s">
        <v>42</v>
      </c>
      <c r="B54" s="13"/>
      <c r="C54" s="13"/>
      <c r="D54" s="14"/>
      <c r="E54" s="21">
        <v>27600000</v>
      </c>
      <c r="F54" s="21">
        <v>19000000</v>
      </c>
      <c r="G54" s="21">
        <f t="shared" si="0"/>
        <v>8600000</v>
      </c>
      <c r="H54" s="42">
        <f t="shared" si="1"/>
        <v>0.45263157894736844</v>
      </c>
      <c r="I54" s="21">
        <f t="shared" si="2"/>
        <v>8600000</v>
      </c>
      <c r="J54" s="21"/>
      <c r="K54" s="1"/>
    </row>
    <row r="55" spans="1:11" x14ac:dyDescent="0.25">
      <c r="A55" s="12" t="s">
        <v>43</v>
      </c>
      <c r="B55" s="13"/>
      <c r="C55" s="13"/>
      <c r="D55" s="14"/>
      <c r="E55" s="21">
        <v>12870000</v>
      </c>
      <c r="F55" s="21">
        <v>7890000</v>
      </c>
      <c r="G55" s="21">
        <f t="shared" si="0"/>
        <v>4980000</v>
      </c>
      <c r="H55" s="42">
        <f t="shared" si="1"/>
        <v>0.63117870722433456</v>
      </c>
      <c r="I55" s="21">
        <f t="shared" si="2"/>
        <v>4980000</v>
      </c>
      <c r="J55" s="21"/>
      <c r="K55" s="1"/>
    </row>
    <row r="56" spans="1:11" x14ac:dyDescent="0.25">
      <c r="A56" s="12" t="s">
        <v>44</v>
      </c>
      <c r="B56" s="13"/>
      <c r="C56" s="13"/>
      <c r="D56" s="14"/>
      <c r="E56" s="21">
        <f>'Estado de Resultados Integral'!F19</f>
        <v>317536451.00520003</v>
      </c>
      <c r="F56" s="21">
        <f>'Estado de Resultados Integral'!H19</f>
        <v>177391204.56639999</v>
      </c>
      <c r="G56" s="21">
        <f t="shared" si="0"/>
        <v>140145246.43880004</v>
      </c>
      <c r="H56" s="42">
        <f t="shared" si="1"/>
        <v>0.79003492186300439</v>
      </c>
      <c r="I56" s="21">
        <f t="shared" si="2"/>
        <v>140145246.43880004</v>
      </c>
      <c r="J56" s="21"/>
      <c r="K56" s="1"/>
    </row>
    <row r="57" spans="1:11" ht="15.75" thickBot="1" x14ac:dyDescent="0.3">
      <c r="A57" s="12" t="s">
        <v>45</v>
      </c>
      <c r="B57" s="13"/>
      <c r="C57" s="13"/>
      <c r="D57" s="14"/>
      <c r="E57" s="21">
        <v>23500000</v>
      </c>
      <c r="F57" s="21">
        <v>15430600</v>
      </c>
      <c r="G57" s="21">
        <f t="shared" si="0"/>
        <v>8069400</v>
      </c>
      <c r="H57" s="42">
        <f t="shared" si="1"/>
        <v>0.52294790870089303</v>
      </c>
      <c r="I57" s="21">
        <f t="shared" si="2"/>
        <v>8069400</v>
      </c>
      <c r="J57" s="21"/>
      <c r="K57" s="1"/>
    </row>
    <row r="58" spans="1:11" ht="15.75" thickBot="1" x14ac:dyDescent="0.3">
      <c r="A58" s="37" t="s">
        <v>46</v>
      </c>
      <c r="B58" s="20"/>
      <c r="C58" s="20"/>
      <c r="D58" s="2"/>
      <c r="E58" s="41">
        <f t="shared" ref="E58:F58" si="3">SUM(E51:E57)</f>
        <v>708721172.00520003</v>
      </c>
      <c r="F58" s="41">
        <f t="shared" si="3"/>
        <v>435537404.56639999</v>
      </c>
      <c r="G58" s="41">
        <f t="shared" si="0"/>
        <v>273183767.43880004</v>
      </c>
      <c r="H58" s="43">
        <f t="shared" si="1"/>
        <v>0.62723376815538634</v>
      </c>
      <c r="I58" s="21"/>
      <c r="J58" s="21"/>
      <c r="K58" s="1"/>
    </row>
    <row r="59" spans="1:11" ht="15.75" thickBot="1" x14ac:dyDescent="0.3">
      <c r="A59" s="17" t="s">
        <v>47</v>
      </c>
      <c r="B59" s="18"/>
      <c r="C59" s="18"/>
      <c r="D59" s="19"/>
      <c r="E59" s="41">
        <f>E49+E58</f>
        <v>1076701979.0051999</v>
      </c>
      <c r="F59" s="41">
        <f>F49+F58</f>
        <v>894871714.56640005</v>
      </c>
      <c r="G59" s="41">
        <f t="shared" si="0"/>
        <v>181830264.43879986</v>
      </c>
      <c r="H59" s="43">
        <f t="shared" si="1"/>
        <v>0.20319143121749428</v>
      </c>
      <c r="I59" s="41">
        <f>SUM(I10:I58)</f>
        <v>457327757.43880004</v>
      </c>
      <c r="J59" s="41">
        <f t="shared" ref="J59" si="4">SUM(J10:J58)</f>
        <v>457327757</v>
      </c>
      <c r="K59" s="1"/>
    </row>
    <row r="61" spans="1:11" x14ac:dyDescent="0.25">
      <c r="E61" s="36" t="s">
        <v>51</v>
      </c>
      <c r="F61" s="36" t="s">
        <v>51</v>
      </c>
    </row>
    <row r="62" spans="1:11" x14ac:dyDescent="0.25">
      <c r="E62" s="36" t="s">
        <v>51</v>
      </c>
      <c r="F62" s="36" t="s">
        <v>51</v>
      </c>
    </row>
    <row r="63" spans="1:11" x14ac:dyDescent="0.25">
      <c r="E63" s="36" t="s">
        <v>51</v>
      </c>
      <c r="F63" s="36" t="s">
        <v>51</v>
      </c>
    </row>
  </sheetData>
  <mergeCells count="3">
    <mergeCell ref="B5:J5"/>
    <mergeCell ref="G7:H7"/>
    <mergeCell ref="E3:G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FA36-C7BE-4D0E-8B9C-BDE7795596CD}">
  <dimension ref="A2:N35"/>
  <sheetViews>
    <sheetView workbookViewId="0">
      <selection activeCell="H5" sqref="H5"/>
    </sheetView>
  </sheetViews>
  <sheetFormatPr baseColWidth="10" defaultRowHeight="15" x14ac:dyDescent="0.25"/>
  <cols>
    <col min="5" max="5" width="12.85546875" bestFit="1" customWidth="1"/>
    <col min="6" max="6" width="12" bestFit="1" customWidth="1"/>
    <col min="7" max="7" width="12" customWidth="1"/>
    <col min="8" max="8" width="12" bestFit="1" customWidth="1"/>
  </cols>
  <sheetData>
    <row r="2" spans="1:14" ht="15.75" thickBot="1" x14ac:dyDescent="0.3"/>
    <row r="3" spans="1:14" ht="15.75" thickBot="1" x14ac:dyDescent="0.3">
      <c r="A3" s="1"/>
      <c r="B3" s="84" t="s">
        <v>52</v>
      </c>
      <c r="C3" s="85"/>
      <c r="D3" s="85"/>
      <c r="E3" s="85"/>
      <c r="F3" s="85"/>
      <c r="G3" s="85"/>
      <c r="H3" s="85"/>
      <c r="I3" s="85"/>
      <c r="J3" s="85"/>
      <c r="K3" s="85"/>
      <c r="L3" s="86"/>
      <c r="M3" s="1"/>
      <c r="N3" s="1"/>
    </row>
    <row r="4" spans="1:14" ht="15.75" thickBot="1" x14ac:dyDescent="0.3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"/>
      <c r="N4" s="1"/>
    </row>
    <row r="5" spans="1:14" ht="15.75" thickBot="1" x14ac:dyDescent="0.3">
      <c r="A5" s="92"/>
      <c r="B5" s="93"/>
      <c r="C5" s="93"/>
      <c r="D5" s="94"/>
      <c r="E5" s="8" t="s">
        <v>66</v>
      </c>
      <c r="F5" s="5">
        <v>2021</v>
      </c>
      <c r="G5" s="5" t="s">
        <v>66</v>
      </c>
      <c r="H5" s="5">
        <v>2020</v>
      </c>
      <c r="I5" s="84" t="s">
        <v>68</v>
      </c>
      <c r="J5" s="86"/>
      <c r="K5" s="1"/>
      <c r="L5" s="1"/>
      <c r="M5" s="1"/>
      <c r="N5" s="1"/>
    </row>
    <row r="6" spans="1:14" x14ac:dyDescent="0.25">
      <c r="A6" s="12"/>
      <c r="B6" s="13"/>
      <c r="C6" s="13"/>
      <c r="D6" s="14"/>
      <c r="E6" s="9"/>
      <c r="F6" s="25"/>
      <c r="G6" s="28"/>
      <c r="H6" s="25"/>
      <c r="I6" s="25"/>
      <c r="J6" s="30"/>
      <c r="K6" s="1"/>
      <c r="L6" s="1"/>
      <c r="M6" s="1"/>
      <c r="N6" s="1"/>
    </row>
    <row r="7" spans="1:14" x14ac:dyDescent="0.25">
      <c r="A7" s="15" t="s">
        <v>53</v>
      </c>
      <c r="B7" s="13"/>
      <c r="C7" s="13"/>
      <c r="D7" s="14"/>
      <c r="E7" s="12"/>
      <c r="F7" s="21">
        <v>1750000000</v>
      </c>
      <c r="G7" s="23"/>
      <c r="H7" s="21">
        <v>1275600000</v>
      </c>
      <c r="I7" s="21">
        <f>F7-H7</f>
        <v>474400000</v>
      </c>
      <c r="J7" s="32">
        <f>I7/H7</f>
        <v>0.37190341799937282</v>
      </c>
      <c r="K7" s="1"/>
      <c r="L7" s="1"/>
      <c r="M7" s="1"/>
      <c r="N7" s="1"/>
    </row>
    <row r="8" spans="1:14" ht="15.75" thickBot="1" x14ac:dyDescent="0.3">
      <c r="A8" s="12" t="s">
        <v>54</v>
      </c>
      <c r="B8" s="13"/>
      <c r="C8" s="13"/>
      <c r="D8" s="14"/>
      <c r="E8" s="12"/>
      <c r="F8" s="22">
        <f>-F7*58%</f>
        <v>-1014999999.9999999</v>
      </c>
      <c r="G8" s="23"/>
      <c r="H8" s="22">
        <f>-H7*61%</f>
        <v>-778116000</v>
      </c>
      <c r="I8" s="22">
        <f t="shared" ref="I8:I19" si="0">F8-H8</f>
        <v>-236883999.99999988</v>
      </c>
      <c r="J8" s="33">
        <f t="shared" ref="J8:J19" si="1">I8/H8</f>
        <v>0.30443275809776421</v>
      </c>
      <c r="K8" s="1"/>
      <c r="L8" s="1"/>
      <c r="M8" s="1"/>
      <c r="N8" s="1"/>
    </row>
    <row r="9" spans="1:14" x14ac:dyDescent="0.25">
      <c r="A9" s="15" t="s">
        <v>55</v>
      </c>
      <c r="B9" s="13"/>
      <c r="C9" s="13"/>
      <c r="D9" s="14"/>
      <c r="E9" s="12"/>
      <c r="F9" s="26">
        <f t="shared" ref="F9:H9" si="2">SUM(F7:F8)</f>
        <v>735000000.00000012</v>
      </c>
      <c r="G9" s="29"/>
      <c r="H9" s="26">
        <f t="shared" si="2"/>
        <v>497484000</v>
      </c>
      <c r="I9" s="26">
        <f t="shared" si="0"/>
        <v>237516000.00000012</v>
      </c>
      <c r="J9" s="34">
        <f t="shared" si="1"/>
        <v>0.47743445015317099</v>
      </c>
      <c r="K9" s="1"/>
      <c r="L9" s="1"/>
      <c r="M9" s="1"/>
      <c r="N9" s="1"/>
    </row>
    <row r="10" spans="1:14" ht="15.75" thickBot="1" x14ac:dyDescent="0.3">
      <c r="A10" s="12" t="s">
        <v>56</v>
      </c>
      <c r="B10" s="13"/>
      <c r="C10" s="13"/>
      <c r="D10" s="14"/>
      <c r="E10" s="12"/>
      <c r="F10" s="22">
        <v>20026456</v>
      </c>
      <c r="G10" s="23"/>
      <c r="H10" s="22">
        <v>15467832</v>
      </c>
      <c r="I10" s="22">
        <f t="shared" si="0"/>
        <v>4558624</v>
      </c>
      <c r="J10" s="33">
        <f t="shared" si="1"/>
        <v>0.29471641533215515</v>
      </c>
      <c r="K10" s="1"/>
      <c r="L10" s="1"/>
      <c r="M10" s="1"/>
      <c r="N10" s="1"/>
    </row>
    <row r="11" spans="1:14" x14ac:dyDescent="0.25">
      <c r="A11" s="15" t="s">
        <v>57</v>
      </c>
      <c r="B11" s="13"/>
      <c r="C11" s="13"/>
      <c r="D11" s="14"/>
      <c r="E11" s="12"/>
      <c r="F11" s="26">
        <f>SUM(F9:F10)</f>
        <v>755026456.00000012</v>
      </c>
      <c r="G11" s="29"/>
      <c r="H11" s="26">
        <f>SUM(H9:H10)</f>
        <v>512951832</v>
      </c>
      <c r="I11" s="26">
        <f t="shared" si="0"/>
        <v>242074624.00000012</v>
      </c>
      <c r="J11" s="34">
        <f t="shared" si="1"/>
        <v>0.47192466991715531</v>
      </c>
      <c r="K11" s="1"/>
      <c r="L11" s="1"/>
      <c r="M11" s="1"/>
      <c r="N11" s="1"/>
    </row>
    <row r="12" spans="1:14" ht="15.75" thickBot="1" x14ac:dyDescent="0.3">
      <c r="A12" s="12" t="s">
        <v>58</v>
      </c>
      <c r="B12" s="13"/>
      <c r="C12" s="13"/>
      <c r="D12" s="14"/>
      <c r="E12" s="12"/>
      <c r="F12" s="22">
        <f>-F11*32%</f>
        <v>-241608465.92000005</v>
      </c>
      <c r="G12" s="23"/>
      <c r="H12" s="22">
        <f>-H11*36%</f>
        <v>-184662659.51999998</v>
      </c>
      <c r="I12" s="22">
        <f t="shared" si="0"/>
        <v>-56945806.400000066</v>
      </c>
      <c r="J12" s="33">
        <f t="shared" si="1"/>
        <v>0.30837748437080492</v>
      </c>
      <c r="K12" s="1"/>
      <c r="L12" s="1"/>
      <c r="M12" s="1"/>
      <c r="N12" s="1"/>
    </row>
    <row r="13" spans="1:14" x14ac:dyDescent="0.25">
      <c r="A13" s="15" t="s">
        <v>59</v>
      </c>
      <c r="B13" s="13"/>
      <c r="C13" s="13"/>
      <c r="D13" s="14"/>
      <c r="E13" s="12"/>
      <c r="F13" s="26">
        <f>SUM(F11:F12)</f>
        <v>513417990.08000004</v>
      </c>
      <c r="G13" s="29"/>
      <c r="H13" s="26">
        <f t="shared" ref="H13" si="3">SUM(H11:H12)</f>
        <v>328289172.48000002</v>
      </c>
      <c r="I13" s="26">
        <f t="shared" si="0"/>
        <v>185128817.60000002</v>
      </c>
      <c r="J13" s="34">
        <f t="shared" si="1"/>
        <v>0.56391996178697734</v>
      </c>
      <c r="K13" s="1"/>
      <c r="L13" s="1"/>
      <c r="M13" s="1"/>
      <c r="N13" s="1"/>
    </row>
    <row r="14" spans="1:14" x14ac:dyDescent="0.25">
      <c r="A14" s="16" t="s">
        <v>60</v>
      </c>
      <c r="B14" s="13"/>
      <c r="C14" s="13"/>
      <c r="D14" s="14"/>
      <c r="E14" s="12"/>
      <c r="F14" s="26">
        <f>SUM(E15:E16)</f>
        <v>-53220235</v>
      </c>
      <c r="G14" s="23"/>
      <c r="H14" s="26">
        <f>SUM(G15:G16)</f>
        <v>-67419754</v>
      </c>
      <c r="I14" s="21">
        <f t="shared" si="0"/>
        <v>14199519</v>
      </c>
      <c r="J14" s="32">
        <f t="shared" si="1"/>
        <v>-0.21061362816601201</v>
      </c>
      <c r="K14" s="1"/>
      <c r="L14" s="1"/>
      <c r="M14" s="1"/>
      <c r="N14" s="1"/>
    </row>
    <row r="15" spans="1:14" x14ac:dyDescent="0.25">
      <c r="A15" s="12" t="s">
        <v>61</v>
      </c>
      <c r="B15" s="13"/>
      <c r="C15" s="13"/>
      <c r="D15" s="14"/>
      <c r="E15" s="23">
        <v>19125365</v>
      </c>
      <c r="F15" s="21"/>
      <c r="G15" s="23">
        <v>22345678</v>
      </c>
      <c r="H15" s="21"/>
      <c r="I15" s="21" t="s">
        <v>51</v>
      </c>
      <c r="J15" s="32" t="s">
        <v>51</v>
      </c>
      <c r="K15" s="1"/>
      <c r="L15" s="1"/>
      <c r="M15" s="1"/>
      <c r="N15" s="1"/>
    </row>
    <row r="16" spans="1:14" ht="15.75" thickBot="1" x14ac:dyDescent="0.3">
      <c r="A16" s="12" t="s">
        <v>62</v>
      </c>
      <c r="B16" s="13"/>
      <c r="C16" s="13"/>
      <c r="D16" s="14"/>
      <c r="E16" s="24">
        <v>-72345600</v>
      </c>
      <c r="F16" s="22"/>
      <c r="G16" s="24">
        <v>-89765432</v>
      </c>
      <c r="H16" s="22"/>
      <c r="I16" s="22" t="s">
        <v>51</v>
      </c>
      <c r="J16" s="33" t="s">
        <v>51</v>
      </c>
      <c r="K16" s="1"/>
      <c r="L16" s="1"/>
      <c r="M16" s="1"/>
      <c r="N16" s="1"/>
    </row>
    <row r="17" spans="1:14" x14ac:dyDescent="0.25">
      <c r="A17" s="15" t="s">
        <v>63</v>
      </c>
      <c r="B17" s="13"/>
      <c r="C17" s="13"/>
      <c r="D17" s="14"/>
      <c r="E17" s="12"/>
      <c r="F17" s="26">
        <f>SUM(F13:F16)</f>
        <v>460197755.08000004</v>
      </c>
      <c r="G17" s="7"/>
      <c r="H17" s="26">
        <f>SUM(H13:H16)</f>
        <v>260869418.48000002</v>
      </c>
      <c r="I17" s="26">
        <f t="shared" si="0"/>
        <v>199328336.60000002</v>
      </c>
      <c r="J17" s="34">
        <f t="shared" si="1"/>
        <v>0.7640923867635403</v>
      </c>
      <c r="K17" s="1"/>
      <c r="L17" s="1"/>
      <c r="M17" s="1"/>
      <c r="N17" s="1"/>
    </row>
    <row r="18" spans="1:14" ht="15.75" thickBot="1" x14ac:dyDescent="0.3">
      <c r="A18" s="12" t="s">
        <v>64</v>
      </c>
      <c r="B18" s="13"/>
      <c r="C18" s="13"/>
      <c r="D18" s="14"/>
      <c r="E18" s="12"/>
      <c r="F18" s="22">
        <f>-F17*31%</f>
        <v>-142661304.07480001</v>
      </c>
      <c r="G18" s="7"/>
      <c r="H18" s="22">
        <f>-H17*32%</f>
        <v>-83478213.913600013</v>
      </c>
      <c r="I18" s="22">
        <f t="shared" si="0"/>
        <v>-59183090.161200002</v>
      </c>
      <c r="J18" s="33">
        <f t="shared" si="1"/>
        <v>0.70896449967717956</v>
      </c>
      <c r="K18" s="1"/>
      <c r="L18" s="1"/>
      <c r="M18" s="1"/>
      <c r="N18" s="1"/>
    </row>
    <row r="19" spans="1:14" ht="15.75" thickBot="1" x14ac:dyDescent="0.3">
      <c r="A19" s="17" t="s">
        <v>65</v>
      </c>
      <c r="B19" s="18"/>
      <c r="C19" s="18"/>
      <c r="D19" s="19"/>
      <c r="E19" s="31"/>
      <c r="F19" s="27">
        <f>SUM(F17:F18)</f>
        <v>317536451.00520003</v>
      </c>
      <c r="G19" s="6"/>
      <c r="H19" s="27">
        <f>SUM(H17:H18)</f>
        <v>177391204.56639999</v>
      </c>
      <c r="I19" s="27">
        <f t="shared" si="0"/>
        <v>140145246.43880004</v>
      </c>
      <c r="J19" s="35">
        <f t="shared" si="1"/>
        <v>0.79003492186300439</v>
      </c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.75" x14ac:dyDescent="0.25">
      <c r="A22" s="62" t="s">
        <v>96</v>
      </c>
      <c r="B22" s="62"/>
      <c r="C22" s="62"/>
      <c r="D22" s="62"/>
      <c r="E22" s="62"/>
      <c r="F22" s="62"/>
      <c r="G22" s="62"/>
      <c r="H22" s="62"/>
      <c r="I22" s="62"/>
      <c r="J22" s="62"/>
      <c r="K22" s="63"/>
      <c r="L22" s="1"/>
      <c r="M22" s="1"/>
      <c r="N22" s="1"/>
    </row>
    <row r="23" spans="1:14" ht="15.75" x14ac:dyDescent="0.25">
      <c r="A23" s="62" t="s">
        <v>97</v>
      </c>
      <c r="B23" s="62"/>
      <c r="C23" s="62"/>
      <c r="D23" s="62"/>
      <c r="E23" s="62"/>
      <c r="F23" s="62"/>
      <c r="G23" s="62"/>
      <c r="H23" s="62"/>
      <c r="I23" s="62"/>
      <c r="J23" s="62"/>
      <c r="K23" s="63"/>
      <c r="L23" s="1"/>
      <c r="M23" s="1"/>
      <c r="N23" s="1"/>
    </row>
    <row r="24" spans="1:14" ht="15.75" x14ac:dyDescent="0.25">
      <c r="A24" s="62" t="s">
        <v>98</v>
      </c>
      <c r="B24" s="62"/>
      <c r="C24" s="62"/>
      <c r="D24" s="62"/>
      <c r="E24" s="62"/>
      <c r="F24" s="62"/>
      <c r="G24" s="62"/>
      <c r="H24" s="62"/>
      <c r="I24" s="62"/>
      <c r="J24" s="62"/>
      <c r="K24" s="63"/>
      <c r="L24" s="1"/>
      <c r="M24" s="1"/>
      <c r="N24" s="1"/>
    </row>
    <row r="25" spans="1:14" ht="15.75" x14ac:dyDescent="0.25">
      <c r="A25" s="62" t="s">
        <v>135</v>
      </c>
      <c r="B25" s="62"/>
      <c r="C25" s="62"/>
      <c r="D25" s="62"/>
      <c r="E25" s="62"/>
      <c r="F25" s="62"/>
      <c r="G25" s="62"/>
      <c r="H25" s="62"/>
      <c r="I25" s="62"/>
      <c r="J25" s="62"/>
      <c r="K25" s="63"/>
      <c r="L25" s="1"/>
      <c r="M25" s="1"/>
      <c r="N25" s="1"/>
    </row>
    <row r="26" spans="1:14" ht="15.75" x14ac:dyDescent="0.25">
      <c r="A26" s="62" t="s">
        <v>99</v>
      </c>
      <c r="B26" s="62"/>
      <c r="C26" s="62"/>
      <c r="D26" s="62"/>
      <c r="E26" s="62"/>
      <c r="F26" s="62"/>
      <c r="G26" s="62"/>
      <c r="H26" s="62"/>
      <c r="I26" s="62"/>
      <c r="J26" s="62"/>
      <c r="K26" s="63"/>
      <c r="L26" s="1"/>
      <c r="M26" s="1"/>
      <c r="N26" s="1"/>
    </row>
    <row r="27" spans="1:14" ht="15.75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3"/>
      <c r="L27" s="1"/>
      <c r="M27" s="1"/>
      <c r="N27" s="1"/>
    </row>
    <row r="28" spans="1:14" ht="15.75" x14ac:dyDescent="0.25">
      <c r="A28" s="62" t="s">
        <v>136</v>
      </c>
      <c r="B28" s="62"/>
      <c r="C28" s="62"/>
      <c r="D28" s="62"/>
      <c r="E28" s="62"/>
      <c r="F28" s="62"/>
      <c r="G28" s="62"/>
      <c r="H28" s="62"/>
      <c r="I28" s="62"/>
      <c r="J28" s="62"/>
      <c r="K28" s="63"/>
      <c r="L28" s="1"/>
      <c r="M28" s="1"/>
      <c r="N28" s="1"/>
    </row>
    <row r="29" spans="1:14" x14ac:dyDescent="0.25"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mergeCells count="3">
    <mergeCell ref="B3:L3"/>
    <mergeCell ref="I5:J5"/>
    <mergeCell ref="A5:D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0E2F-3013-4FED-B5BB-8C73BA930ACD}">
  <dimension ref="A1:G92"/>
  <sheetViews>
    <sheetView tabSelected="1" topLeftCell="A25" workbookViewId="0">
      <selection activeCell="G22" sqref="G22"/>
    </sheetView>
  </sheetViews>
  <sheetFormatPr baseColWidth="10" defaultRowHeight="15" x14ac:dyDescent="0.25"/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15.75" thickBot="1" x14ac:dyDescent="0.3">
      <c r="A2" s="1"/>
      <c r="B2" s="84" t="s">
        <v>71</v>
      </c>
      <c r="C2" s="85"/>
      <c r="D2" s="85"/>
      <c r="E2" s="85"/>
      <c r="F2" s="86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ht="15.75" thickBot="1" x14ac:dyDescent="0.3">
      <c r="A4" s="37" t="s">
        <v>72</v>
      </c>
      <c r="B4" s="20"/>
      <c r="C4" s="20"/>
      <c r="D4" s="20"/>
      <c r="E4" s="20"/>
      <c r="F4" s="60"/>
      <c r="G4" s="57"/>
    </row>
    <row r="5" spans="1:7" x14ac:dyDescent="0.25">
      <c r="A5" s="15" t="s">
        <v>73</v>
      </c>
      <c r="B5" s="13"/>
      <c r="C5" s="13"/>
      <c r="D5" s="13"/>
      <c r="E5" s="13"/>
      <c r="F5" s="21"/>
      <c r="G5" s="58">
        <f>'Estado de Situación Financiera'!E56</f>
        <v>317536451.00520003</v>
      </c>
    </row>
    <row r="6" spans="1:7" x14ac:dyDescent="0.25">
      <c r="A6" s="12" t="s">
        <v>74</v>
      </c>
      <c r="B6" s="13"/>
      <c r="C6" s="13"/>
      <c r="D6" s="13"/>
      <c r="E6" s="13"/>
      <c r="F6" s="21"/>
      <c r="G6" s="51">
        <f>'Estado de Situación Financiera'!I25</f>
        <v>7410179</v>
      </c>
    </row>
    <row r="7" spans="1:7" ht="15.75" thickBot="1" x14ac:dyDescent="0.3">
      <c r="A7" s="12" t="s">
        <v>75</v>
      </c>
      <c r="B7" s="13"/>
      <c r="C7" s="13"/>
      <c r="D7" s="13"/>
      <c r="E7" s="13"/>
      <c r="F7" s="21"/>
      <c r="G7" s="59">
        <f>'Estado de Situación Financiera'!I30</f>
        <v>2001878</v>
      </c>
    </row>
    <row r="8" spans="1:7" x14ac:dyDescent="0.25">
      <c r="A8" s="15" t="s">
        <v>76</v>
      </c>
      <c r="B8" s="13"/>
      <c r="C8" s="13"/>
      <c r="D8" s="13"/>
      <c r="E8" s="13"/>
      <c r="F8" s="21"/>
      <c r="G8" s="58">
        <f>SUM(G5:G7)</f>
        <v>326948508.00520003</v>
      </c>
    </row>
    <row r="9" spans="1:7" x14ac:dyDescent="0.25">
      <c r="A9" s="15" t="s">
        <v>77</v>
      </c>
      <c r="B9" s="13"/>
      <c r="C9" s="13"/>
      <c r="D9" s="13"/>
      <c r="E9" s="13"/>
      <c r="F9" s="21"/>
      <c r="G9" s="51"/>
    </row>
    <row r="10" spans="1:7" x14ac:dyDescent="0.25">
      <c r="A10" s="12" t="s">
        <v>4</v>
      </c>
      <c r="B10" s="13"/>
      <c r="C10" s="13"/>
      <c r="D10" s="13"/>
      <c r="E10" s="13"/>
      <c r="F10" s="21">
        <f>'Estado de Situación Financiera'!I12</f>
        <v>32772000</v>
      </c>
      <c r="G10" s="51"/>
    </row>
    <row r="11" spans="1:7" x14ac:dyDescent="0.25">
      <c r="A11" s="12" t="s">
        <v>6</v>
      </c>
      <c r="B11" s="13"/>
      <c r="C11" s="13"/>
      <c r="D11" s="13"/>
      <c r="E11" s="13"/>
      <c r="F11" s="21">
        <f>'Estado de Situación Financiera'!I14</f>
        <v>19250000</v>
      </c>
      <c r="G11" s="51"/>
    </row>
    <row r="12" spans="1:7" ht="15.75" thickBot="1" x14ac:dyDescent="0.3">
      <c r="A12" s="12" t="s">
        <v>29</v>
      </c>
      <c r="B12" s="13"/>
      <c r="C12" s="13"/>
      <c r="D12" s="13"/>
      <c r="E12" s="13"/>
      <c r="F12" s="22">
        <f>'Estado de Situación Financiera'!I39</f>
        <v>10459933</v>
      </c>
      <c r="G12" s="51"/>
    </row>
    <row r="13" spans="1:7" x14ac:dyDescent="0.25">
      <c r="A13" s="15" t="s">
        <v>78</v>
      </c>
      <c r="B13" s="13"/>
      <c r="C13" s="13"/>
      <c r="D13" s="13"/>
      <c r="E13" s="13"/>
      <c r="F13" s="21"/>
      <c r="G13" s="58">
        <f>SUM(F10:F12)</f>
        <v>62481933</v>
      </c>
    </row>
    <row r="14" spans="1:7" x14ac:dyDescent="0.25">
      <c r="A14" s="15" t="s">
        <v>79</v>
      </c>
      <c r="B14" s="13"/>
      <c r="C14" s="13"/>
      <c r="D14" s="13"/>
      <c r="E14" s="13"/>
      <c r="F14" s="21"/>
      <c r="G14" s="51"/>
    </row>
    <row r="15" spans="1:7" x14ac:dyDescent="0.25">
      <c r="A15" s="12" t="s">
        <v>14</v>
      </c>
      <c r="B15" s="13"/>
      <c r="C15" s="13"/>
      <c r="D15" s="13"/>
      <c r="E15" s="13"/>
      <c r="F15" s="21">
        <f>'Estado de Situación Financiera'!I22</f>
        <v>7900000</v>
      </c>
      <c r="G15" s="51"/>
    </row>
    <row r="16" spans="1:7" x14ac:dyDescent="0.25">
      <c r="A16" s="12" t="s">
        <v>15</v>
      </c>
      <c r="B16" s="13"/>
      <c r="C16" s="13"/>
      <c r="D16" s="13"/>
      <c r="E16" s="13"/>
      <c r="F16" s="21">
        <f>'Estado de Situación Financiera'!I23</f>
        <v>29850000</v>
      </c>
      <c r="G16" s="51"/>
    </row>
    <row r="17" spans="1:7" x14ac:dyDescent="0.25">
      <c r="A17" s="12" t="s">
        <v>16</v>
      </c>
      <c r="B17" s="13"/>
      <c r="C17" s="13"/>
      <c r="D17" s="13"/>
      <c r="E17" s="13"/>
      <c r="F17" s="21">
        <f>'Estado de Situación Financiera'!I24</f>
        <v>35000000</v>
      </c>
      <c r="G17" s="51"/>
    </row>
    <row r="18" spans="1:7" x14ac:dyDescent="0.25">
      <c r="A18" s="12" t="s">
        <v>34</v>
      </c>
      <c r="B18" s="13"/>
      <c r="C18" s="13"/>
      <c r="D18" s="13"/>
      <c r="E18" s="13"/>
      <c r="F18" s="21">
        <f>'Estado de Situación Financiera'!I45</f>
        <v>39500000</v>
      </c>
      <c r="G18" s="51"/>
    </row>
    <row r="19" spans="1:7" x14ac:dyDescent="0.25">
      <c r="A19" s="12" t="s">
        <v>39</v>
      </c>
      <c r="B19" s="13"/>
      <c r="C19" s="13"/>
      <c r="D19" s="13"/>
      <c r="E19" s="13"/>
      <c r="F19" s="21">
        <f>'Estado de Situación Financiera'!I51</f>
        <v>90000000</v>
      </c>
      <c r="G19" s="51"/>
    </row>
    <row r="20" spans="1:7" ht="15.75" thickBot="1" x14ac:dyDescent="0.3">
      <c r="A20" s="12" t="s">
        <v>40</v>
      </c>
      <c r="B20" s="13"/>
      <c r="C20" s="13"/>
      <c r="D20" s="13"/>
      <c r="E20" s="13"/>
      <c r="F20" s="22">
        <f>'Estado de Situación Financiera'!I52</f>
        <v>3650000</v>
      </c>
      <c r="G20" s="51"/>
    </row>
    <row r="21" spans="1:7" ht="15.75" thickBot="1" x14ac:dyDescent="0.3">
      <c r="A21" s="15" t="s">
        <v>80</v>
      </c>
      <c r="B21" s="13"/>
      <c r="C21" s="13"/>
      <c r="D21" s="13"/>
      <c r="E21" s="13"/>
      <c r="F21" s="21"/>
      <c r="G21" s="52">
        <f>SUM(F15:F20)</f>
        <v>205900000</v>
      </c>
    </row>
    <row r="22" spans="1:7" ht="15.75" thickBot="1" x14ac:dyDescent="0.3">
      <c r="A22" s="15" t="s">
        <v>81</v>
      </c>
      <c r="B22" s="13"/>
      <c r="C22" s="13"/>
      <c r="D22" s="13"/>
      <c r="E22" s="13"/>
      <c r="F22" s="21"/>
      <c r="G22" s="53">
        <f>SUM(G8:G21)</f>
        <v>595330441.00520003</v>
      </c>
    </row>
    <row r="23" spans="1:7" x14ac:dyDescent="0.25">
      <c r="A23" s="15" t="s">
        <v>85</v>
      </c>
      <c r="B23" s="13"/>
      <c r="C23" s="13"/>
      <c r="D23" s="13"/>
      <c r="E23" s="13"/>
      <c r="F23" s="21"/>
      <c r="G23" s="51"/>
    </row>
    <row r="24" spans="1:7" x14ac:dyDescent="0.25">
      <c r="A24" s="15" t="s">
        <v>86</v>
      </c>
      <c r="B24" s="13"/>
      <c r="C24" s="13"/>
      <c r="D24" s="13"/>
      <c r="E24" s="13"/>
      <c r="F24" s="21"/>
      <c r="G24" s="51"/>
    </row>
    <row r="25" spans="1:7" x14ac:dyDescent="0.25">
      <c r="A25" s="12" t="s">
        <v>87</v>
      </c>
      <c r="B25" s="13"/>
      <c r="C25" s="13"/>
      <c r="D25" s="13"/>
      <c r="E25" s="13"/>
      <c r="F25" s="21">
        <f>'Estado de Situación Financiera'!J11</f>
        <v>30000000</v>
      </c>
      <c r="G25" s="51"/>
    </row>
    <row r="26" spans="1:7" x14ac:dyDescent="0.25">
      <c r="A26" s="12" t="s">
        <v>5</v>
      </c>
      <c r="B26" s="13"/>
      <c r="C26" s="13"/>
      <c r="D26" s="13"/>
      <c r="E26" s="13"/>
      <c r="F26" s="21">
        <f>'Estado de Situación Financiera'!J13</f>
        <v>7280246</v>
      </c>
      <c r="G26" s="51"/>
    </row>
    <row r="27" spans="1:7" x14ac:dyDescent="0.25">
      <c r="A27" s="12" t="s">
        <v>7</v>
      </c>
      <c r="B27" s="13"/>
      <c r="C27" s="13"/>
      <c r="D27" s="13"/>
      <c r="E27" s="13"/>
      <c r="F27" s="21">
        <f>'Estado de Situación Financiera'!J15</f>
        <v>934600</v>
      </c>
      <c r="G27" s="51"/>
    </row>
    <row r="28" spans="1:7" x14ac:dyDescent="0.25">
      <c r="A28" s="12" t="s">
        <v>26</v>
      </c>
      <c r="B28" s="13"/>
      <c r="C28" s="13"/>
      <c r="D28" s="13"/>
      <c r="E28" s="13"/>
      <c r="F28" s="21">
        <f>'Estado de Situación Financiera'!J36</f>
        <v>30000000</v>
      </c>
      <c r="G28" s="51"/>
    </row>
    <row r="29" spans="1:7" x14ac:dyDescent="0.25">
      <c r="A29" s="12" t="s">
        <v>27</v>
      </c>
      <c r="B29" s="13"/>
      <c r="C29" s="13"/>
      <c r="D29" s="13"/>
      <c r="E29" s="13"/>
      <c r="F29" s="21">
        <f>'Estado de Situación Financiera'!J37</f>
        <v>13060000</v>
      </c>
      <c r="G29" s="51"/>
    </row>
    <row r="30" spans="1:7" x14ac:dyDescent="0.25">
      <c r="A30" s="12" t="s">
        <v>28</v>
      </c>
      <c r="B30" s="13"/>
      <c r="C30" s="13"/>
      <c r="D30" s="13"/>
      <c r="E30" s="13"/>
      <c r="F30" s="21">
        <f>'Estado de Situación Financiera'!J38</f>
        <v>4396412</v>
      </c>
      <c r="G30" s="51"/>
    </row>
    <row r="31" spans="1:7" ht="15.75" thickBot="1" x14ac:dyDescent="0.3">
      <c r="A31" s="12" t="s">
        <v>30</v>
      </c>
      <c r="B31" s="13"/>
      <c r="C31" s="13"/>
      <c r="D31" s="13"/>
      <c r="E31" s="13"/>
      <c r="F31" s="22">
        <f>'Estado de Situación Financiera'!J40</f>
        <v>13857024</v>
      </c>
      <c r="G31" s="51"/>
    </row>
    <row r="32" spans="1:7" x14ac:dyDescent="0.25">
      <c r="A32" s="15" t="s">
        <v>88</v>
      </c>
      <c r="B32" s="13"/>
      <c r="C32" s="13"/>
      <c r="D32" s="13"/>
      <c r="E32" s="13"/>
      <c r="F32" s="21"/>
      <c r="G32" s="58">
        <f>SUM(F25:F31)</f>
        <v>99528282</v>
      </c>
    </row>
    <row r="33" spans="1:7" x14ac:dyDescent="0.25">
      <c r="A33" s="15" t="s">
        <v>89</v>
      </c>
      <c r="B33" s="13"/>
      <c r="C33" s="13"/>
      <c r="D33" s="13"/>
      <c r="E33" s="13"/>
      <c r="F33" s="21"/>
      <c r="G33" s="51"/>
    </row>
    <row r="34" spans="1:7" x14ac:dyDescent="0.25">
      <c r="A34" s="12" t="s">
        <v>11</v>
      </c>
      <c r="B34" s="13"/>
      <c r="C34" s="13"/>
      <c r="D34" s="13"/>
      <c r="E34" s="13"/>
      <c r="F34" s="21">
        <f>'Estado de Situación Financiera'!J19</f>
        <v>50000000</v>
      </c>
      <c r="G34" s="51"/>
    </row>
    <row r="35" spans="1:7" x14ac:dyDescent="0.25">
      <c r="A35" s="12" t="s">
        <v>12</v>
      </c>
      <c r="B35" s="13"/>
      <c r="C35" s="13"/>
      <c r="D35" s="13"/>
      <c r="E35" s="13"/>
      <c r="F35" s="21">
        <f>'Estado de Situación Financiera'!J20</f>
        <v>100000000</v>
      </c>
      <c r="G35" s="51"/>
    </row>
    <row r="36" spans="1:7" x14ac:dyDescent="0.25">
      <c r="A36" s="12" t="s">
        <v>90</v>
      </c>
      <c r="B36" s="13"/>
      <c r="C36" s="13"/>
      <c r="D36" s="13"/>
      <c r="E36" s="13"/>
      <c r="F36" s="21">
        <f>'Estado de Situación Financiera'!J21</f>
        <v>55500000</v>
      </c>
      <c r="G36" s="51"/>
    </row>
    <row r="37" spans="1:7" x14ac:dyDescent="0.25">
      <c r="A37" s="12" t="s">
        <v>18</v>
      </c>
      <c r="B37" s="13"/>
      <c r="C37" s="13"/>
      <c r="D37" s="13"/>
      <c r="E37" s="13"/>
      <c r="F37" s="21">
        <f>'Estado de Situación Financiera'!J28</f>
        <v>30000000</v>
      </c>
      <c r="G37" s="51"/>
    </row>
    <row r="38" spans="1:7" x14ac:dyDescent="0.25">
      <c r="A38" s="12" t="s">
        <v>19</v>
      </c>
      <c r="B38" s="13"/>
      <c r="C38" s="13"/>
      <c r="D38" s="13"/>
      <c r="E38" s="13"/>
      <c r="F38" s="21">
        <f>'Estado de Situación Financiera'!J29</f>
        <v>20000000</v>
      </c>
      <c r="G38" s="51"/>
    </row>
    <row r="39" spans="1:7" x14ac:dyDescent="0.25">
      <c r="A39" s="12" t="s">
        <v>33</v>
      </c>
      <c r="B39" s="13"/>
      <c r="C39" s="13"/>
      <c r="D39" s="13"/>
      <c r="E39" s="13"/>
      <c r="F39" s="21">
        <f>'Estado de Situación Financiera'!J44</f>
        <v>50000000</v>
      </c>
      <c r="G39" s="51"/>
    </row>
    <row r="40" spans="1:7" x14ac:dyDescent="0.25">
      <c r="A40" s="12" t="s">
        <v>35</v>
      </c>
      <c r="B40" s="13"/>
      <c r="C40" s="13"/>
      <c r="D40" s="13"/>
      <c r="E40" s="13"/>
      <c r="F40" s="21">
        <f>'Estado de Situación Financiera'!J46</f>
        <v>30000000</v>
      </c>
      <c r="G40" s="51"/>
    </row>
    <row r="41" spans="1:7" ht="15.75" thickBot="1" x14ac:dyDescent="0.3">
      <c r="A41" s="15" t="s">
        <v>84</v>
      </c>
      <c r="B41" s="13"/>
      <c r="C41" s="13"/>
      <c r="D41" s="13"/>
      <c r="E41" s="13"/>
      <c r="F41" s="61">
        <f>G60</f>
        <v>138002684</v>
      </c>
      <c r="G41" s="51"/>
    </row>
    <row r="42" spans="1:7" ht="15.75" thickBot="1" x14ac:dyDescent="0.3">
      <c r="A42" s="15" t="s">
        <v>91</v>
      </c>
      <c r="B42" s="13"/>
      <c r="C42" s="13"/>
      <c r="D42" s="13"/>
      <c r="E42" s="13"/>
      <c r="F42" s="23"/>
      <c r="G42" s="52">
        <f>SUM(F34:F41)</f>
        <v>473502684</v>
      </c>
    </row>
    <row r="43" spans="1:7" ht="15.75" thickBot="1" x14ac:dyDescent="0.3">
      <c r="A43" s="17" t="s">
        <v>92</v>
      </c>
      <c r="B43" s="18"/>
      <c r="C43" s="18"/>
      <c r="D43" s="18"/>
      <c r="E43" s="18"/>
      <c r="F43" s="24"/>
      <c r="G43" s="53">
        <f>SUM(G32:G42)</f>
        <v>573030966</v>
      </c>
    </row>
    <row r="44" spans="1:7" ht="15.75" thickBot="1" x14ac:dyDescent="0.3">
      <c r="A44" s="47"/>
      <c r="B44" s="1"/>
      <c r="C44" s="1"/>
      <c r="D44" s="1"/>
      <c r="E44" s="1"/>
      <c r="F44" s="46"/>
      <c r="G44" s="50"/>
    </row>
    <row r="45" spans="1:7" x14ac:dyDescent="0.25">
      <c r="A45" s="38" t="s">
        <v>93</v>
      </c>
      <c r="B45" s="10"/>
      <c r="C45" s="10"/>
      <c r="D45" s="10"/>
      <c r="E45" s="10"/>
      <c r="F45" s="49"/>
      <c r="G45" s="56">
        <f>G22-G43</f>
        <v>22299475.005200028</v>
      </c>
    </row>
    <row r="46" spans="1:7" ht="15.75" thickBot="1" x14ac:dyDescent="0.3">
      <c r="A46" s="15" t="s">
        <v>94</v>
      </c>
      <c r="B46" s="13"/>
      <c r="C46" s="13"/>
      <c r="D46" s="13"/>
      <c r="E46" s="13"/>
      <c r="F46" s="7"/>
      <c r="G46" s="27">
        <f>'Estado de Situación Financiera'!F10</f>
        <v>17508626</v>
      </c>
    </row>
    <row r="47" spans="1:7" ht="15.75" thickBot="1" x14ac:dyDescent="0.3">
      <c r="A47" s="17" t="s">
        <v>95</v>
      </c>
      <c r="B47" s="18"/>
      <c r="C47" s="18"/>
      <c r="D47" s="18"/>
      <c r="E47" s="18"/>
      <c r="F47" s="6"/>
      <c r="G47" s="27">
        <f>SUM(G45:G46)</f>
        <v>39808101.005200028</v>
      </c>
    </row>
    <row r="48" spans="1:7" x14ac:dyDescent="0.25">
      <c r="A48" s="47"/>
      <c r="B48" s="1"/>
      <c r="C48" s="1"/>
      <c r="D48" s="1"/>
      <c r="E48" s="1"/>
      <c r="F48" s="46"/>
      <c r="G48" s="50"/>
    </row>
    <row r="49" spans="1:7" x14ac:dyDescent="0.25">
      <c r="A49" s="47"/>
      <c r="B49" s="1"/>
      <c r="C49" s="1"/>
      <c r="D49" s="1"/>
      <c r="E49" s="1"/>
      <c r="F49" s="46"/>
      <c r="G49" s="50"/>
    </row>
    <row r="50" spans="1:7" x14ac:dyDescent="0.25">
      <c r="A50" s="47"/>
      <c r="B50" s="1"/>
      <c r="C50" s="1"/>
      <c r="D50" s="1"/>
      <c r="E50" s="1"/>
      <c r="F50" s="46"/>
      <c r="G50" s="50"/>
    </row>
    <row r="51" spans="1:7" x14ac:dyDescent="0.25">
      <c r="A51" s="1"/>
      <c r="B51" s="1"/>
      <c r="C51" s="1"/>
      <c r="D51" s="1"/>
      <c r="E51" s="1"/>
      <c r="F51" s="46"/>
      <c r="G51" s="46"/>
    </row>
    <row r="52" spans="1:7" ht="15.75" thickBot="1" x14ac:dyDescent="0.3">
      <c r="A52" s="1"/>
      <c r="B52" s="1"/>
      <c r="C52" s="1"/>
      <c r="D52" s="1"/>
      <c r="E52" s="1"/>
      <c r="F52" s="46"/>
      <c r="G52" s="46"/>
    </row>
    <row r="53" spans="1:7" ht="15.75" thickBot="1" x14ac:dyDescent="0.3">
      <c r="A53" s="1"/>
      <c r="B53" s="95" t="s">
        <v>82</v>
      </c>
      <c r="C53" s="96"/>
      <c r="D53" s="96"/>
      <c r="E53" s="96"/>
      <c r="F53" s="97"/>
      <c r="G53" s="46"/>
    </row>
    <row r="54" spans="1:7" ht="15.75" thickBot="1" x14ac:dyDescent="0.3">
      <c r="A54" s="54"/>
      <c r="B54" s="20"/>
      <c r="C54" s="20"/>
      <c r="D54" s="20"/>
      <c r="E54" s="20"/>
      <c r="F54" s="48"/>
      <c r="G54" s="55"/>
    </row>
    <row r="55" spans="1:7" x14ac:dyDescent="0.25">
      <c r="A55" s="15" t="s">
        <v>83</v>
      </c>
      <c r="B55" s="13"/>
      <c r="C55" s="13"/>
      <c r="D55" s="13"/>
      <c r="E55" s="13"/>
      <c r="F55" s="56">
        <f>'Estado de Situación Financiera'!F56</f>
        <v>177391204.56639999</v>
      </c>
      <c r="G55" s="51"/>
    </row>
    <row r="56" spans="1:7" x14ac:dyDescent="0.25">
      <c r="A56" s="12" t="s">
        <v>41</v>
      </c>
      <c r="B56" s="13"/>
      <c r="C56" s="13"/>
      <c r="D56" s="13"/>
      <c r="E56" s="13"/>
      <c r="F56" s="21"/>
      <c r="G56" s="51">
        <f>'Estado de Situación Financiera'!I53</f>
        <v>17739121</v>
      </c>
    </row>
    <row r="57" spans="1:7" x14ac:dyDescent="0.25">
      <c r="A57" s="12" t="s">
        <v>42</v>
      </c>
      <c r="B57" s="13"/>
      <c r="C57" s="13"/>
      <c r="D57" s="13"/>
      <c r="E57" s="13"/>
      <c r="F57" s="21"/>
      <c r="G57" s="51">
        <f>'Estado de Situación Financiera'!I54</f>
        <v>8600000</v>
      </c>
    </row>
    <row r="58" spans="1:7" x14ac:dyDescent="0.25">
      <c r="A58" s="12" t="s">
        <v>43</v>
      </c>
      <c r="B58" s="13"/>
      <c r="C58" s="13"/>
      <c r="D58" s="13"/>
      <c r="E58" s="13"/>
      <c r="F58" s="21"/>
      <c r="G58" s="51">
        <f>'Estado de Situación Financiera'!I55</f>
        <v>4980000</v>
      </c>
    </row>
    <row r="59" spans="1:7" x14ac:dyDescent="0.25">
      <c r="A59" s="12" t="s">
        <v>45</v>
      </c>
      <c r="B59" s="13"/>
      <c r="C59" s="13"/>
      <c r="D59" s="13"/>
      <c r="E59" s="13"/>
      <c r="F59" s="21"/>
      <c r="G59" s="51">
        <f>'Estado de Situación Financiera'!I57</f>
        <v>8069400</v>
      </c>
    </row>
    <row r="60" spans="1:7" ht="15.75" thickBot="1" x14ac:dyDescent="0.3">
      <c r="A60" s="16" t="s">
        <v>84</v>
      </c>
      <c r="B60" s="13"/>
      <c r="C60" s="13"/>
      <c r="D60" s="13"/>
      <c r="E60" s="13"/>
      <c r="F60" s="22"/>
      <c r="G60" s="52">
        <v>138002684</v>
      </c>
    </row>
    <row r="61" spans="1:7" ht="15.75" thickBot="1" x14ac:dyDescent="0.3">
      <c r="A61" s="31"/>
      <c r="B61" s="18"/>
      <c r="C61" s="18"/>
      <c r="D61" s="18"/>
      <c r="E61" s="18"/>
      <c r="F61" s="41">
        <f t="shared" ref="F61:G61" si="0">SUM(F55:F60)</f>
        <v>177391204.56639999</v>
      </c>
      <c r="G61" s="53">
        <f t="shared" si="0"/>
        <v>177391205</v>
      </c>
    </row>
    <row r="62" spans="1:7" x14ac:dyDescent="0.25">
      <c r="A62" s="1"/>
      <c r="B62" s="1"/>
      <c r="C62" s="1"/>
      <c r="D62" s="1"/>
      <c r="E62" s="1"/>
      <c r="F62" s="46"/>
      <c r="G62" s="46"/>
    </row>
    <row r="63" spans="1:7" x14ac:dyDescent="0.25">
      <c r="A63" s="1"/>
      <c r="B63" s="1"/>
      <c r="C63" s="1"/>
      <c r="D63" s="1"/>
      <c r="E63" s="1"/>
      <c r="F63" s="46"/>
      <c r="G63" s="46"/>
    </row>
    <row r="64" spans="1:7" x14ac:dyDescent="0.25">
      <c r="A64" s="1"/>
      <c r="B64" s="1"/>
      <c r="C64" s="1"/>
      <c r="D64" s="1"/>
      <c r="E64" s="1"/>
      <c r="F64" s="46"/>
      <c r="G64" s="46"/>
    </row>
    <row r="65" spans="1:7" x14ac:dyDescent="0.25">
      <c r="A65" s="1"/>
      <c r="B65" s="1"/>
      <c r="C65" s="1"/>
      <c r="D65" s="1"/>
      <c r="E65" s="1"/>
      <c r="F65" s="46"/>
      <c r="G65" s="46"/>
    </row>
    <row r="66" spans="1:7" x14ac:dyDescent="0.25">
      <c r="A66" s="1"/>
      <c r="B66" s="1"/>
      <c r="C66" s="1"/>
      <c r="D66" s="1"/>
      <c r="E66" s="1"/>
      <c r="F66" s="46"/>
      <c r="G66" s="46"/>
    </row>
    <row r="67" spans="1:7" x14ac:dyDescent="0.25">
      <c r="A67" s="1"/>
      <c r="B67" s="1"/>
      <c r="C67" s="1"/>
      <c r="D67" s="1"/>
      <c r="E67" s="1"/>
      <c r="F67" s="46"/>
      <c r="G67" s="46"/>
    </row>
    <row r="68" spans="1:7" x14ac:dyDescent="0.25">
      <c r="A68" s="1"/>
      <c r="B68" s="1"/>
      <c r="C68" s="1"/>
      <c r="D68" s="1"/>
      <c r="E68" s="1"/>
      <c r="F68" s="46"/>
      <c r="G68" s="46"/>
    </row>
    <row r="69" spans="1:7" x14ac:dyDescent="0.25">
      <c r="A69" s="1"/>
      <c r="B69" s="1"/>
      <c r="C69" s="1"/>
      <c r="D69" s="1"/>
      <c r="E69" s="1"/>
      <c r="F69" s="46"/>
      <c r="G69" s="46"/>
    </row>
    <row r="70" spans="1:7" x14ac:dyDescent="0.25">
      <c r="A70" s="1"/>
      <c r="B70" s="1"/>
      <c r="C70" s="1"/>
      <c r="D70" s="1"/>
      <c r="E70" s="1"/>
      <c r="F70" s="46"/>
      <c r="G70" s="46"/>
    </row>
    <row r="71" spans="1:7" x14ac:dyDescent="0.25">
      <c r="A71" s="1"/>
      <c r="B71" s="1"/>
      <c r="C71" s="1"/>
      <c r="D71" s="1"/>
      <c r="E71" s="1"/>
      <c r="F71" s="46"/>
      <c r="G71" s="46"/>
    </row>
    <row r="72" spans="1:7" x14ac:dyDescent="0.25">
      <c r="A72" s="1"/>
      <c r="B72" s="1"/>
      <c r="C72" s="1"/>
      <c r="D72" s="1"/>
      <c r="E72" s="1"/>
      <c r="F72" s="46"/>
      <c r="G72" s="46"/>
    </row>
    <row r="73" spans="1:7" x14ac:dyDescent="0.25">
      <c r="A73" s="1"/>
      <c r="B73" s="1"/>
      <c r="C73" s="1"/>
      <c r="D73" s="1"/>
      <c r="E73" s="1"/>
      <c r="F73" s="1"/>
      <c r="G73" s="46"/>
    </row>
    <row r="74" spans="1:7" x14ac:dyDescent="0.25">
      <c r="A74" s="1"/>
      <c r="B74" s="1"/>
      <c r="C74" s="1"/>
      <c r="D74" s="1"/>
      <c r="E74" s="1"/>
      <c r="F74" s="1"/>
      <c r="G74" s="46"/>
    </row>
    <row r="75" spans="1:7" x14ac:dyDescent="0.25">
      <c r="A75" s="1"/>
      <c r="B75" s="1"/>
      <c r="C75" s="1"/>
      <c r="D75" s="1"/>
      <c r="E75" s="1"/>
      <c r="F75" s="1"/>
      <c r="G75" s="46"/>
    </row>
    <row r="76" spans="1:7" x14ac:dyDescent="0.25">
      <c r="A76" s="1"/>
      <c r="B76" s="1"/>
      <c r="C76" s="1"/>
      <c r="D76" s="1"/>
      <c r="E76" s="1"/>
      <c r="F76" s="1"/>
      <c r="G76" s="46"/>
    </row>
    <row r="77" spans="1:7" x14ac:dyDescent="0.25">
      <c r="A77" s="1"/>
      <c r="B77" s="1"/>
      <c r="C77" s="1"/>
      <c r="D77" s="1"/>
      <c r="E77" s="1"/>
      <c r="F77" s="1"/>
      <c r="G77" s="46"/>
    </row>
    <row r="78" spans="1:7" x14ac:dyDescent="0.25">
      <c r="A78" s="1"/>
      <c r="B78" s="1"/>
      <c r="C78" s="1"/>
      <c r="D78" s="1"/>
      <c r="E78" s="1"/>
      <c r="F78" s="1"/>
      <c r="G78" s="46"/>
    </row>
    <row r="79" spans="1:7" x14ac:dyDescent="0.25">
      <c r="A79" s="1"/>
      <c r="B79" s="1"/>
      <c r="C79" s="1"/>
      <c r="D79" s="1"/>
      <c r="E79" s="1"/>
      <c r="F79" s="1"/>
      <c r="G79" s="46"/>
    </row>
    <row r="80" spans="1:7" x14ac:dyDescent="0.25">
      <c r="A80" s="1"/>
      <c r="B80" s="1"/>
      <c r="C80" s="1"/>
      <c r="D80" s="1"/>
      <c r="E80" s="1"/>
      <c r="F80" s="1"/>
      <c r="G80" s="46"/>
    </row>
    <row r="81" spans="1:7" x14ac:dyDescent="0.25">
      <c r="A81" s="1"/>
      <c r="B81" s="1"/>
      <c r="C81" s="1"/>
      <c r="D81" s="1"/>
      <c r="E81" s="1"/>
      <c r="F81" s="1"/>
      <c r="G81" s="46"/>
    </row>
    <row r="82" spans="1:7" x14ac:dyDescent="0.25">
      <c r="A82" s="1"/>
      <c r="B82" s="1"/>
      <c r="C82" s="1"/>
      <c r="D82" s="1"/>
      <c r="E82" s="1"/>
      <c r="F82" s="1"/>
      <c r="G82" s="46"/>
    </row>
    <row r="83" spans="1:7" x14ac:dyDescent="0.25">
      <c r="A83" s="1"/>
      <c r="B83" s="1"/>
      <c r="C83" s="1"/>
      <c r="D83" s="1"/>
      <c r="E83" s="1"/>
      <c r="F83" s="1"/>
      <c r="G83" s="46"/>
    </row>
    <row r="84" spans="1:7" x14ac:dyDescent="0.25">
      <c r="A84" s="1"/>
      <c r="B84" s="1"/>
      <c r="C84" s="1"/>
      <c r="D84" s="1"/>
      <c r="E84" s="1"/>
      <c r="F84" s="1"/>
      <c r="G84" s="46"/>
    </row>
    <row r="85" spans="1:7" x14ac:dyDescent="0.25">
      <c r="A85" s="1"/>
      <c r="B85" s="1"/>
      <c r="C85" s="1"/>
      <c r="D85" s="1"/>
      <c r="E85" s="1"/>
      <c r="F85" s="1"/>
      <c r="G85" s="46"/>
    </row>
    <row r="86" spans="1:7" x14ac:dyDescent="0.25">
      <c r="A86" s="1"/>
      <c r="B86" s="1"/>
      <c r="C86" s="1"/>
      <c r="D86" s="1"/>
      <c r="E86" s="1"/>
      <c r="F86" s="1"/>
      <c r="G86" s="46"/>
    </row>
    <row r="87" spans="1:7" x14ac:dyDescent="0.25">
      <c r="A87" s="1"/>
      <c r="B87" s="1"/>
      <c r="C87" s="1"/>
      <c r="D87" s="1"/>
      <c r="E87" s="1"/>
      <c r="F87" s="1"/>
      <c r="G87" s="46"/>
    </row>
    <row r="88" spans="1:7" x14ac:dyDescent="0.25">
      <c r="A88" s="1"/>
      <c r="B88" s="1"/>
      <c r="C88" s="1"/>
      <c r="D88" s="1"/>
      <c r="E88" s="1"/>
      <c r="F88" s="1"/>
      <c r="G88" s="46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</sheetData>
  <mergeCells count="2">
    <mergeCell ref="B2:F2"/>
    <mergeCell ref="B53:F5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A4AB-963A-4339-B074-0458061E2A78}">
  <dimension ref="A1:M74"/>
  <sheetViews>
    <sheetView topLeftCell="A46" workbookViewId="0">
      <selection activeCell="I17" sqref="I17"/>
    </sheetView>
  </sheetViews>
  <sheetFormatPr baseColWidth="10" defaultRowHeight="15" x14ac:dyDescent="0.25"/>
  <cols>
    <col min="3" max="3" width="14" customWidth="1"/>
    <col min="4" max="4" width="12" bestFit="1" customWidth="1"/>
    <col min="5" max="5" width="21.85546875" customWidth="1"/>
    <col min="6" max="6" width="12" bestFit="1" customWidth="1"/>
    <col min="7" max="7" width="14.140625" bestFit="1" customWidth="1"/>
    <col min="9" max="9" width="12" bestFit="1" customWidth="1"/>
  </cols>
  <sheetData>
    <row r="1" spans="1:13" ht="15.75" thickBot="1" x14ac:dyDescent="0.3"/>
    <row r="2" spans="1:13" ht="15.75" thickBot="1" x14ac:dyDescent="0.3">
      <c r="A2" s="1"/>
      <c r="B2" s="87" t="s">
        <v>100</v>
      </c>
      <c r="C2" s="99"/>
      <c r="D2" s="99"/>
      <c r="E2" s="99"/>
      <c r="F2" s="99"/>
      <c r="G2" s="99"/>
      <c r="H2" s="99"/>
      <c r="I2" s="99"/>
      <c r="J2" s="88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75" thickBot="1" x14ac:dyDescent="0.3">
      <c r="A5" s="47" t="s">
        <v>101</v>
      </c>
      <c r="B5" s="1"/>
      <c r="C5" s="1"/>
      <c r="D5" s="100" t="s">
        <v>102</v>
      </c>
      <c r="E5" s="100"/>
      <c r="F5" s="1"/>
      <c r="G5" s="6">
        <f>'Estado de Resultados Integral'!F7</f>
        <v>1750000000</v>
      </c>
      <c r="H5" s="1"/>
      <c r="I5" s="69">
        <v>24</v>
      </c>
      <c r="J5" s="64" t="s">
        <v>130</v>
      </c>
      <c r="K5" s="1"/>
      <c r="L5" s="1"/>
      <c r="M5" s="1"/>
    </row>
    <row r="6" spans="1:13" x14ac:dyDescent="0.25">
      <c r="A6" s="1"/>
      <c r="B6" s="1"/>
      <c r="C6" s="1"/>
      <c r="D6" s="96" t="s">
        <v>103</v>
      </c>
      <c r="E6" s="96"/>
      <c r="F6" s="1"/>
      <c r="G6" s="46">
        <v>72064000</v>
      </c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75" thickBot="1" x14ac:dyDescent="0.3">
      <c r="A9" s="47" t="s">
        <v>104</v>
      </c>
      <c r="B9" s="1"/>
      <c r="C9" s="1"/>
      <c r="D9" s="98">
        <v>365</v>
      </c>
      <c r="E9" s="98"/>
      <c r="F9" s="1"/>
      <c r="G9" s="70">
        <v>365</v>
      </c>
      <c r="H9" s="1"/>
      <c r="I9" s="69">
        <v>15</v>
      </c>
      <c r="J9" s="3" t="s">
        <v>126</v>
      </c>
      <c r="K9" s="1"/>
      <c r="L9" s="1"/>
      <c r="M9" s="1"/>
    </row>
    <row r="10" spans="1:13" x14ac:dyDescent="0.25">
      <c r="A10" s="1"/>
      <c r="B10" s="1"/>
      <c r="C10" s="1"/>
      <c r="D10" s="96" t="s">
        <v>101</v>
      </c>
      <c r="E10" s="96"/>
      <c r="F10" s="1"/>
      <c r="G10" s="68">
        <v>24</v>
      </c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thickBot="1" x14ac:dyDescent="0.3">
      <c r="A13" s="47" t="s">
        <v>105</v>
      </c>
      <c r="B13" s="1"/>
      <c r="C13" s="1"/>
      <c r="D13" s="98" t="s">
        <v>106</v>
      </c>
      <c r="E13" s="98"/>
      <c r="F13" s="1"/>
      <c r="G13" s="6">
        <f>-'Estado de Resultados Integral'!F8</f>
        <v>1014999999.9999999</v>
      </c>
      <c r="H13" s="1"/>
      <c r="I13" s="71">
        <v>12</v>
      </c>
      <c r="J13" s="64" t="s">
        <v>130</v>
      </c>
      <c r="K13" s="1"/>
      <c r="L13" s="1"/>
      <c r="M13" s="1"/>
    </row>
    <row r="14" spans="1:13" x14ac:dyDescent="0.25">
      <c r="A14" s="1"/>
      <c r="B14" s="1"/>
      <c r="C14" s="1"/>
      <c r="D14" s="96" t="s">
        <v>107</v>
      </c>
      <c r="E14" s="96"/>
      <c r="F14" s="1"/>
      <c r="G14" s="46">
        <v>88225000</v>
      </c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thickBot="1" x14ac:dyDescent="0.3">
      <c r="A17" s="47" t="s">
        <v>108</v>
      </c>
      <c r="B17" s="1"/>
      <c r="C17" s="1"/>
      <c r="D17" s="100">
        <v>365</v>
      </c>
      <c r="E17" s="100"/>
      <c r="F17" s="1"/>
      <c r="G17" s="70">
        <v>365</v>
      </c>
      <c r="H17" s="1"/>
      <c r="I17" s="69">
        <v>30</v>
      </c>
      <c r="J17" s="3" t="s">
        <v>126</v>
      </c>
      <c r="K17" s="1"/>
      <c r="L17" s="1"/>
      <c r="M17" s="1"/>
    </row>
    <row r="18" spans="1:13" x14ac:dyDescent="0.25">
      <c r="A18" s="1"/>
      <c r="B18" s="1"/>
      <c r="C18" s="1"/>
      <c r="D18" s="96" t="s">
        <v>105</v>
      </c>
      <c r="E18" s="96"/>
      <c r="F18" s="1"/>
      <c r="G18" s="68">
        <v>12</v>
      </c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47" t="s">
        <v>109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54</v>
      </c>
      <c r="B22" s="1"/>
      <c r="C22" s="1"/>
      <c r="D22" s="46">
        <f>G13</f>
        <v>1014999999.9999999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 t="s">
        <v>110</v>
      </c>
      <c r="B23" s="1"/>
      <c r="C23" s="1"/>
      <c r="D23" s="46">
        <f>'Estado de Situación Financiera'!E14</f>
        <v>78600000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ht="15.75" thickBot="1" x14ac:dyDescent="0.3">
      <c r="A24" s="1" t="s">
        <v>111</v>
      </c>
      <c r="B24" s="1"/>
      <c r="C24" s="1"/>
      <c r="D24" s="6">
        <f>-'Estado de Situación Financiera'!F14</f>
        <v>-97850000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ht="15.75" thickBot="1" x14ac:dyDescent="0.3">
      <c r="A25" s="1"/>
      <c r="B25" s="1"/>
      <c r="C25" s="1"/>
      <c r="D25" s="65">
        <f>SUM(D22:D24)</f>
        <v>995750000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50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thickBot="1" x14ac:dyDescent="0.3">
      <c r="A28" s="47" t="s">
        <v>112</v>
      </c>
      <c r="B28" s="1"/>
      <c r="C28" s="1"/>
      <c r="D28" s="98" t="s">
        <v>109</v>
      </c>
      <c r="E28" s="98"/>
      <c r="F28" s="1"/>
      <c r="G28" s="72">
        <f>D25</f>
        <v>995750000</v>
      </c>
      <c r="H28" s="1"/>
      <c r="I28" s="69">
        <v>17</v>
      </c>
      <c r="J28" s="4" t="s">
        <v>130</v>
      </c>
      <c r="K28" s="1"/>
      <c r="L28" s="1"/>
      <c r="M28" s="1"/>
    </row>
    <row r="29" spans="1:13" x14ac:dyDescent="0.25">
      <c r="A29" s="1"/>
      <c r="B29" s="1"/>
      <c r="C29" s="1"/>
      <c r="D29" s="96" t="s">
        <v>113</v>
      </c>
      <c r="E29" s="96"/>
      <c r="F29" s="1"/>
      <c r="G29" s="46">
        <v>59250000</v>
      </c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thickBot="1" x14ac:dyDescent="0.3">
      <c r="A32" s="47" t="s">
        <v>114</v>
      </c>
      <c r="B32" s="1"/>
      <c r="C32" s="1"/>
      <c r="D32" s="98">
        <v>365</v>
      </c>
      <c r="E32" s="98"/>
      <c r="F32" s="1"/>
      <c r="G32" s="70">
        <v>365</v>
      </c>
      <c r="H32" s="1"/>
      <c r="I32" s="69">
        <v>21</v>
      </c>
      <c r="J32" s="5" t="s">
        <v>126</v>
      </c>
      <c r="K32" s="1"/>
      <c r="L32" s="1"/>
      <c r="M32" s="1"/>
    </row>
    <row r="33" spans="1:13" x14ac:dyDescent="0.25">
      <c r="A33" s="1"/>
      <c r="B33" s="1"/>
      <c r="C33" s="1"/>
      <c r="D33" s="96" t="s">
        <v>112</v>
      </c>
      <c r="E33" s="96"/>
      <c r="F33" s="1"/>
      <c r="G33" s="68">
        <v>17</v>
      </c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37.5" thickBot="1" x14ac:dyDescent="0.3">
      <c r="A36" s="47" t="s">
        <v>115</v>
      </c>
      <c r="B36" s="1"/>
      <c r="C36" s="1"/>
      <c r="D36" s="66" t="s">
        <v>116</v>
      </c>
      <c r="E36" s="66" t="s">
        <v>117</v>
      </c>
      <c r="F36" s="66" t="s">
        <v>118</v>
      </c>
      <c r="G36" s="68">
        <f>I9</f>
        <v>15</v>
      </c>
      <c r="H36" s="68">
        <f>I17</f>
        <v>30</v>
      </c>
      <c r="I36" s="68">
        <f>I32</f>
        <v>21</v>
      </c>
      <c r="J36" s="5">
        <f>G36+H36-I36</f>
        <v>24</v>
      </c>
      <c r="K36" s="3" t="s">
        <v>126</v>
      </c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thickBot="1" x14ac:dyDescent="0.3">
      <c r="A40" s="47" t="s">
        <v>119</v>
      </c>
      <c r="B40" s="1"/>
      <c r="C40" s="1"/>
      <c r="D40" s="98">
        <v>365</v>
      </c>
      <c r="E40" s="98"/>
      <c r="F40" s="1"/>
      <c r="G40" s="70">
        <v>365</v>
      </c>
      <c r="H40" s="1"/>
      <c r="I40" s="74">
        <f>G40/G41</f>
        <v>15.208333333333334</v>
      </c>
      <c r="J40" s="3" t="s">
        <v>130</v>
      </c>
      <c r="K40" s="1"/>
      <c r="L40" s="1"/>
      <c r="M40" s="1"/>
    </row>
    <row r="41" spans="1:13" x14ac:dyDescent="0.25">
      <c r="A41" s="1"/>
      <c r="B41" s="1"/>
      <c r="C41" s="1"/>
      <c r="D41" s="96" t="s">
        <v>120</v>
      </c>
      <c r="E41" s="96"/>
      <c r="F41" s="1"/>
      <c r="G41" s="68">
        <v>24</v>
      </c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thickBot="1" x14ac:dyDescent="0.3">
      <c r="A44" s="47" t="s">
        <v>121</v>
      </c>
      <c r="B44" s="1"/>
      <c r="C44" s="1"/>
      <c r="D44" s="98" t="s">
        <v>123</v>
      </c>
      <c r="E44" s="98"/>
      <c r="F44" s="1"/>
      <c r="G44" s="72">
        <f>D50</f>
        <v>1309704065.9200001</v>
      </c>
      <c r="H44" s="1"/>
      <c r="I44" s="41">
        <v>87313604</v>
      </c>
      <c r="J44" s="1"/>
      <c r="K44" s="1"/>
      <c r="L44" s="1"/>
      <c r="M44" s="1"/>
    </row>
    <row r="45" spans="1:13" x14ac:dyDescent="0.25">
      <c r="A45" s="1"/>
      <c r="B45" s="1"/>
      <c r="C45" s="1"/>
      <c r="D45" s="101" t="s">
        <v>119</v>
      </c>
      <c r="E45" s="101"/>
      <c r="F45" s="1"/>
      <c r="G45" s="73">
        <f>I40</f>
        <v>15.208333333333334</v>
      </c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 t="s">
        <v>109</v>
      </c>
      <c r="B47" s="1"/>
      <c r="C47" s="1"/>
      <c r="D47" s="46">
        <f>D25</f>
        <v>995750000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 t="s">
        <v>58</v>
      </c>
      <c r="B48" s="1"/>
      <c r="C48" s="1"/>
      <c r="D48" s="46">
        <f>-'Estado de Resultados Integral'!F12</f>
        <v>241608465.92000005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 ht="15.75" thickBot="1" x14ac:dyDescent="0.3">
      <c r="A49" s="1" t="s">
        <v>62</v>
      </c>
      <c r="B49" s="1"/>
      <c r="C49" s="1"/>
      <c r="D49" s="6">
        <f>-'Estado de Resultados Integral'!E16</f>
        <v>72345600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 ht="15.75" thickBot="1" x14ac:dyDescent="0.3">
      <c r="A50" s="47" t="s">
        <v>122</v>
      </c>
      <c r="B50" s="1"/>
      <c r="C50" s="1"/>
      <c r="D50" s="41">
        <f>SUM(D47:D49)</f>
        <v>1309704065.9200001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thickBot="1" x14ac:dyDescent="0.3">
      <c r="A53" s="47" t="s">
        <v>124</v>
      </c>
      <c r="B53" s="1"/>
      <c r="C53" s="1"/>
      <c r="D53" s="47" t="s">
        <v>125</v>
      </c>
      <c r="E53" s="1"/>
      <c r="F53" s="75">
        <f>I44</f>
        <v>87313604</v>
      </c>
      <c r="G53" s="76">
        <v>7.0000000000000007E-2</v>
      </c>
      <c r="H53" s="1"/>
      <c r="I53" s="77">
        <f>F53*G53</f>
        <v>6111952.2800000003</v>
      </c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thickBot="1" x14ac:dyDescent="0.3">
      <c r="A56" s="3" t="s">
        <v>126</v>
      </c>
      <c r="B56" s="54"/>
      <c r="C56" s="2"/>
      <c r="D56" s="3" t="s">
        <v>127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25">
        <f>I9</f>
        <v>15</v>
      </c>
      <c r="B57" s="9" t="s">
        <v>4</v>
      </c>
      <c r="C57" s="11"/>
      <c r="D57" s="80">
        <f>G6</f>
        <v>72064000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 ht="15.75" thickBot="1" x14ac:dyDescent="0.3">
      <c r="A58" s="78">
        <f>I17</f>
        <v>30</v>
      </c>
      <c r="B58" s="12" t="s">
        <v>6</v>
      </c>
      <c r="C58" s="14"/>
      <c r="D58" s="81">
        <f>G14</f>
        <v>88225000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79">
        <f>SUM(A57:A58)</f>
        <v>45</v>
      </c>
      <c r="B59" s="12"/>
      <c r="C59" s="14"/>
      <c r="D59" s="82">
        <f>SUM(D57:D58)</f>
        <v>160289000</v>
      </c>
      <c r="E59" s="67" t="s">
        <v>128</v>
      </c>
      <c r="F59" s="1"/>
      <c r="G59" s="1"/>
      <c r="H59" s="1"/>
      <c r="I59" s="1"/>
      <c r="J59" s="1"/>
      <c r="K59" s="1"/>
      <c r="L59" s="1"/>
      <c r="M59" s="1"/>
    </row>
    <row r="60" spans="1:13" ht="15.75" thickBot="1" x14ac:dyDescent="0.3">
      <c r="A60" s="79">
        <f>-I32</f>
        <v>-21</v>
      </c>
      <c r="B60" s="12" t="s">
        <v>27</v>
      </c>
      <c r="C60" s="14"/>
      <c r="D60" s="81">
        <f>-G29</f>
        <v>-59250000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ht="15.75" thickBot="1" x14ac:dyDescent="0.3">
      <c r="A61" s="5">
        <f>SUM(A59:A60)</f>
        <v>24</v>
      </c>
      <c r="B61" s="31"/>
      <c r="C61" s="19"/>
      <c r="D61" s="77">
        <f>SUM(D59:D60)</f>
        <v>101039000</v>
      </c>
      <c r="E61" s="67" t="s">
        <v>129</v>
      </c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</sheetData>
  <mergeCells count="17">
    <mergeCell ref="D33:E33"/>
    <mergeCell ref="D40:E40"/>
    <mergeCell ref="D41:E41"/>
    <mergeCell ref="D44:E44"/>
    <mergeCell ref="D45:E45"/>
    <mergeCell ref="D32:E32"/>
    <mergeCell ref="B2:J2"/>
    <mergeCell ref="D5:E5"/>
    <mergeCell ref="D6:E6"/>
    <mergeCell ref="D9:E9"/>
    <mergeCell ref="D10:E10"/>
    <mergeCell ref="D13:E13"/>
    <mergeCell ref="D14:E14"/>
    <mergeCell ref="D17:E17"/>
    <mergeCell ref="D18:E18"/>
    <mergeCell ref="D28:E28"/>
    <mergeCell ref="D29:E2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4A16-5DF5-4C14-93D1-92DB372EB10C}">
  <dimension ref="A1:G50"/>
  <sheetViews>
    <sheetView workbookViewId="0">
      <selection activeCell="G10" sqref="G10"/>
    </sheetView>
  </sheetViews>
  <sheetFormatPr baseColWidth="10" defaultRowHeight="15" x14ac:dyDescent="0.25"/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15.75" thickBot="1" x14ac:dyDescent="0.3">
      <c r="A2" s="1"/>
      <c r="B2" s="87" t="s">
        <v>131</v>
      </c>
      <c r="C2" s="99"/>
      <c r="D2" s="99"/>
      <c r="E2" s="99"/>
      <c r="F2" s="88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3">
        <v>2021</v>
      </c>
      <c r="E4" s="3">
        <v>2020</v>
      </c>
      <c r="F4" s="87" t="s">
        <v>132</v>
      </c>
      <c r="G4" s="88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47" t="s">
        <v>133</v>
      </c>
      <c r="B6" s="1"/>
      <c r="C6" s="1"/>
      <c r="D6" s="83">
        <f>'Estado de Resultados Integral'!F19/'Estado de Situación Financiera'!E33</f>
        <v>0.29491582368977892</v>
      </c>
      <c r="E6" s="83">
        <f>'Estado de Resultados Integral'!H19/'Estado de Situación Financiera'!F33</f>
        <v>0.19823087666414843</v>
      </c>
      <c r="F6" s="83">
        <f>D6-E6</f>
        <v>9.6684947025630491E-2</v>
      </c>
      <c r="G6" s="83">
        <f>F6/E6</f>
        <v>0.48773908814134154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47" t="s">
        <v>134</v>
      </c>
      <c r="B9" s="1"/>
      <c r="C9" s="1"/>
      <c r="D9" s="83">
        <f>'Estado de Situación Financiera'!E58/'Estado de Situación Financiera'!E49</f>
        <v>1.9259731989369762</v>
      </c>
      <c r="E9" s="83">
        <f>'Estado de Situación Financiera'!F58/'Estado de Situación Financiera'!F49</f>
        <v>0.94819262372627899</v>
      </c>
      <c r="F9" s="83">
        <f>D9-E9</f>
        <v>0.97778057521069717</v>
      </c>
      <c r="G9" s="83">
        <f>F9/E9</f>
        <v>1.0312045788419459</v>
      </c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</sheetData>
  <mergeCells count="2">
    <mergeCell ref="B2:F2"/>
    <mergeCell ref="F4:G4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B1F34074740D4DBED2B55B390CA01D" ma:contentTypeVersion="3" ma:contentTypeDescription="Crear nuevo documento." ma:contentTypeScope="" ma:versionID="13d1d5a36df78ca4e6cbedd393405c00">
  <xsd:schema xmlns:xsd="http://www.w3.org/2001/XMLSchema" xmlns:xs="http://www.w3.org/2001/XMLSchema" xmlns:p="http://schemas.microsoft.com/office/2006/metadata/properties" xmlns:ns2="37072cd7-624f-4990-9d73-51f390d8b0e8" targetNamespace="http://schemas.microsoft.com/office/2006/metadata/properties" ma:root="true" ma:fieldsID="f3137fda00be84b04823d9b122f72eeb" ns2:_="">
    <xsd:import namespace="37072cd7-624f-4990-9d73-51f390d8b0e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72cd7-624f-4990-9d73-51f390d8b0e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7072cd7-624f-4990-9d73-51f390d8b0e8" xsi:nil="true"/>
  </documentManagement>
</p:properties>
</file>

<file path=customXml/itemProps1.xml><?xml version="1.0" encoding="utf-8"?>
<ds:datastoreItem xmlns:ds="http://schemas.openxmlformats.org/officeDocument/2006/customXml" ds:itemID="{3DE99043-9FFD-4BFA-A204-3FF77884ECEF}"/>
</file>

<file path=customXml/itemProps2.xml><?xml version="1.0" encoding="utf-8"?>
<ds:datastoreItem xmlns:ds="http://schemas.openxmlformats.org/officeDocument/2006/customXml" ds:itemID="{44AFFF36-4F80-40AB-AB13-724808CBDC76}"/>
</file>

<file path=customXml/itemProps3.xml><?xml version="1.0" encoding="utf-8"?>
<ds:datastoreItem xmlns:ds="http://schemas.openxmlformats.org/officeDocument/2006/customXml" ds:itemID="{671AC73F-8C39-4B92-80FF-836B680AF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Estado de Situación Financiera</vt:lpstr>
      <vt:lpstr>Estado de Resultados Integral</vt:lpstr>
      <vt:lpstr>Estado de Fuentes y Usos</vt:lpstr>
      <vt:lpstr>In. Productividad y Rotación</vt:lpstr>
      <vt:lpstr>Indicadores Financieros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2021-02-16T16:07:12Z</dcterms:created>
  <dcterms:modified xsi:type="dcterms:W3CDTF">2021-02-23T21:57:59Z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0x0101009AB1F34074740D4DBED2B55B390CA01D</vt:lpwstr>
  </property>
</Properties>
</file>