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<sst xmlns="http://schemas.openxmlformats.org/spreadsheetml/2006/main" count="56" uniqueCount="43">
  <si>
    <t xml:space="preserve">Mu</t>
  </si>
  <si>
    <t xml:space="preserve">Ns</t>
  </si>
  <si>
    <t xml:space="preserve">u Ns</t>
  </si>
  <si>
    <t xml:space="preserve">Nb</t>
  </si>
  <si>
    <t xml:space="preserve">u Nb</t>
  </si>
  <si>
    <t xml:space="preserve">Ls</t>
  </si>
  <si>
    <t xml:space="preserve">u Ls</t>
  </si>
  <si>
    <t xml:space="preserve">As</t>
  </si>
  <si>
    <t xml:space="preserve">u As</t>
  </si>
  <si>
    <t xml:space="preserve">Diam_s [mm]</t>
  </si>
  <si>
    <t xml:space="preserve">rad_l [m]</t>
  </si>
  <si>
    <t xml:space="preserve">Diam_l [mm]</t>
  </si>
  <si>
    <t xml:space="preserve">outer</t>
  </si>
  <si>
    <t xml:space="preserve">120.26 [mm]</t>
  </si>
  <si>
    <t xml:space="preserve">inner</t>
  </si>
  <si>
    <t xml:space="preserve">R_base [ohm]</t>
  </si>
  <si>
    <t xml:space="preserve">106.19 [mm]</t>
  </si>
  <si>
    <t xml:space="preserve">area small coil</t>
  </si>
  <si>
    <t xml:space="preserve">Trial</t>
  </si>
  <si>
    <t xml:space="preserve">R [ohm]</t>
  </si>
  <si>
    <t xml:space="preserve">u R</t>
  </si>
  <si>
    <t xml:space="preserve">Vr</t>
  </si>
  <si>
    <t xml:space="preserve">u Vr</t>
  </si>
  <si>
    <t xml:space="preserve">I</t>
  </si>
  <si>
    <t xml:space="preserve">u I</t>
  </si>
  <si>
    <t xml:space="preserve">f [Hz]</t>
  </si>
  <si>
    <t xml:space="preserve">u f</t>
  </si>
  <si>
    <t xml:space="preserve">ε</t>
  </si>
  <si>
    <t xml:space="preserve">u E</t>
  </si>
  <si>
    <t xml:space="preserve">-dPhi/dt</t>
  </si>
  <si>
    <t xml:space="preserve">Channel2 [V]</t>
  </si>
  <si>
    <t xml:space="preserve">yellow wave</t>
  </si>
  <si>
    <t xml:space="preserve">this is funGen</t>
  </si>
  <si>
    <t xml:space="preserve">this is calculated emf</t>
  </si>
  <si>
    <t xml:space="preserve">Oscilloscope-measured</t>
  </si>
  <si>
    <t xml:space="preserve">voltage across</t>
  </si>
  <si>
    <t xml:space="preserve">this is blue wave</t>
  </si>
  <si>
    <t xml:space="preserve">10 ohm resistor</t>
  </si>
  <si>
    <t xml:space="preserve">it is the oscilloscope-measured large inductor emf</t>
  </si>
  <si>
    <t xml:space="preserve">calculated</t>
  </si>
  <si>
    <t xml:space="preserve">from V &amp; r</t>
  </si>
  <si>
    <t xml:space="preserve">some riduculously large Hz cases… probably not good because lab manual specifies (see lab 8) that the freq should be pretty low</t>
  </si>
  <si>
    <t xml:space="preserve">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</si>
</sst>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31" activeCellId="0" sqref="I31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7" min="2" style="0" width="8.53"/>
    <col collapsed="false" customWidth="true" hidden="false" outlineLevel="0" max="8" min="8" style="0" width="12"/>
    <col collapsed="false" customWidth="true" hidden="false" outlineLevel="0" max="9" min="9" style="0" width="8.53"/>
    <col collapsed="false" customWidth="true" hidden="false" outlineLevel="0" max="10" min="10" style="0" width="20.4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0" t="s">
        <v>9</v>
      </c>
      <c r="L1" s="0" t="s">
        <v>10</v>
      </c>
      <c r="M1" s="0" t="s">
        <v>11</v>
      </c>
    </row>
    <row r="2" customFormat="false" ht="13.8" hidden="false" customHeight="false" outlineLevel="0" collapsed="false">
      <c r="A2" s="1" t="n">
        <f aca="false">(4*PI())*(10)^-7</f>
        <v>1.25663706143592E-006</v>
      </c>
      <c r="B2" s="1" t="n">
        <v>235</v>
      </c>
      <c r="C2" s="1"/>
      <c r="D2" s="1" t="n">
        <v>2920</v>
      </c>
      <c r="E2" s="1"/>
      <c r="F2" s="1" t="n">
        <f aca="false">118.75/1000</f>
        <v>0.11875</v>
      </c>
      <c r="G2" s="1" t="n">
        <f aca="false">(0.01/1000)/2</f>
        <v>5E-006</v>
      </c>
      <c r="H2" s="0" t="n">
        <f aca="false">L3</f>
        <v>0.000237787147950211</v>
      </c>
      <c r="I2" s="1"/>
      <c r="K2" s="0" t="n">
        <v>17.4</v>
      </c>
      <c r="L2" s="0" t="n">
        <f aca="false">K2*0.5*0.001</f>
        <v>0.0087</v>
      </c>
      <c r="M2" s="0" t="n">
        <v>33.83</v>
      </c>
      <c r="N2" s="0" t="s">
        <v>12</v>
      </c>
    </row>
    <row r="3" customFormat="false" ht="13.8" hidden="false" customHeight="false" outlineLevel="0" collapsed="false">
      <c r="F3" s="0" t="s">
        <v>13</v>
      </c>
      <c r="K3" s="0" t="n">
        <f aca="false">PI()*K2*K2</f>
        <v>951.148591800846</v>
      </c>
      <c r="L3" s="0" t="n">
        <f aca="false">PI()*L2*L2</f>
        <v>0.000237787147950211</v>
      </c>
      <c r="M3" s="0" t="n">
        <v>20.26</v>
      </c>
      <c r="N3" s="0" t="s">
        <v>14</v>
      </c>
    </row>
    <row r="4" customFormat="false" ht="13.8" hidden="false" customHeight="false" outlineLevel="0" collapsed="false">
      <c r="B4" s="0" t="s">
        <v>15</v>
      </c>
      <c r="F4" s="0" t="s">
        <v>16</v>
      </c>
      <c r="L4" s="0" t="s">
        <v>17</v>
      </c>
    </row>
    <row r="5" customFormat="false" ht="13.8" hidden="false" customHeight="false" outlineLevel="0" collapsed="false">
      <c r="B5" s="0" t="n">
        <f aca="false">70+50</f>
        <v>120</v>
      </c>
    </row>
    <row r="6" customFormat="false" ht="13.8" hidden="false" customHeight="false" outlineLevel="0" collapsed="false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28</v>
      </c>
      <c r="L6" s="0" t="s">
        <v>29</v>
      </c>
      <c r="M6" s="0" t="s">
        <v>30</v>
      </c>
    </row>
    <row r="7" customFormat="false" ht="13.8" hidden="false" customHeight="false" outlineLevel="0" collapsed="false">
      <c r="A7" s="1" t="n">
        <v>1</v>
      </c>
      <c r="B7" s="1" t="n">
        <f aca="false">10</f>
        <v>10</v>
      </c>
      <c r="C7" s="1"/>
      <c r="D7" s="0" t="n">
        <f aca="false">0.44</f>
        <v>0.44</v>
      </c>
      <c r="E7" s="1"/>
      <c r="F7" s="1" t="n">
        <f aca="false">D7/B7</f>
        <v>0.044</v>
      </c>
      <c r="G7" s="1"/>
      <c r="H7" s="0" t="n">
        <f aca="false">23758</f>
        <v>23758</v>
      </c>
      <c r="I7" s="1"/>
      <c r="J7" s="1" t="n">
        <f aca="false">(2*PI()*H7*$A$2*$B$2*$D$2*F7*$H$2)/$F$2</f>
        <v>11.3411673836531</v>
      </c>
      <c r="K7" s="1"/>
      <c r="L7" s="0" t="n">
        <f aca="false">-1*2*PI()*H7*$A$2*$B$2*F7/$F$2</f>
        <v>-16.3337735711904</v>
      </c>
      <c r="M7" s="0" t="n">
        <v>4.6</v>
      </c>
      <c r="N7" s="0" t="n">
        <f aca="false">ABS(L7)</f>
        <v>16.3337735711904</v>
      </c>
    </row>
    <row r="8" customFormat="false" ht="13.8" hidden="false" customHeight="false" outlineLevel="0" collapsed="false">
      <c r="A8" s="1" t="n">
        <v>2</v>
      </c>
      <c r="B8" s="1" t="n">
        <f aca="false">10</f>
        <v>10</v>
      </c>
      <c r="C8" s="1"/>
      <c r="D8" s="0" t="n">
        <f aca="false">0.44</f>
        <v>0.44</v>
      </c>
      <c r="E8" s="1"/>
      <c r="F8" s="1" t="n">
        <f aca="false">D8/B8</f>
        <v>0.044</v>
      </c>
      <c r="G8" s="1"/>
      <c r="H8" s="0" t="n">
        <f aca="false">1758</f>
        <v>1758</v>
      </c>
      <c r="I8" s="1"/>
      <c r="J8" s="1" t="n">
        <f aca="false">(2*PI()*H8*$A$2*$B$2*$D$2*F8*$H$2)/$F$2</f>
        <v>0.839202469082504</v>
      </c>
      <c r="K8" s="1"/>
      <c r="L8" s="0" t="n">
        <f aca="false">-1*2*PI()*H8*$A$2*$B$2*F8/$F$2</f>
        <v>-1.20863599369277</v>
      </c>
      <c r="M8" s="0" t="n">
        <f aca="false">0.52</f>
        <v>0.52</v>
      </c>
      <c r="N8" s="0" t="n">
        <f aca="false">ABS(L8)</f>
        <v>1.20863599369277</v>
      </c>
    </row>
    <row r="9" customFormat="false" ht="13.8" hidden="false" customHeight="false" outlineLevel="0" collapsed="false">
      <c r="A9" s="1" t="n">
        <v>3</v>
      </c>
      <c r="B9" s="1" t="n">
        <f aca="false">10</f>
        <v>10</v>
      </c>
      <c r="C9" s="1"/>
      <c r="D9" s="0" t="n">
        <f aca="false">0.44</f>
        <v>0.44</v>
      </c>
      <c r="E9" s="1"/>
      <c r="F9" s="1" t="n">
        <f aca="false">D9/B9</f>
        <v>0.044</v>
      </c>
      <c r="G9" s="1"/>
      <c r="H9" s="0" t="n">
        <f aca="false">1000</f>
        <v>1000</v>
      </c>
      <c r="I9" s="1"/>
      <c r="J9" s="1" t="n">
        <f aca="false">(2*PI()*H9*$A$2*$B$2*$D$2*F9*$H$2)/$F$2</f>
        <v>0.47736204157139</v>
      </c>
      <c r="K9" s="1"/>
      <c r="L9" s="0" t="n">
        <f aca="false">-1*2*PI()*H9*$A$2*$B$2*F9/$F$2</f>
        <v>-0.68750625352262</v>
      </c>
      <c r="M9" s="0" t="n">
        <f aca="false">0.308</f>
        <v>0.308</v>
      </c>
      <c r="N9" s="0" t="n">
        <f aca="false">ABS(L9)</f>
        <v>0.68750625352262</v>
      </c>
    </row>
    <row r="10" customFormat="false" ht="13.8" hidden="false" customHeight="false" outlineLevel="0" collapsed="false">
      <c r="A10" s="1" t="n">
        <v>4</v>
      </c>
      <c r="B10" s="1" t="n">
        <f aca="false">10</f>
        <v>10</v>
      </c>
      <c r="C10" s="1"/>
      <c r="D10" s="0" t="n">
        <f aca="false">0.44</f>
        <v>0.44</v>
      </c>
      <c r="E10" s="1"/>
      <c r="F10" s="1" t="n">
        <f aca="false">D10/B10</f>
        <v>0.044</v>
      </c>
      <c r="G10" s="1"/>
      <c r="H10" s="0" t="n">
        <f aca="false">500</f>
        <v>500</v>
      </c>
      <c r="I10" s="1"/>
      <c r="J10" s="1" t="n">
        <f aca="false">(2*PI()*H10*$A$2*$B$2*$D$2*F10*$H$2)/$F$2</f>
        <v>0.238681020785695</v>
      </c>
      <c r="K10" s="1"/>
      <c r="L10" s="0" t="n">
        <f aca="false">-1*2*PI()*H10*$A$2*$B$2*F10/$F$2</f>
        <v>-0.34375312676131</v>
      </c>
      <c r="M10" s="0" t="n">
        <f aca="false">0.15</f>
        <v>0.15</v>
      </c>
      <c r="N10" s="0" t="n">
        <f aca="false">ABS(L10)</f>
        <v>0.34375312676131</v>
      </c>
    </row>
    <row r="11" customFormat="false" ht="13.8" hidden="false" customHeight="false" outlineLevel="0" collapsed="false">
      <c r="A11" s="1" t="n">
        <v>5</v>
      </c>
      <c r="B11" s="1" t="n">
        <f aca="false">10</f>
        <v>10</v>
      </c>
      <c r="C11" s="1"/>
      <c r="D11" s="0" t="n">
        <f aca="false">0.44</f>
        <v>0.44</v>
      </c>
      <c r="E11" s="1"/>
      <c r="F11" s="1" t="n">
        <f aca="false">D11/B11</f>
        <v>0.044</v>
      </c>
      <c r="G11" s="1"/>
      <c r="H11" s="2" t="n">
        <v>250</v>
      </c>
      <c r="I11" s="1"/>
      <c r="J11" s="1" t="n">
        <f aca="false">(2*PI()*H11*$A$2*$B$2*$D$2*F11*$H$2)/$F$2</f>
        <v>0.119340510392848</v>
      </c>
      <c r="K11" s="1"/>
      <c r="L11" s="0" t="n">
        <f aca="false">-1*2*PI()*H11*$A$2*$B$2*F11/$F$2</f>
        <v>-0.171876563380655</v>
      </c>
      <c r="M11" s="0" t="n">
        <f aca="false">0.084</f>
        <v>0.084</v>
      </c>
      <c r="N11" s="0" t="n">
        <f aca="false">ABS(L11)</f>
        <v>0.171876563380655</v>
      </c>
    </row>
    <row r="12" customFormat="false" ht="13.8" hidden="false" customHeight="false" outlineLevel="0" collapsed="false">
      <c r="A12" s="0" t="n">
        <v>6</v>
      </c>
      <c r="B12" s="1" t="n">
        <f aca="false">10</f>
        <v>10</v>
      </c>
      <c r="D12" s="0" t="n">
        <f aca="false">0.44</f>
        <v>0.44</v>
      </c>
      <c r="F12" s="1" t="n">
        <f aca="false">D12/B12</f>
        <v>0.044</v>
      </c>
      <c r="H12" s="2" t="n">
        <v>125</v>
      </c>
      <c r="J12" s="1" t="n">
        <f aca="false">(2*PI()*H12*$A$2*$B$2*$D$2*F12*$H$2)/$F$2</f>
        <v>0.0596702551964238</v>
      </c>
      <c r="L12" s="0" t="n">
        <f aca="false">-1*2*PI()*H12*$A$2*$B$2*F12/$F$2</f>
        <v>-0.0859382816903275</v>
      </c>
      <c r="M12" s="0" t="n">
        <f aca="false">0.046</f>
        <v>0.046</v>
      </c>
      <c r="N12" s="0" t="n">
        <f aca="false">ABS(L12)</f>
        <v>0.0859382816903275</v>
      </c>
    </row>
    <row r="13" customFormat="false" ht="13.8" hidden="false" customHeight="false" outlineLevel="0" collapsed="false">
      <c r="A13" s="0" t="n">
        <v>7</v>
      </c>
      <c r="B13" s="1" t="n">
        <f aca="false">10</f>
        <v>10</v>
      </c>
      <c r="D13" s="0" t="n">
        <f aca="false">0.44</f>
        <v>0.44</v>
      </c>
      <c r="F13" s="1" t="n">
        <f aca="false">D13/B13</f>
        <v>0.044</v>
      </c>
      <c r="H13" s="0" t="n">
        <f aca="false">62.5</f>
        <v>62.5</v>
      </c>
      <c r="J13" s="1" t="n">
        <f aca="false">(2*PI()*H13*$A$2*$B$2*$D$2*F13*$H$2)/$F$2</f>
        <v>0.0298351275982119</v>
      </c>
      <c r="L13" s="0" t="n">
        <f aca="false">-1*2*PI()*H13*$A$2*$B$2*F13/$F$2</f>
        <v>-0.0429691408451638</v>
      </c>
      <c r="M13" s="0" t="n">
        <f aca="false">0.051</f>
        <v>0.051</v>
      </c>
      <c r="N13" s="0" t="n">
        <f aca="false">ABS(L13)</f>
        <v>0.0429691408451638</v>
      </c>
    </row>
    <row r="14" customFormat="false" ht="13.8" hidden="false" customHeight="false" outlineLevel="0" collapsed="false">
      <c r="J14" s="1" t="n">
        <f aca="false">(2*PI()*H14*$A$2*$B$2*$D$2*F14*$H$2)/$F$2</f>
        <v>0</v>
      </c>
      <c r="L14" s="0" t="n">
        <f aca="false">-1*2*PI()*H14*$A$2*$B$2*F14/$F$2</f>
        <v>-0</v>
      </c>
    </row>
    <row r="15" customFormat="false" ht="15" hidden="false" customHeight="false" outlineLevel="0" collapsed="false">
      <c r="D15" s="0" t="s">
        <v>31</v>
      </c>
      <c r="H15" s="0" t="s">
        <v>32</v>
      </c>
      <c r="J15" s="0" t="s">
        <v>33</v>
      </c>
    </row>
    <row r="16" customFormat="false" ht="15" hidden="false" customHeight="false" outlineLevel="0" collapsed="false">
      <c r="D16" s="0" t="s">
        <v>34</v>
      </c>
    </row>
    <row r="17" customFormat="false" ht="13.8" hidden="false" customHeight="false" outlineLevel="0" collapsed="false">
      <c r="D17" s="0" t="s">
        <v>35</v>
      </c>
      <c r="M17" s="0" t="s">
        <v>36</v>
      </c>
    </row>
    <row r="18" customFormat="false" ht="13.8" hidden="false" customHeight="false" outlineLevel="0" collapsed="false">
      <c r="D18" s="0" t="s">
        <v>37</v>
      </c>
      <c r="M18" s="0" t="s">
        <v>38</v>
      </c>
    </row>
    <row r="19" customFormat="false" ht="13.8" hidden="false" customHeight="false" outlineLevel="0" collapsed="false">
      <c r="F19" s="0" t="s">
        <v>39</v>
      </c>
    </row>
    <row r="20" customFormat="false" ht="13.8" hidden="false" customHeight="false" outlineLevel="0" collapsed="false">
      <c r="F20" s="0" t="s">
        <v>40</v>
      </c>
    </row>
    <row r="21" customFormat="false" ht="13.8" hidden="false" customHeight="false" outlineLevel="0" collapsed="false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  <c r="G21" s="1" t="s">
        <v>24</v>
      </c>
      <c r="H21" s="1" t="s">
        <v>25</v>
      </c>
      <c r="I21" s="1" t="s">
        <v>26</v>
      </c>
      <c r="J21" s="1" t="s">
        <v>27</v>
      </c>
      <c r="K21" s="1" t="s">
        <v>28</v>
      </c>
      <c r="L21" s="0" t="s">
        <v>29</v>
      </c>
      <c r="M21" s="0" t="s">
        <v>30</v>
      </c>
    </row>
    <row r="22" customFormat="false" ht="15" hidden="false" customHeight="false" outlineLevel="0" collapsed="false">
      <c r="A22" s="0" t="s">
        <v>41</v>
      </c>
    </row>
    <row r="23" customFormat="false" ht="13.8" hidden="false" customHeight="false" outlineLevel="0" collapsed="false">
      <c r="A23" s="0" t="n">
        <v>8</v>
      </c>
      <c r="B23" s="1" t="n">
        <f aca="false">10</f>
        <v>10</v>
      </c>
      <c r="C23" s="1"/>
      <c r="D23" s="0" t="n">
        <f aca="false">0.44</f>
        <v>0.44</v>
      </c>
      <c r="E23" s="1"/>
      <c r="F23" s="1" t="n">
        <f aca="false">D23/B23</f>
        <v>0.044</v>
      </c>
      <c r="G23" s="1"/>
      <c r="H23" s="0" t="n">
        <f aca="false">40060</f>
        <v>40060</v>
      </c>
      <c r="I23" s="1"/>
      <c r="J23" s="1" t="n">
        <f aca="false">(2*PI()*H23*$A$2*$B$2*$D$2*F23*$H$2)/$F$2</f>
        <v>19.1231233853499</v>
      </c>
      <c r="K23" s="1"/>
      <c r="L23" s="0" t="n">
        <f aca="false">-1*2*PI()*H23*$A$2*$B$2*F23/$F$2</f>
        <v>-27.5415005161162</v>
      </c>
      <c r="M23" s="0" t="n">
        <v>14.4</v>
      </c>
      <c r="N23" s="0" t="n">
        <f aca="false">ABS(L23)</f>
        <v>27.5415005161162</v>
      </c>
    </row>
    <row r="24" customFormat="false" ht="13.8" hidden="false" customHeight="false" outlineLevel="0" collapsed="false">
      <c r="A24" s="0" t="n">
        <v>9</v>
      </c>
      <c r="B24" s="1" t="n">
        <f aca="false">10</f>
        <v>10</v>
      </c>
      <c r="D24" s="0" t="n">
        <f aca="false">0.44</f>
        <v>0.44</v>
      </c>
      <c r="F24" s="1" t="n">
        <f aca="false">D24/B24</f>
        <v>0.044</v>
      </c>
      <c r="H24" s="2" t="n">
        <v>80062</v>
      </c>
      <c r="J24" s="1" t="n">
        <f aca="false">(2*PI()*H24*$A$2*$B$2*$D$2*F24*$H$2)/$F$2</f>
        <v>38.2185597722886</v>
      </c>
      <c r="L24" s="0" t="n">
        <f aca="false">-1*2*PI()*H24*$A$2*$B$2*F24/$F$2</f>
        <v>-55.043125669528</v>
      </c>
      <c r="M24" s="0" t="n">
        <v>1.26</v>
      </c>
      <c r="N24" s="0" t="n">
        <f aca="false">ABS(L24)</f>
        <v>55.043125669528</v>
      </c>
    </row>
    <row r="25" customFormat="false" ht="13.8" hidden="false" customHeight="false" outlineLevel="0" collapsed="false">
      <c r="A25" s="0" t="n">
        <v>10</v>
      </c>
      <c r="B25" s="1" t="n">
        <f aca="false">10</f>
        <v>10</v>
      </c>
      <c r="D25" s="0" t="n">
        <f aca="false">0.44</f>
        <v>0.44</v>
      </c>
      <c r="F25" s="1" t="n">
        <f aca="false">D25/B25</f>
        <v>0.044</v>
      </c>
      <c r="H25" s="0" t="n">
        <f aca="false">580000</f>
        <v>580000</v>
      </c>
      <c r="J25" s="1" t="n">
        <f aca="false">(2*PI()*H25*$A$2*$B$2*$D$2*F25*$H$2)/$F$2</f>
        <v>276.869984111406</v>
      </c>
      <c r="L25" s="0" t="n">
        <f aca="false">-1*2*PI()*H25*$A$2*$B$2*F25/$F$2</f>
        <v>-398.75362704312</v>
      </c>
      <c r="M25" s="0" t="n">
        <f aca="false">0.24</f>
        <v>0.24</v>
      </c>
      <c r="N25" s="0" t="n">
        <f aca="false">ABS(L25)</f>
        <v>398.75362704312</v>
      </c>
    </row>
    <row r="26" customFormat="false" ht="13.8" hidden="false" customHeight="false" outlineLevel="0" collapsed="false">
      <c r="A26" s="0" t="n">
        <v>11</v>
      </c>
      <c r="B26" s="1" t="n">
        <f aca="false">10</f>
        <v>10</v>
      </c>
      <c r="D26" s="0" t="n">
        <f aca="false">0.44</f>
        <v>0.44</v>
      </c>
      <c r="F26" s="1" t="n">
        <f aca="false">D26/B26</f>
        <v>0.044</v>
      </c>
      <c r="H26" s="0" t="n">
        <f aca="false">5580000</f>
        <v>5580000</v>
      </c>
      <c r="J26" s="1" t="n">
        <f aca="false">(2*PI()*H26*$A$2*$B$2*$D$2*F26*$H$2)/$F$2</f>
        <v>2663.68019196836</v>
      </c>
      <c r="L26" s="0" t="n">
        <f aca="false">-1*2*PI()*H26*$A$2*$B$2*F26/$F$2</f>
        <v>-3836.28489465622</v>
      </c>
      <c r="M26" s="2" t="n">
        <v>0.24</v>
      </c>
      <c r="N26" s="0" t="n">
        <f aca="false">ABS(L26)</f>
        <v>3836.28489465622</v>
      </c>
    </row>
    <row r="29" customFormat="false" ht="15" hidden="false" customHeight="false" outlineLevel="0" collapsed="false">
      <c r="M29" s="0" t="s">
        <v>42</v>
      </c>
    </row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LibreOffice/5.4.2.2.0$Linux_X86_64 LibreOffice_project/40m0$Build-2</Application>
  <Company>University of Kentucky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2017-11-02T19:03:35Z</dcterms:created>
  <dc:creator>McCauley, Sam</dc:creator>
  <dc:description/>
  <dc:language>en-US</dc:language>
  <cp:lastModifiedBy/>
  <dcterms:modified xsi:type="dcterms:W3CDTF">2017-11-11T14:44:09Z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Kentucky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