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05" windowWidth="18675" windowHeight="7860" activeTab="2"/>
  </bookViews>
  <sheets>
    <sheet name="Config" sheetId="4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Tareas!$AS$6:$AS$9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 s="1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 s="1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 s="1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 s="1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AM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 s="1"/>
  <c r="M35" i="2" s="1"/>
  <c r="O35" i="2" s="1"/>
  <c r="Q35" i="2" s="1"/>
  <c r="S35" i="2" s="1"/>
  <c r="U35" i="2" s="1"/>
  <c r="W35" i="2" s="1"/>
  <c r="Y35" i="2" s="1"/>
  <c r="AA35" i="2" s="1"/>
  <c r="AC35" i="2" s="1"/>
  <c r="AE35" i="2" s="1"/>
  <c r="AG35" i="2" s="1"/>
  <c r="AI35" i="2" s="1"/>
  <c r="AK35" i="2" s="1"/>
  <c r="AM35" i="2" s="1"/>
  <c r="I36" i="2"/>
  <c r="K36" i="2" s="1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 s="1"/>
  <c r="M37" i="2" s="1"/>
  <c r="O37" i="2" s="1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 s="1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 s="1"/>
  <c r="M40" i="2" s="1"/>
  <c r="O40" i="2" s="1"/>
  <c r="Q40" i="2" s="1"/>
  <c r="S40" i="2" s="1"/>
  <c r="U40" i="2" s="1"/>
  <c r="W40" i="2" s="1"/>
  <c r="Y40" i="2" s="1"/>
  <c r="AA40" i="2" s="1"/>
  <c r="AC40" i="2" s="1"/>
  <c r="AE40" i="2" s="1"/>
  <c r="AG40" i="2" s="1"/>
  <c r="AI40" i="2" s="1"/>
  <c r="AK40" i="2" s="1"/>
  <c r="AM40" i="2" s="1"/>
  <c r="I41" i="2"/>
  <c r="K41" i="2" s="1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 s="1"/>
  <c r="M42" i="2" s="1"/>
  <c r="O42" i="2" s="1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 s="1"/>
  <c r="M43" i="2" s="1"/>
  <c r="O43" i="2" s="1"/>
  <c r="Q43" i="2" s="1"/>
  <c r="S43" i="2" s="1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 s="1"/>
  <c r="M44" i="2" s="1"/>
  <c r="O44" i="2" s="1"/>
  <c r="Q44" i="2" s="1"/>
  <c r="S44" i="2" s="1"/>
  <c r="U44" i="2" s="1"/>
  <c r="W44" i="2" s="1"/>
  <c r="Y44" i="2" s="1"/>
  <c r="AA44" i="2" s="1"/>
  <c r="AC44" i="2" s="1"/>
  <c r="AE44" i="2" s="1"/>
  <c r="AG44" i="2" s="1"/>
  <c r="AI44" i="2" s="1"/>
  <c r="AK44" i="2" s="1"/>
  <c r="AM44" i="2" s="1"/>
  <c r="I45" i="2"/>
  <c r="K45" i="2" s="1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 s="1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 s="1"/>
  <c r="M47" i="2" s="1"/>
  <c r="O47" i="2" s="1"/>
  <c r="Q47" i="2" s="1"/>
  <c r="S47" i="2" s="1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 s="1"/>
  <c r="M48" i="2" s="1"/>
  <c r="O48" i="2" s="1"/>
  <c r="Q48" i="2" s="1"/>
  <c r="S48" i="2" s="1"/>
  <c r="U48" i="2" s="1"/>
  <c r="W48" i="2" s="1"/>
  <c r="Y48" i="2" s="1"/>
  <c r="AA48" i="2" s="1"/>
  <c r="AC48" i="2" s="1"/>
  <c r="AE48" i="2" s="1"/>
  <c r="AG48" i="2" s="1"/>
  <c r="AI48" i="2" s="1"/>
  <c r="AK48" i="2" s="1"/>
  <c r="AM48" i="2" s="1"/>
  <c r="I49" i="2"/>
  <c r="K49" i="2" s="1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 s="1"/>
  <c r="M50" i="2" s="1"/>
  <c r="O50" i="2" s="1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 s="1"/>
  <c r="M51" i="2" s="1"/>
  <c r="O51" i="2" s="1"/>
  <c r="Q51" i="2" s="1"/>
  <c r="S51" i="2" s="1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AM52" i="2" s="1"/>
  <c r="I53" i="2"/>
  <c r="K53" i="2" s="1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 s="1"/>
  <c r="M54" i="2" s="1"/>
  <c r="O54" i="2" s="1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 s="1"/>
  <c r="M55" i="2" s="1"/>
  <c r="O55" i="2" s="1"/>
  <c r="Q55" i="2" s="1"/>
  <c r="S55" i="2" s="1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 s="1"/>
  <c r="M56" i="2" s="1"/>
  <c r="O56" i="2" s="1"/>
  <c r="Q56" i="2" s="1"/>
  <c r="S56" i="2" s="1"/>
  <c r="U56" i="2" s="1"/>
  <c r="W56" i="2" s="1"/>
  <c r="Y56" i="2" s="1"/>
  <c r="AA56" i="2" s="1"/>
  <c r="AC56" i="2" s="1"/>
  <c r="AE56" i="2" s="1"/>
  <c r="AG56" i="2" s="1"/>
  <c r="AI56" i="2" s="1"/>
  <c r="AK56" i="2" s="1"/>
  <c r="AM56" i="2" s="1"/>
  <c r="I57" i="2"/>
  <c r="K57" i="2" s="1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 s="1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 s="1"/>
  <c r="M59" i="2" s="1"/>
  <c r="O59" i="2" s="1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 s="1"/>
  <c r="M61" i="2" s="1"/>
  <c r="O61" i="2" s="1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 s="1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 s="1"/>
  <c r="M63" i="2" s="1"/>
  <c r="O63" i="2" s="1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 s="1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 s="1"/>
  <c r="M65" i="2" s="1"/>
  <c r="O65" i="2" s="1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 s="1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 s="1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 s="1"/>
  <c r="M69" i="2" s="1"/>
  <c r="O69" i="2" s="1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 s="1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 s="1"/>
  <c r="M71" i="2" s="1"/>
  <c r="O71" i="2" s="1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 s="1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 s="1"/>
  <c r="M73" i="2" s="1"/>
  <c r="O73" i="2" s="1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 s="1"/>
  <c r="M75" i="2" s="1"/>
  <c r="O75" i="2" s="1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 s="1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 s="1"/>
  <c r="M77" i="2" s="1"/>
  <c r="O77" i="2" s="1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 s="1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 s="1"/>
  <c r="M79" i="2" s="1"/>
  <c r="O79" i="2" s="1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 s="1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 s="1"/>
  <c r="M83" i="2" s="1"/>
  <c r="O83" i="2" s="1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 s="1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 s="1"/>
  <c r="M85" i="2" s="1"/>
  <c r="O85" i="2" s="1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 s="1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 s="1"/>
  <c r="M87" i="2" s="1"/>
  <c r="O87" i="2" s="1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 s="1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 s="1"/>
  <c r="M89" i="2" s="1"/>
  <c r="O89" i="2" s="1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 s="1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 s="1"/>
  <c r="M91" i="2" s="1"/>
  <c r="O91" i="2" s="1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 s="1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 s="1"/>
  <c r="M93" i="2" s="1"/>
  <c r="O93" i="2" s="1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I107" i="2"/>
  <c r="K107" i="2" s="1"/>
  <c r="M107" i="2" s="1"/>
  <c r="O107" i="2" s="1"/>
  <c r="Q107" i="2" s="1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AM107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T3" i="3" l="1"/>
  <c r="J5" i="2"/>
  <c r="E4" i="2"/>
  <c r="M5" i="2" s="1"/>
  <c r="O5" i="2" s="1"/>
  <c r="Q5" i="2" s="1"/>
  <c r="S5" i="2" s="1"/>
  <c r="U5" i="2" s="1"/>
  <c r="W5" i="2" s="1"/>
  <c r="Y5" i="2" s="1"/>
  <c r="AA5" i="2" s="1"/>
  <c r="AC5" i="2" s="1"/>
  <c r="AE5" i="2" s="1"/>
  <c r="AG5" i="2" s="1"/>
  <c r="AI5" i="2" s="1"/>
  <c r="AK5" i="2" s="1"/>
  <c r="AM5" i="2" s="1"/>
  <c r="D4" i="2"/>
  <c r="C4" i="2"/>
  <c r="E19" i="4"/>
  <c r="E21" i="4" s="1"/>
  <c r="E18" i="4"/>
  <c r="E20" i="4" s="1"/>
  <c r="E22" i="4" s="1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69" i="3"/>
  <c r="K69" i="3" s="1"/>
  <c r="A68" i="3"/>
  <c r="K68" i="3" s="1"/>
  <c r="A67" i="3"/>
  <c r="K67" i="3" s="1"/>
  <c r="A66" i="3"/>
  <c r="K66" i="3" s="1"/>
  <c r="A65" i="3"/>
  <c r="K65" i="3" s="1"/>
  <c r="A64" i="3"/>
  <c r="K64" i="3" s="1"/>
  <c r="A63" i="3"/>
  <c r="K63" i="3" s="1"/>
  <c r="A62" i="3"/>
  <c r="K62" i="3" s="1"/>
  <c r="A61" i="3"/>
  <c r="K61" i="3" s="1"/>
  <c r="B60" i="3"/>
  <c r="N60" i="3" s="1"/>
  <c r="N59" i="3"/>
  <c r="B58" i="3"/>
  <c r="N58" i="3" s="1"/>
  <c r="V3" i="3"/>
  <c r="B3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S18" i="2"/>
  <c r="AR18" i="2"/>
  <c r="AQ18" i="2"/>
  <c r="B18" i="2"/>
  <c r="A18" i="2"/>
  <c r="AS17" i="2"/>
  <c r="AR17" i="2"/>
  <c r="AQ17" i="2"/>
  <c r="B17" i="2"/>
  <c r="A17" i="2"/>
  <c r="AS16" i="2"/>
  <c r="AR16" i="2"/>
  <c r="AQ16" i="2"/>
  <c r="B16" i="2"/>
  <c r="A16" i="2"/>
  <c r="AS15" i="2"/>
  <c r="AR15" i="2"/>
  <c r="AQ15" i="2"/>
  <c r="B15" i="2"/>
  <c r="A15" i="2"/>
  <c r="AS14" i="2"/>
  <c r="AR14" i="2"/>
  <c r="AQ14" i="2"/>
  <c r="B14" i="2"/>
  <c r="A14" i="2"/>
  <c r="AS13" i="2"/>
  <c r="AR13" i="2"/>
  <c r="AQ13" i="2"/>
  <c r="B13" i="2"/>
  <c r="A13" i="2"/>
  <c r="AS12" i="2"/>
  <c r="AR12" i="2"/>
  <c r="AQ12" i="2"/>
  <c r="B12" i="2"/>
  <c r="A12" i="2"/>
  <c r="AS11" i="2"/>
  <c r="AR11" i="2"/>
  <c r="AQ11" i="2"/>
  <c r="B11" i="2"/>
  <c r="A11" i="2"/>
  <c r="AS10" i="2"/>
  <c r="AR10" i="2"/>
  <c r="AQ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B10" i="2"/>
  <c r="A10" i="2"/>
  <c r="AR9" i="2"/>
  <c r="AQ9" i="2"/>
  <c r="AS8" i="2"/>
  <c r="AR8" i="2"/>
  <c r="AQ8" i="2"/>
  <c r="AR7" i="2"/>
  <c r="AQ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S6" i="2"/>
  <c r="AR6" i="2"/>
  <c r="AQ6" i="2"/>
  <c r="H6" i="2"/>
  <c r="J4" i="2"/>
  <c r="P60" i="3"/>
  <c r="T60" i="3"/>
  <c r="S60" i="3"/>
  <c r="B66" i="3"/>
  <c r="J62" i="3"/>
  <c r="M58" i="3"/>
  <c r="J66" i="3"/>
  <c r="E60" i="3"/>
  <c r="F62" i="3"/>
  <c r="J64" i="3"/>
  <c r="B68" i="3"/>
  <c r="I60" i="3"/>
  <c r="F68" i="3"/>
  <c r="E57" i="3"/>
  <c r="K59" i="3"/>
  <c r="D63" i="3"/>
  <c r="H63" i="3"/>
  <c r="L63" i="3"/>
  <c r="H65" i="3"/>
  <c r="G58" i="3"/>
  <c r="O58" i="3"/>
  <c r="I59" i="3"/>
  <c r="G60" i="3"/>
  <c r="O60" i="3"/>
  <c r="D62" i="3"/>
  <c r="H62" i="3"/>
  <c r="L62" i="3"/>
  <c r="B63" i="3"/>
  <c r="F63" i="3"/>
  <c r="J63" i="3"/>
  <c r="D64" i="3"/>
  <c r="F65" i="3"/>
  <c r="H66" i="3"/>
  <c r="B67" i="3"/>
  <c r="J67" i="3"/>
  <c r="D68" i="3"/>
  <c r="L68" i="3"/>
  <c r="D67" i="3"/>
  <c r="L67" i="3"/>
  <c r="F58" i="3"/>
  <c r="J58" i="3"/>
  <c r="F59" i="3"/>
  <c r="F60" i="3"/>
  <c r="J60" i="3"/>
  <c r="C61" i="3"/>
  <c r="C62" i="3"/>
  <c r="E62" i="3"/>
  <c r="G62" i="3"/>
  <c r="I62" i="3"/>
  <c r="C63" i="3"/>
  <c r="E63" i="3"/>
  <c r="G63" i="3"/>
  <c r="I63" i="3"/>
  <c r="C64" i="3"/>
  <c r="C65" i="3"/>
  <c r="G65" i="3"/>
  <c r="C66" i="3"/>
  <c r="G66" i="3"/>
  <c r="C67" i="3"/>
  <c r="G67" i="3"/>
  <c r="C68" i="3"/>
  <c r="G68" i="3"/>
  <c r="C69" i="3"/>
  <c r="L5" i="2" l="1"/>
  <c r="N5" i="2" s="1"/>
  <c r="P5" i="2" s="1"/>
  <c r="R5" i="2" s="1"/>
  <c r="T5" i="2" s="1"/>
  <c r="V5" i="2" s="1"/>
  <c r="X5" i="2" s="1"/>
  <c r="Z5" i="2" s="1"/>
  <c r="AB5" i="2" s="1"/>
  <c r="AD5" i="2" s="1"/>
  <c r="AF5" i="2" s="1"/>
  <c r="AH5" i="2" s="1"/>
  <c r="AJ5" i="2" s="1"/>
  <c r="AL5" i="2" s="1"/>
  <c r="AI10" i="2"/>
  <c r="AK10" i="2" s="1"/>
  <c r="AM10" i="2" s="1"/>
  <c r="AH6" i="2"/>
  <c r="P58" i="3"/>
  <c r="E58" i="3"/>
  <c r="B62" i="3"/>
  <c r="T58" i="3"/>
  <c r="S58" i="3"/>
  <c r="G69" i="3"/>
  <c r="I67" i="3"/>
  <c r="E67" i="3"/>
  <c r="I66" i="3"/>
  <c r="E66" i="3"/>
  <c r="G64" i="3"/>
  <c r="G61" i="3"/>
  <c r="J59" i="3"/>
  <c r="H69" i="3"/>
  <c r="H67" i="3"/>
  <c r="F69" i="3"/>
  <c r="F67" i="3"/>
  <c r="L66" i="3"/>
  <c r="D66" i="3"/>
  <c r="L64" i="3"/>
  <c r="F61" i="3"/>
  <c r="H61" i="3"/>
  <c r="F66" i="3"/>
  <c r="P59" i="3"/>
  <c r="I69" i="3"/>
  <c r="E69" i="3"/>
  <c r="I68" i="3"/>
  <c r="E68" i="3"/>
  <c r="I65" i="3"/>
  <c r="E65" i="3"/>
  <c r="I64" i="3"/>
  <c r="E64" i="3"/>
  <c r="I61" i="3"/>
  <c r="E61" i="3"/>
  <c r="L60" i="3"/>
  <c r="H60" i="3"/>
  <c r="L58" i="3"/>
  <c r="H58" i="3"/>
  <c r="L69" i="3"/>
  <c r="D69" i="3"/>
  <c r="J69" i="3"/>
  <c r="B69" i="3"/>
  <c r="H68" i="3"/>
  <c r="J65" i="3"/>
  <c r="B65" i="3"/>
  <c r="H64" i="3"/>
  <c r="J61" i="3"/>
  <c r="B61" i="3"/>
  <c r="K60" i="3"/>
  <c r="K58" i="3"/>
  <c r="L65" i="3"/>
  <c r="D65" i="3"/>
  <c r="L61" i="3"/>
  <c r="D61" i="3"/>
  <c r="F64" i="3"/>
  <c r="J68" i="3"/>
  <c r="B64" i="3"/>
  <c r="M60" i="3"/>
  <c r="I58" i="3"/>
  <c r="Q60" i="3"/>
  <c r="R60" i="3"/>
  <c r="R58" i="3"/>
  <c r="Q58" i="3"/>
  <c r="AM4" i="2"/>
  <c r="AN5" i="2"/>
  <c r="J6" i="2"/>
  <c r="T59" i="3"/>
  <c r="Q59" i="3"/>
  <c r="N6" i="2"/>
  <c r="L6" i="2"/>
  <c r="P6" i="2"/>
  <c r="L59" i="3"/>
  <c r="H59" i="3"/>
  <c r="M59" i="3"/>
  <c r="E59" i="3"/>
  <c r="O59" i="3"/>
  <c r="G59" i="3"/>
  <c r="R59" i="3"/>
  <c r="S59" i="3"/>
  <c r="L4" i="2" l="1"/>
  <c r="F57" i="3"/>
  <c r="AM7" i="2"/>
  <c r="R6" i="2"/>
  <c r="G57" i="3" l="1"/>
  <c r="N4" i="2"/>
  <c r="P4" i="2"/>
  <c r="H57" i="3"/>
  <c r="T6" i="2"/>
  <c r="I57" i="3" l="1"/>
  <c r="R4" i="2"/>
  <c r="V6" i="2"/>
  <c r="J57" i="3" l="1"/>
  <c r="T4" i="2"/>
  <c r="X6" i="2"/>
  <c r="K57" i="3" l="1"/>
  <c r="V4" i="2"/>
  <c r="Z6" i="2"/>
  <c r="L57" i="3" l="1"/>
  <c r="X4" i="2"/>
  <c r="AB6" i="2"/>
  <c r="M57" i="3" l="1"/>
  <c r="Z4" i="2"/>
  <c r="AD6" i="2"/>
  <c r="N57" i="3" l="1"/>
  <c r="AB4" i="2"/>
  <c r="AF6" i="2"/>
  <c r="O57" i="3" l="1"/>
  <c r="AD4" i="2"/>
  <c r="AF4" i="2" l="1"/>
  <c r="P57" i="3"/>
  <c r="AJ6" i="2"/>
  <c r="AH4" i="2" l="1"/>
  <c r="Q57" i="3"/>
  <c r="AL6" i="2"/>
  <c r="R57" i="3" l="1"/>
  <c r="AJ4" i="2"/>
  <c r="S57" i="3" l="1"/>
  <c r="AL4" i="2"/>
  <c r="AO5" i="2" l="1"/>
  <c r="T57" i="3"/>
</calcChain>
</file>

<file path=xl/sharedStrings.xml><?xml version="1.0" encoding="utf-8"?>
<sst xmlns="http://schemas.openxmlformats.org/spreadsheetml/2006/main" count="431" uniqueCount="58">
  <si>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</si>
  <si>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</si>
  <si>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</si>
  <si>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</si>
  <si>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</si>
  <si>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</si>
  <si>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</si>
  <si>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</si>
  <si>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</si>
  <si>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</si>
  <si>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</si>
  <si>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</si>
  <si>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</si>
  <si>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</si>
  <si>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</si>
  <si>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</si>
  <si>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</si>
  <si>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</si>
  <si>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</si>
  <si>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</si>
  <si>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</si>
  <si>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</si>
  <si>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</si>
  <si>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</si>
  <si>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</si>
  <si>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</si>
  <si>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</si>
  <si>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</si>
  <si>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</si>
  <si>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</si>
  <si>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</si>
  <si>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</si>
  <si>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</si>
  <si>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</si>
  <si>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</si>
  <si>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</si>
  <si>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</si>
  <si>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</si>
  <si>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</si>
  <si>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</si>
  <si>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</si>
  <si>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</si>
  <si>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</si>
  <si>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</si>
  <si>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US034</t>
  </si>
  <si>
    <t>US036</t>
  </si>
  <si>
    <t>US037</t>
  </si>
  <si>
    <t>US023</t>
  </si>
  <si>
    <t>US024</t>
  </si>
  <si>
    <t>US035</t>
  </si>
  <si>
    <t>US031</t>
  </si>
  <si>
    <t>US046</t>
  </si>
  <si>
    <t>US047</t>
  </si>
  <si>
    <t>US048</t>
  </si>
  <si>
    <t>US053</t>
  </si>
  <si>
    <t>pendiente</t>
  </si>
  <si>
    <t>Milagros Cruz</t>
  </si>
  <si>
    <t>terminada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</si>
</sst>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protection locked="0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43"/>
          <c:y val="0.24230769230769258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Tareas!$H$7:$AM$7</c:f>
              <c:numCache>
                <c:formatCode>0</c:formatCode>
                <c:ptCount val="16"/>
                <c:pt idx="0">
                  <c:v>79.999999999999972</c:v>
                </c:pt>
                <c:pt idx="1">
                  <c:v>72.999999999999972</c:v>
                </c:pt>
                <c:pt idx="2" formatCode="General">
                  <c:v>67.749999999999972</c:v>
                </c:pt>
                <c:pt idx="3" formatCode="General">
                  <c:v>62.499999999999972</c:v>
                </c:pt>
                <c:pt idx="4" formatCode="General">
                  <c:v>55.749999999999972</c:v>
                </c:pt>
                <c:pt idx="5" formatCode="General">
                  <c:v>53.64999999999997</c:v>
                </c:pt>
                <c:pt idx="6" formatCode="General">
                  <c:v>50.299999999999969</c:v>
                </c:pt>
                <c:pt idx="7" formatCode="General">
                  <c:v>39.749999999999972</c:v>
                </c:pt>
                <c:pt idx="8" formatCode="General">
                  <c:v>36.499999999999972</c:v>
                </c:pt>
                <c:pt idx="9" formatCode="General">
                  <c:v>33.89999999999997</c:v>
                </c:pt>
                <c:pt idx="10" formatCode="General">
                  <c:v>15.249999999999972</c:v>
                </c:pt>
                <c:pt idx="11" formatCode="General">
                  <c:v>3.8499999999999712</c:v>
                </c:pt>
                <c:pt idx="12" formatCode="General">
                  <c:v>3.8499999999999712</c:v>
                </c:pt>
                <c:pt idx="13" formatCode="General">
                  <c:v>3.8499999999999712</c:v>
                </c:pt>
                <c:pt idx="14" formatCode="General">
                  <c:v>3.8499999999999712</c:v>
                </c:pt>
                <c:pt idx="15" formatCode="General">
                  <c:v>3.8499999999999712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42272"/>
        <c:axId val="166596608"/>
      </c:areaChart>
      <c:catAx>
        <c:axId val="16674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665966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65966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4E-2"/>
              <c:y val="0.16923076923076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66742272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81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22" r="0.75000000000000122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Tareas!$H$6:$AM$6</c:f>
              <c:numCache>
                <c:formatCode>0</c:formatCode>
                <c:ptCount val="16"/>
                <c:pt idx="0">
                  <c:v>77</c:v>
                </c:pt>
                <c:pt idx="1">
                  <c:v>71</c:v>
                </c:pt>
                <c:pt idx="2">
                  <c:v>65</c:v>
                </c:pt>
                <c:pt idx="3">
                  <c:v>59</c:v>
                </c:pt>
                <c:pt idx="4">
                  <c:v>57</c:v>
                </c:pt>
                <c:pt idx="5">
                  <c:v>49</c:v>
                </c:pt>
                <c:pt idx="6">
                  <c:v>38</c:v>
                </c:pt>
                <c:pt idx="7">
                  <c:v>25</c:v>
                </c:pt>
                <c:pt idx="8">
                  <c:v>20</c:v>
                </c:pt>
                <c:pt idx="9">
                  <c:v>19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33472"/>
        <c:axId val="166635392"/>
      </c:lineChart>
      <c:catAx>
        <c:axId val="166633472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666353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66353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66633472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146"/>
          <c:y val="6.5384615384615402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22" r="0.75000000000000122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954"/>
          <c:y val="0.22222305369617193"/>
          <c:w val="0.7089003521045979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7</c:v>
                </c:pt>
                <c:pt idx="1">
                  <c:v>5.25</c:v>
                </c:pt>
                <c:pt idx="2">
                  <c:v>5.25</c:v>
                </c:pt>
                <c:pt idx="3">
                  <c:v>6.7499999999999982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</c:v>
                </c:pt>
                <c:pt idx="8">
                  <c:v>2.6</c:v>
                </c:pt>
                <c:pt idx="9">
                  <c:v>18.649999999999999</c:v>
                </c:pt>
                <c:pt idx="10">
                  <c:v>11.25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</c:v>
                </c:pt>
                <c:pt idx="5">
                  <c:v>3.3500000000000005</c:v>
                </c:pt>
                <c:pt idx="6">
                  <c:v>10.55</c:v>
                </c:pt>
                <c:pt idx="7">
                  <c:v>0.75</c:v>
                </c:pt>
                <c:pt idx="8">
                  <c:v>0</c:v>
                </c:pt>
                <c:pt idx="9">
                  <c:v>0</c:v>
                </c:pt>
                <c:pt idx="10">
                  <c:v>0.15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08096"/>
        <c:axId val="171510016"/>
      </c:lineChart>
      <c:dateAx>
        <c:axId val="171508096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715100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71510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71508096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81E-2"/>
          <c:w val="0.15936824429204458"/>
          <c:h val="0.87739785400388415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122" r="0.75000000000000122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82"/>
  <sheetViews>
    <sheetView showGridLines="0" showZeros="0" workbookViewId="0">
      <selection activeCell="D15" sqref="D15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25</v>
      </c>
      <c r="C2" s="79"/>
      <c r="D2" s="79"/>
      <c r="E2" s="80"/>
    </row>
    <row r="3" spans="2:5" x14ac:dyDescent="0.2">
      <c r="B3" s="81" t="s">
        <v>27</v>
      </c>
      <c r="C3" s="82"/>
      <c r="D3" s="82"/>
      <c r="E3" s="83"/>
    </row>
    <row r="5" spans="2:5" x14ac:dyDescent="0.2">
      <c r="B5" s="59" t="s">
        <v>28</v>
      </c>
      <c r="C5" s="60" t="s">
        <v>29</v>
      </c>
      <c r="D5" s="60" t="s">
        <v>30</v>
      </c>
      <c r="E5" s="61" t="s">
        <v>31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9" spans="2:5" x14ac:dyDescent="0.2">
      <c r="B9" s="62">
        <v>4</v>
      </c>
      <c r="C9" s="63">
        <v>41134</v>
      </c>
      <c r="D9" s="64">
        <v>30</v>
      </c>
      <c r="E9" s="62">
        <v>3</v>
      </c>
    </row>
    <row r="12" spans="2:5" x14ac:dyDescent="0.2">
      <c r="B12" s="84" t="s">
        <v>32</v>
      </c>
      <c r="C12" s="85"/>
      <c r="D12" s="86" t="s">
        <v>33</v>
      </c>
      <c r="E12" s="88" t="s">
        <v>34</v>
      </c>
    </row>
    <row r="13" spans="2:5" x14ac:dyDescent="0.2">
      <c r="B13" s="65" t="s">
        <v>35</v>
      </c>
      <c r="C13" s="66" t="s">
        <v>36</v>
      </c>
      <c r="D13" s="87"/>
      <c r="E13" s="89"/>
    </row>
    <row r="14" spans="2:5" x14ac:dyDescent="0.2">
      <c r="B14" s="67" t="s">
        <v>20</v>
      </c>
      <c r="C14" s="68" t="s">
        <v>21</v>
      </c>
      <c r="D14" s="67" t="s">
        <v>22</v>
      </c>
      <c r="E14" s="69">
        <v>40996</v>
      </c>
    </row>
    <row r="15" spans="2:5" x14ac:dyDescent="0.2">
      <c r="B15" s="67" t="s">
        <v>23</v>
      </c>
      <c r="C15" s="68" t="s">
        <v>37</v>
      </c>
      <c r="D15" s="67" t="s">
        <v>56</v>
      </c>
      <c r="E15" s="69">
        <v>40998</v>
      </c>
    </row>
    <row r="16" spans="2:5" x14ac:dyDescent="0.2">
      <c r="B16" s="67" t="s">
        <v>3</v>
      </c>
      <c r="C16" s="68" t="s">
        <v>38</v>
      </c>
      <c r="D16" s="67"/>
      <c r="E16" s="69">
        <v>41003</v>
      </c>
    </row>
    <row r="17" spans="2:5" x14ac:dyDescent="0.2">
      <c r="B17" s="67" t="s">
        <v>24</v>
      </c>
      <c r="C17" s="68" t="s">
        <v>39</v>
      </c>
      <c r="D17" s="67"/>
      <c r="E17" s="69">
        <v>41005</v>
      </c>
    </row>
    <row r="18" spans="2:5" x14ac:dyDescent="0.2">
      <c r="B18" s="67" t="s">
        <v>40</v>
      </c>
      <c r="C18" s="68"/>
      <c r="D18" s="67"/>
      <c r="E18" s="69">
        <f>+E16+7</f>
        <v>41010</v>
      </c>
    </row>
    <row r="19" spans="2:5" x14ac:dyDescent="0.2">
      <c r="B19" s="67"/>
      <c r="C19" s="68"/>
      <c r="D19" s="67"/>
      <c r="E19" s="69">
        <f>+E17+7</f>
        <v>41012</v>
      </c>
    </row>
    <row r="20" spans="2:5" x14ac:dyDescent="0.2">
      <c r="B20" s="67"/>
      <c r="C20" s="68"/>
      <c r="D20" s="67"/>
      <c r="E20" s="69">
        <f>+E18+7</f>
        <v>41017</v>
      </c>
    </row>
    <row r="21" spans="2:5" x14ac:dyDescent="0.2">
      <c r="B21" s="67"/>
      <c r="C21" s="68"/>
      <c r="D21" s="67"/>
      <c r="E21" s="69">
        <f>+E19+7</f>
        <v>41019</v>
      </c>
    </row>
    <row r="22" spans="2:5" x14ac:dyDescent="0.2">
      <c r="B22" s="67"/>
      <c r="C22" s="68"/>
      <c r="D22" s="67"/>
      <c r="E22" s="69">
        <f>+E20+7</f>
        <v>41024</v>
      </c>
    </row>
    <row r="23" spans="2:5" x14ac:dyDescent="0.2">
      <c r="B23" s="67"/>
      <c r="C23" s="68"/>
      <c r="D23" s="68"/>
      <c r="E23" s="70">
        <v>41026</v>
      </c>
    </row>
    <row r="24" spans="2:5" x14ac:dyDescent="0.2">
      <c r="B24" s="67"/>
      <c r="C24" s="68"/>
      <c r="D24" s="68"/>
      <c r="E24" s="70">
        <v>41031</v>
      </c>
    </row>
    <row r="25" spans="2:5" x14ac:dyDescent="0.2">
      <c r="B25" s="67"/>
      <c r="C25" s="68"/>
      <c r="D25" s="68"/>
      <c r="E25" s="70">
        <v>41033</v>
      </c>
    </row>
    <row r="26" spans="2:5" x14ac:dyDescent="0.2">
      <c r="B26" s="67"/>
      <c r="C26" s="68"/>
      <c r="D26" s="68"/>
      <c r="E26" s="70">
        <v>41035</v>
      </c>
    </row>
    <row r="27" spans="2:5" x14ac:dyDescent="0.2">
      <c r="B27" s="67"/>
      <c r="C27" s="68"/>
      <c r="D27" s="68"/>
      <c r="E27" s="70">
        <v>41036</v>
      </c>
    </row>
    <row r="28" spans="2:5" x14ac:dyDescent="0.2">
      <c r="B28" s="67"/>
      <c r="C28" s="68"/>
      <c r="D28" s="68"/>
      <c r="E28" s="70">
        <v>41037</v>
      </c>
    </row>
    <row r="29" spans="2:5" x14ac:dyDescent="0.2">
      <c r="B29" s="67"/>
      <c r="C29" s="68"/>
      <c r="D29" s="68"/>
      <c r="E29" s="70">
        <v>41038</v>
      </c>
    </row>
    <row r="30" spans="2:5" x14ac:dyDescent="0.2">
      <c r="B30" s="67"/>
      <c r="C30" s="68"/>
      <c r="D30" s="68"/>
      <c r="E30" s="70">
        <v>41039</v>
      </c>
    </row>
    <row r="31" spans="2:5" x14ac:dyDescent="0.2">
      <c r="B31" s="67"/>
      <c r="C31" s="68"/>
      <c r="D31" s="68"/>
      <c r="E31" s="70">
        <v>41040</v>
      </c>
    </row>
    <row r="32" spans="2:5" x14ac:dyDescent="0.2">
      <c r="B32" s="67"/>
      <c r="C32" s="68"/>
      <c r="D32" s="68"/>
      <c r="E32" s="70">
        <v>41045</v>
      </c>
    </row>
    <row r="33" spans="2:5" x14ac:dyDescent="0.2">
      <c r="B33" s="67"/>
      <c r="C33" s="68"/>
      <c r="D33" s="68"/>
      <c r="E33" s="70">
        <v>41047</v>
      </c>
    </row>
    <row r="34" spans="2:5" x14ac:dyDescent="0.2">
      <c r="B34" s="67"/>
      <c r="C34" s="68"/>
      <c r="D34" s="68"/>
      <c r="E34" s="70">
        <v>41052</v>
      </c>
    </row>
    <row r="35" spans="2:5" x14ac:dyDescent="0.2">
      <c r="B35" s="67"/>
      <c r="C35" s="68"/>
      <c r="D35" s="68"/>
      <c r="E35" s="70">
        <v>41054</v>
      </c>
    </row>
    <row r="36" spans="2:5" x14ac:dyDescent="0.2">
      <c r="B36" s="67"/>
      <c r="C36" s="68"/>
      <c r="D36" s="68"/>
      <c r="E36" s="70">
        <v>41059</v>
      </c>
    </row>
    <row r="37" spans="2:5" x14ac:dyDescent="0.2">
      <c r="B37" s="67"/>
      <c r="C37" s="68"/>
      <c r="D37" s="68"/>
      <c r="E37" s="70">
        <v>41061</v>
      </c>
    </row>
    <row r="38" spans="2:5" x14ac:dyDescent="0.2">
      <c r="B38" s="67"/>
      <c r="C38" s="68"/>
      <c r="D38" s="68"/>
      <c r="E38" s="70">
        <v>41135</v>
      </c>
    </row>
    <row r="39" spans="2:5" x14ac:dyDescent="0.2">
      <c r="B39" s="67"/>
      <c r="C39" s="68"/>
      <c r="D39" s="68"/>
      <c r="E39" s="70">
        <v>41138</v>
      </c>
    </row>
    <row r="40" spans="2:5" x14ac:dyDescent="0.2">
      <c r="B40" s="67"/>
      <c r="C40" s="68"/>
      <c r="D40" s="68"/>
      <c r="E40" s="70">
        <v>41142</v>
      </c>
    </row>
    <row r="41" spans="2:5" x14ac:dyDescent="0.2">
      <c r="B41" s="67"/>
      <c r="C41" s="68"/>
      <c r="D41" s="68"/>
      <c r="E41" s="70">
        <v>41145</v>
      </c>
    </row>
    <row r="42" spans="2:5" x14ac:dyDescent="0.2">
      <c r="B42" s="67"/>
      <c r="C42" s="68"/>
      <c r="D42" s="68"/>
      <c r="E42" s="70">
        <v>41149</v>
      </c>
    </row>
    <row r="43" spans="2:5" x14ac:dyDescent="0.2">
      <c r="B43" s="67"/>
      <c r="C43" s="68"/>
      <c r="D43" s="68"/>
      <c r="E43" s="70">
        <v>41152</v>
      </c>
    </row>
    <row r="44" spans="2:5" x14ac:dyDescent="0.2">
      <c r="B44" s="67"/>
      <c r="C44" s="68"/>
      <c r="D44" s="68"/>
      <c r="E44" s="70">
        <v>41156</v>
      </c>
    </row>
    <row r="45" spans="2:5" x14ac:dyDescent="0.2">
      <c r="B45" s="67"/>
      <c r="C45" s="68"/>
      <c r="D45" s="68"/>
      <c r="E45" s="70">
        <v>41159</v>
      </c>
    </row>
    <row r="46" spans="2:5" x14ac:dyDescent="0.2">
      <c r="B46" s="67"/>
      <c r="C46" s="68"/>
      <c r="D46" s="68"/>
      <c r="E46" s="70">
        <v>41163</v>
      </c>
    </row>
    <row r="47" spans="2:5" x14ac:dyDescent="0.2">
      <c r="B47" s="67"/>
      <c r="C47" s="68"/>
      <c r="D47" s="68"/>
      <c r="E47" s="70">
        <v>41169</v>
      </c>
    </row>
    <row r="48" spans="2:5" x14ac:dyDescent="0.2">
      <c r="B48" s="67"/>
      <c r="C48" s="68"/>
      <c r="D48" s="68"/>
      <c r="E48" s="70">
        <v>41170</v>
      </c>
    </row>
    <row r="49" spans="2:5" x14ac:dyDescent="0.2">
      <c r="B49" s="67"/>
      <c r="C49" s="68"/>
      <c r="D49" s="68"/>
      <c r="E49" s="70">
        <v>41173</v>
      </c>
    </row>
    <row r="50" spans="2:5" x14ac:dyDescent="0.2">
      <c r="B50" s="67"/>
      <c r="C50" s="68"/>
      <c r="D50" s="68"/>
      <c r="E50" s="70"/>
    </row>
    <row r="51" spans="2:5" x14ac:dyDescent="0.2">
      <c r="B51" s="67"/>
      <c r="C51" s="68"/>
      <c r="D51" s="68"/>
      <c r="E51" s="70"/>
    </row>
    <row r="52" spans="2:5" x14ac:dyDescent="0.2">
      <c r="B52" s="67"/>
      <c r="C52" s="68"/>
      <c r="D52" s="68"/>
      <c r="E52" s="70"/>
    </row>
    <row r="53" spans="2:5" x14ac:dyDescent="0.2">
      <c r="B53" s="67"/>
      <c r="C53" s="68"/>
      <c r="D53" s="68"/>
      <c r="E53" s="70"/>
    </row>
    <row r="54" spans="2:5" x14ac:dyDescent="0.2">
      <c r="B54" s="67"/>
      <c r="C54" s="68"/>
      <c r="D54" s="68"/>
      <c r="E54" s="70"/>
    </row>
    <row r="55" spans="2:5" x14ac:dyDescent="0.2">
      <c r="B55" s="67"/>
      <c r="C55" s="68"/>
      <c r="D55" s="68"/>
      <c r="E55" s="70"/>
    </row>
    <row r="56" spans="2:5" x14ac:dyDescent="0.2">
      <c r="B56" s="67"/>
      <c r="C56" s="68"/>
      <c r="D56" s="68"/>
      <c r="E56" s="70"/>
    </row>
    <row r="57" spans="2:5" x14ac:dyDescent="0.2">
      <c r="B57" s="67"/>
      <c r="C57" s="68"/>
      <c r="D57" s="68"/>
      <c r="E57" s="70"/>
    </row>
    <row r="58" spans="2:5" x14ac:dyDescent="0.2">
      <c r="B58" s="67"/>
      <c r="C58" s="68"/>
      <c r="D58" s="68"/>
      <c r="E58" s="70"/>
    </row>
    <row r="59" spans="2:5" x14ac:dyDescent="0.2">
      <c r="B59" s="67"/>
      <c r="C59" s="68"/>
      <c r="D59" s="68"/>
      <c r="E59" s="70"/>
    </row>
    <row r="60" spans="2:5" x14ac:dyDescent="0.2">
      <c r="B60" s="67"/>
      <c r="C60" s="68"/>
      <c r="D60" s="68"/>
      <c r="E60" s="70"/>
    </row>
    <row r="61" spans="2:5" x14ac:dyDescent="0.2">
      <c r="B61" s="67"/>
      <c r="C61" s="68"/>
      <c r="D61" s="68"/>
      <c r="E61" s="70"/>
    </row>
    <row r="62" spans="2:5" x14ac:dyDescent="0.2">
      <c r="B62" s="67"/>
      <c r="C62" s="68"/>
      <c r="D62" s="68"/>
      <c r="E62" s="70"/>
    </row>
    <row r="63" spans="2:5" x14ac:dyDescent="0.2">
      <c r="B63" s="67"/>
      <c r="C63" s="68"/>
      <c r="D63" s="68"/>
      <c r="E63" s="70"/>
    </row>
    <row r="64" spans="2:5" x14ac:dyDescent="0.2">
      <c r="B64" s="67"/>
      <c r="C64" s="68"/>
      <c r="D64" s="68"/>
      <c r="E64" s="70"/>
    </row>
    <row r="65" spans="2:8" x14ac:dyDescent="0.2">
      <c r="B65" s="67"/>
      <c r="C65" s="68"/>
      <c r="D65" s="68"/>
      <c r="E65" s="70"/>
    </row>
    <row r="66" spans="2:8" x14ac:dyDescent="0.2">
      <c r="B66" s="67"/>
      <c r="C66" s="68"/>
      <c r="D66" s="68"/>
      <c r="E66" s="70"/>
    </row>
    <row r="67" spans="2:8" x14ac:dyDescent="0.2">
      <c r="B67" s="67"/>
      <c r="C67" s="68"/>
      <c r="D67" s="68"/>
      <c r="E67" s="70"/>
    </row>
    <row r="68" spans="2:8" x14ac:dyDescent="0.2">
      <c r="B68" s="67"/>
      <c r="C68" s="68"/>
      <c r="D68" s="68"/>
      <c r="E68" s="70"/>
    </row>
    <row r="69" spans="2:8" x14ac:dyDescent="0.2">
      <c r="B69" s="67"/>
      <c r="C69" s="68"/>
      <c r="D69" s="68"/>
      <c r="E69" s="70"/>
    </row>
    <row r="70" spans="2:8" x14ac:dyDescent="0.2">
      <c r="B70" s="67"/>
      <c r="C70" s="68"/>
      <c r="D70" s="68"/>
      <c r="E70" s="70"/>
    </row>
    <row r="71" spans="2:8" x14ac:dyDescent="0.2">
      <c r="B71" s="67"/>
      <c r="C71" s="68"/>
      <c r="D71" s="68"/>
      <c r="E71" s="70"/>
    </row>
    <row r="72" spans="2:8" x14ac:dyDescent="0.2">
      <c r="B72" s="67"/>
      <c r="C72" s="68"/>
      <c r="D72" s="68"/>
      <c r="E72" s="70"/>
    </row>
    <row r="73" spans="2:8" x14ac:dyDescent="0.2">
      <c r="B73" s="67"/>
      <c r="C73" s="68"/>
      <c r="D73" s="68"/>
      <c r="E73" s="70"/>
    </row>
    <row r="74" spans="2:8" x14ac:dyDescent="0.2">
      <c r="B74" s="71"/>
      <c r="C74" s="72"/>
      <c r="D74" s="72"/>
      <c r="E74" s="73"/>
    </row>
    <row r="80" spans="2:8" x14ac:dyDescent="0.2">
      <c r="G80" s="74"/>
      <c r="H80" s="74"/>
    </row>
    <row r="81" spans="7:8" x14ac:dyDescent="0.2">
      <c r="G81" s="74"/>
      <c r="H81" s="74"/>
    </row>
    <row r="82" spans="7:8" x14ac:dyDescent="0.2">
      <c r="G82" s="74"/>
      <c r="H82" s="74"/>
    </row>
  </sheetData>
  <mergeCells count="5">
    <mergeCell ref="B2:E2"/>
    <mergeCell ref="B3:E3"/>
    <mergeCell ref="B12:C12"/>
    <mergeCell ref="D12:D13"/>
    <mergeCell ref="E12:E13"/>
  </mergeCells>
  <dataValidations count="3">
    <dataValidation type="date" operator="greaterThanOrEqual" allowBlank="1" showInputMessage="1" showErrorMessage="1" errorTitle="Valir incorrecto" error="El valor debe ser una fecha" sqref="C6:C9">
      <formula1>1</formula1>
    </dataValidation>
    <dataValidation type="whole" operator="greaterThanOrEqual" allowBlank="1" showInputMessage="1" showErrorMessage="1" errorTitle="Valor incorrecto" error="Debe ser un valor entero mayor de 0" sqref="B6:B9">
      <formula1>1</formula1>
    </dataValidation>
    <dataValidation type="whole" allowBlank="1" showInputMessage="1" showErrorMessage="1" errorTitle="Valor incorrecto" error="Duración mínima 3, máxima 24 (días laborables)" sqref="D8:D9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workbookViewId="0">
      <selection activeCell="C5" sqref="C5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42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44</v>
      </c>
      <c r="C4" s="5" t="s">
        <v>2</v>
      </c>
      <c r="D4" s="56"/>
    </row>
    <row r="5" spans="2:4" x14ac:dyDescent="0.25">
      <c r="B5" s="4" t="s">
        <v>44</v>
      </c>
      <c r="C5" s="5" t="s">
        <v>3</v>
      </c>
      <c r="D5" s="56"/>
    </row>
    <row r="6" spans="2:4" x14ac:dyDescent="0.25">
      <c r="B6" s="4" t="s">
        <v>44</v>
      </c>
      <c r="C6" s="5" t="s">
        <v>4</v>
      </c>
      <c r="D6" s="56"/>
    </row>
    <row r="7" spans="2:4" x14ac:dyDescent="0.25">
      <c r="B7" s="4" t="s">
        <v>44</v>
      </c>
      <c r="C7" s="5" t="s">
        <v>5</v>
      </c>
      <c r="D7" s="56"/>
    </row>
    <row r="8" spans="2:4" x14ac:dyDescent="0.25">
      <c r="B8" s="4" t="s">
        <v>44</v>
      </c>
      <c r="C8" s="5" t="s">
        <v>6</v>
      </c>
      <c r="D8" s="56"/>
    </row>
    <row r="9" spans="2:4" x14ac:dyDescent="0.25">
      <c r="B9" s="4" t="s">
        <v>44</v>
      </c>
      <c r="C9" s="5" t="s">
        <v>7</v>
      </c>
      <c r="D9" s="56"/>
    </row>
    <row r="10" spans="2:4" x14ac:dyDescent="0.25">
      <c r="B10" s="4" t="s">
        <v>44</v>
      </c>
      <c r="C10" s="5" t="s">
        <v>8</v>
      </c>
      <c r="D10" s="56"/>
    </row>
    <row r="11" spans="2:4" x14ac:dyDescent="0.25">
      <c r="B11" s="4" t="s">
        <v>45</v>
      </c>
      <c r="C11" s="5" t="s">
        <v>2</v>
      </c>
      <c r="D11" s="56"/>
    </row>
    <row r="12" spans="2:4" x14ac:dyDescent="0.25">
      <c r="B12" s="4" t="s">
        <v>45</v>
      </c>
      <c r="C12" s="5" t="s">
        <v>3</v>
      </c>
      <c r="D12" s="56"/>
    </row>
    <row r="13" spans="2:4" x14ac:dyDescent="0.25">
      <c r="B13" s="4" t="s">
        <v>45</v>
      </c>
      <c r="C13" s="5" t="s">
        <v>4</v>
      </c>
      <c r="D13" s="56"/>
    </row>
    <row r="14" spans="2:4" x14ac:dyDescent="0.25">
      <c r="B14" s="4" t="s">
        <v>45</v>
      </c>
      <c r="C14" s="5" t="s">
        <v>5</v>
      </c>
      <c r="D14" s="56"/>
    </row>
    <row r="15" spans="2:4" x14ac:dyDescent="0.25">
      <c r="B15" s="4" t="s">
        <v>45</v>
      </c>
      <c r="C15" s="5" t="s">
        <v>6</v>
      </c>
      <c r="D15" s="56"/>
    </row>
    <row r="16" spans="2:4" x14ac:dyDescent="0.25">
      <c r="B16" s="4" t="s">
        <v>45</v>
      </c>
      <c r="C16" s="5" t="s">
        <v>7</v>
      </c>
      <c r="D16" s="56"/>
    </row>
    <row r="17" spans="1:254" x14ac:dyDescent="0.25">
      <c r="B17" s="4" t="s">
        <v>45</v>
      </c>
      <c r="C17" s="5" t="s">
        <v>8</v>
      </c>
      <c r="D17" s="56"/>
    </row>
    <row r="18" spans="1:254" x14ac:dyDescent="0.25">
      <c r="A18" s="57"/>
      <c r="B18" s="4" t="s">
        <v>46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46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46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46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46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46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46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47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47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47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47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47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47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47</v>
      </c>
      <c r="C31" s="5" t="s">
        <v>8</v>
      </c>
      <c r="D31" s="56"/>
    </row>
    <row r="32" spans="1:254" x14ac:dyDescent="0.25">
      <c r="B32" s="4" t="s">
        <v>48</v>
      </c>
      <c r="C32" s="5" t="s">
        <v>2</v>
      </c>
      <c r="D32" s="56"/>
    </row>
    <row r="33" spans="2:4" x14ac:dyDescent="0.25">
      <c r="B33" s="4" t="s">
        <v>48</v>
      </c>
      <c r="C33" s="5" t="s">
        <v>3</v>
      </c>
      <c r="D33" s="56"/>
    </row>
    <row r="34" spans="2:4" x14ac:dyDescent="0.25">
      <c r="B34" s="4" t="s">
        <v>48</v>
      </c>
      <c r="C34" s="5" t="s">
        <v>4</v>
      </c>
      <c r="D34" s="56"/>
    </row>
    <row r="35" spans="2:4" x14ac:dyDescent="0.25">
      <c r="B35" s="4" t="s">
        <v>48</v>
      </c>
      <c r="C35" s="5" t="s">
        <v>5</v>
      </c>
      <c r="D35" s="56"/>
    </row>
    <row r="36" spans="2:4" ht="13.5" customHeight="1" x14ac:dyDescent="0.25">
      <c r="B36" s="4" t="s">
        <v>48</v>
      </c>
      <c r="C36" s="5" t="s">
        <v>6</v>
      </c>
      <c r="D36" s="56"/>
    </row>
    <row r="37" spans="2:4" x14ac:dyDescent="0.25">
      <c r="B37" s="4" t="s">
        <v>48</v>
      </c>
      <c r="C37" s="5" t="s">
        <v>7</v>
      </c>
      <c r="D37" s="56"/>
    </row>
    <row r="38" spans="2:4" x14ac:dyDescent="0.25">
      <c r="B38" s="4" t="s">
        <v>48</v>
      </c>
      <c r="C38" s="5" t="s">
        <v>8</v>
      </c>
      <c r="D38" s="56"/>
    </row>
    <row r="39" spans="2:4" x14ac:dyDescent="0.25">
      <c r="B39" s="4" t="s">
        <v>49</v>
      </c>
      <c r="C39" s="5" t="s">
        <v>2</v>
      </c>
      <c r="D39" s="56"/>
    </row>
    <row r="40" spans="2:4" x14ac:dyDescent="0.25">
      <c r="B40" s="4" t="s">
        <v>49</v>
      </c>
      <c r="C40" s="5" t="s">
        <v>3</v>
      </c>
      <c r="D40" s="56"/>
    </row>
    <row r="41" spans="2:4" x14ac:dyDescent="0.25">
      <c r="B41" s="4" t="s">
        <v>49</v>
      </c>
      <c r="C41" s="5" t="s">
        <v>4</v>
      </c>
      <c r="D41" s="56"/>
    </row>
    <row r="42" spans="2:4" x14ac:dyDescent="0.25">
      <c r="B42" s="4" t="s">
        <v>49</v>
      </c>
      <c r="C42" s="5" t="s">
        <v>5</v>
      </c>
      <c r="D42" s="56"/>
    </row>
    <row r="43" spans="2:4" x14ac:dyDescent="0.25">
      <c r="B43" s="4" t="s">
        <v>49</v>
      </c>
      <c r="C43" s="5" t="s">
        <v>6</v>
      </c>
      <c r="D43" s="56"/>
    </row>
    <row r="44" spans="2:4" x14ac:dyDescent="0.25">
      <c r="B44" s="4" t="s">
        <v>49</v>
      </c>
      <c r="C44" s="5" t="s">
        <v>7</v>
      </c>
      <c r="D44" s="56"/>
    </row>
    <row r="45" spans="2:4" x14ac:dyDescent="0.25">
      <c r="B45" s="4" t="s">
        <v>49</v>
      </c>
      <c r="C45" s="5" t="s">
        <v>8</v>
      </c>
      <c r="D45" s="56"/>
    </row>
    <row r="46" spans="2:4" x14ac:dyDescent="0.25">
      <c r="B46" s="4" t="s">
        <v>50</v>
      </c>
      <c r="C46" s="5" t="s">
        <v>2</v>
      </c>
      <c r="D46" s="56"/>
    </row>
    <row r="47" spans="2:4" x14ac:dyDescent="0.25">
      <c r="B47" s="4" t="s">
        <v>50</v>
      </c>
      <c r="C47" s="5" t="s">
        <v>3</v>
      </c>
      <c r="D47" s="56"/>
    </row>
    <row r="48" spans="2:4" x14ac:dyDescent="0.25">
      <c r="B48" s="4" t="s">
        <v>50</v>
      </c>
      <c r="C48" s="5" t="s">
        <v>4</v>
      </c>
      <c r="D48" s="56"/>
    </row>
    <row r="49" spans="2:4" x14ac:dyDescent="0.25">
      <c r="B49" s="4" t="s">
        <v>50</v>
      </c>
      <c r="C49" s="5" t="s">
        <v>5</v>
      </c>
      <c r="D49" s="56"/>
    </row>
    <row r="50" spans="2:4" x14ac:dyDescent="0.25">
      <c r="B50" s="4" t="s">
        <v>50</v>
      </c>
      <c r="C50" s="5" t="s">
        <v>6</v>
      </c>
      <c r="D50" s="56"/>
    </row>
    <row r="51" spans="2:4" x14ac:dyDescent="0.25">
      <c r="B51" s="4" t="s">
        <v>50</v>
      </c>
      <c r="C51" s="5" t="s">
        <v>7</v>
      </c>
      <c r="D51" s="56"/>
    </row>
    <row r="52" spans="2:4" x14ac:dyDescent="0.25">
      <c r="B52" s="4" t="s">
        <v>50</v>
      </c>
      <c r="C52" s="5" t="s">
        <v>8</v>
      </c>
      <c r="D52" s="56"/>
    </row>
    <row r="53" spans="2:4" x14ac:dyDescent="0.25">
      <c r="B53" s="4" t="s">
        <v>51</v>
      </c>
      <c r="C53" s="5" t="s">
        <v>2</v>
      </c>
      <c r="D53" s="56"/>
    </row>
    <row r="54" spans="2:4" x14ac:dyDescent="0.25">
      <c r="B54" s="4" t="s">
        <v>51</v>
      </c>
      <c r="C54" s="5" t="s">
        <v>3</v>
      </c>
      <c r="D54" s="56"/>
    </row>
    <row r="55" spans="2:4" x14ac:dyDescent="0.25">
      <c r="B55" s="4" t="s">
        <v>51</v>
      </c>
      <c r="C55" s="5" t="s">
        <v>4</v>
      </c>
      <c r="D55" s="56"/>
    </row>
    <row r="56" spans="2:4" x14ac:dyDescent="0.25">
      <c r="B56" s="4" t="s">
        <v>51</v>
      </c>
      <c r="C56" s="5" t="s">
        <v>5</v>
      </c>
      <c r="D56" s="56"/>
    </row>
    <row r="57" spans="2:4" x14ac:dyDescent="0.25">
      <c r="B57" s="4" t="s">
        <v>51</v>
      </c>
      <c r="C57" s="5" t="s">
        <v>6</v>
      </c>
      <c r="D57" s="56"/>
    </row>
    <row r="58" spans="2:4" x14ac:dyDescent="0.25">
      <c r="B58" s="4" t="s">
        <v>51</v>
      </c>
      <c r="C58" s="5" t="s">
        <v>7</v>
      </c>
      <c r="D58" s="56"/>
    </row>
    <row r="59" spans="2:4" x14ac:dyDescent="0.25">
      <c r="B59" s="4" t="s">
        <v>51</v>
      </c>
      <c r="C59" s="5" t="s">
        <v>8</v>
      </c>
      <c r="D59" s="56"/>
    </row>
    <row r="60" spans="2:4" x14ac:dyDescent="0.25">
      <c r="B60" s="4" t="s">
        <v>52</v>
      </c>
      <c r="C60" s="5" t="s">
        <v>2</v>
      </c>
      <c r="D60" s="56"/>
    </row>
    <row r="61" spans="2:4" x14ac:dyDescent="0.25">
      <c r="B61" s="4" t="s">
        <v>52</v>
      </c>
      <c r="C61" s="5" t="s">
        <v>3</v>
      </c>
      <c r="D61" s="56"/>
    </row>
    <row r="62" spans="2:4" x14ac:dyDescent="0.25">
      <c r="B62" s="4" t="s">
        <v>52</v>
      </c>
      <c r="C62" s="5" t="s">
        <v>4</v>
      </c>
      <c r="D62" s="56"/>
    </row>
    <row r="63" spans="2:4" x14ac:dyDescent="0.25">
      <c r="B63" s="4" t="s">
        <v>52</v>
      </c>
      <c r="C63" s="5" t="s">
        <v>5</v>
      </c>
      <c r="D63" s="56"/>
    </row>
    <row r="64" spans="2:4" x14ac:dyDescent="0.25">
      <c r="B64" s="4" t="s">
        <v>52</v>
      </c>
      <c r="C64" s="5" t="s">
        <v>6</v>
      </c>
      <c r="D64" s="56"/>
    </row>
    <row r="65" spans="2:4" x14ac:dyDescent="0.25">
      <c r="B65" s="4" t="s">
        <v>52</v>
      </c>
      <c r="C65" s="5" t="s">
        <v>7</v>
      </c>
      <c r="D65" s="56"/>
    </row>
    <row r="66" spans="2:4" x14ac:dyDescent="0.25">
      <c r="B66" s="4" t="s">
        <v>52</v>
      </c>
      <c r="C66" s="5" t="s">
        <v>8</v>
      </c>
      <c r="D66" s="56"/>
    </row>
    <row r="67" spans="2:4" x14ac:dyDescent="0.25">
      <c r="B67" s="4" t="s">
        <v>53</v>
      </c>
      <c r="C67" s="5" t="s">
        <v>2</v>
      </c>
    </row>
    <row r="68" spans="2:4" x14ac:dyDescent="0.25">
      <c r="B68" s="4" t="s">
        <v>53</v>
      </c>
      <c r="C68" s="5" t="s">
        <v>3</v>
      </c>
    </row>
    <row r="69" spans="2:4" x14ac:dyDescent="0.25">
      <c r="B69" s="4" t="s">
        <v>53</v>
      </c>
      <c r="C69" s="5" t="s">
        <v>4</v>
      </c>
    </row>
    <row r="70" spans="2:4" x14ac:dyDescent="0.25">
      <c r="B70" s="4" t="s">
        <v>53</v>
      </c>
      <c r="C70" s="5" t="s">
        <v>5</v>
      </c>
    </row>
    <row r="71" spans="2:4" x14ac:dyDescent="0.25">
      <c r="B71" s="4" t="s">
        <v>53</v>
      </c>
      <c r="C71" s="5" t="s">
        <v>6</v>
      </c>
    </row>
    <row r="72" spans="2:4" x14ac:dyDescent="0.25">
      <c r="B72" s="4" t="s">
        <v>53</v>
      </c>
      <c r="C72" s="5" t="s">
        <v>7</v>
      </c>
    </row>
    <row r="73" spans="2:4" x14ac:dyDescent="0.25">
      <c r="B73" s="4" t="s">
        <v>53</v>
      </c>
      <c r="C73" s="5" t="s">
        <v>8</v>
      </c>
    </row>
    <row r="74" spans="2:4" x14ac:dyDescent="0.25">
      <c r="B74" s="4" t="s">
        <v>54</v>
      </c>
      <c r="C74" s="5" t="s">
        <v>2</v>
      </c>
    </row>
    <row r="75" spans="2:4" x14ac:dyDescent="0.25">
      <c r="B75" s="4" t="s">
        <v>54</v>
      </c>
      <c r="C75" s="5" t="s">
        <v>3</v>
      </c>
    </row>
    <row r="76" spans="2:4" x14ac:dyDescent="0.25">
      <c r="B76" s="4" t="s">
        <v>54</v>
      </c>
      <c r="C76" s="5" t="s">
        <v>4</v>
      </c>
    </row>
    <row r="77" spans="2:4" x14ac:dyDescent="0.25">
      <c r="B77" s="4" t="s">
        <v>54</v>
      </c>
      <c r="C77" s="5" t="s">
        <v>5</v>
      </c>
    </row>
    <row r="78" spans="2:4" x14ac:dyDescent="0.25">
      <c r="B78" s="4" t="s">
        <v>54</v>
      </c>
      <c r="C78" s="5" t="s">
        <v>6</v>
      </c>
    </row>
    <row r="79" spans="2:4" x14ac:dyDescent="0.25">
      <c r="B79" s="4" t="s">
        <v>54</v>
      </c>
      <c r="C79" s="5" t="s">
        <v>7</v>
      </c>
    </row>
    <row r="80" spans="2:4" x14ac:dyDescent="0.25">
      <c r="B80" s="4" t="s">
        <v>54</v>
      </c>
      <c r="C80" s="5" t="s">
        <v>8</v>
      </c>
    </row>
    <row r="81" spans="2:3" x14ac:dyDescent="0.25">
      <c r="B81" s="4"/>
      <c r="C81" s="5"/>
    </row>
    <row r="82" spans="2:3" x14ac:dyDescent="0.25">
      <c r="B82" s="4"/>
      <c r="C82" s="5"/>
    </row>
    <row r="83" spans="2:3" x14ac:dyDescent="0.25">
      <c r="B83" s="4"/>
      <c r="C83" s="5"/>
    </row>
    <row r="84" spans="2:3" x14ac:dyDescent="0.25">
      <c r="B84" s="4"/>
      <c r="C84" s="5"/>
    </row>
    <row r="85" spans="2:3" x14ac:dyDescent="0.25">
      <c r="B85" s="4"/>
      <c r="C85" s="5"/>
    </row>
    <row r="86" spans="2:3" x14ac:dyDescent="0.25">
      <c r="B86" s="4"/>
      <c r="C86" s="5"/>
    </row>
    <row r="87" spans="2:3" x14ac:dyDescent="0.25">
      <c r="B87" s="4"/>
      <c r="C87" s="5"/>
    </row>
    <row r="88" spans="2:3" x14ac:dyDescent="0.25">
      <c r="B88" s="4"/>
      <c r="C88" s="5"/>
    </row>
    <row r="89" spans="2:3" x14ac:dyDescent="0.25">
      <c r="B89" s="4"/>
      <c r="C89" s="5"/>
    </row>
    <row r="90" spans="2:3" x14ac:dyDescent="0.25">
      <c r="B90" s="4"/>
      <c r="C90" s="5"/>
    </row>
    <row r="91" spans="2:3" x14ac:dyDescent="0.25">
      <c r="B91" s="4"/>
      <c r="C91" s="5"/>
    </row>
    <row r="92" spans="2:3" x14ac:dyDescent="0.25">
      <c r="B92" s="4"/>
      <c r="C92" s="5"/>
    </row>
    <row r="93" spans="2:3" x14ac:dyDescent="0.25">
      <c r="B93" s="4"/>
      <c r="C93" s="5"/>
    </row>
    <row r="94" spans="2:3" x14ac:dyDescent="0.25">
      <c r="B94" s="4"/>
      <c r="C94" s="5"/>
    </row>
    <row r="95" spans="2:3" x14ac:dyDescent="0.25">
      <c r="B95" s="4"/>
      <c r="C95" s="5"/>
    </row>
    <row r="96" spans="2:3" x14ac:dyDescent="0.25">
      <c r="B96" s="4"/>
      <c r="C96" s="5"/>
    </row>
    <row r="97" spans="2:3" x14ac:dyDescent="0.25">
      <c r="B97" s="4"/>
      <c r="C97" s="5"/>
    </row>
    <row r="98" spans="2:3" x14ac:dyDescent="0.25">
      <c r="B98" s="4"/>
      <c r="C98" s="5"/>
    </row>
    <row r="99" spans="2:3" x14ac:dyDescent="0.25">
      <c r="B99" s="4"/>
      <c r="C99" s="5"/>
    </row>
    <row r="100" spans="2:3" x14ac:dyDescent="0.25">
      <c r="B100" s="4"/>
      <c r="C100" s="5"/>
    </row>
    <row r="101" spans="2:3" x14ac:dyDescent="0.25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U65537"/>
  <sheetViews>
    <sheetView showGridLines="0" showZeros="0" tabSelected="1" zoomScale="90" zoomScaleNormal="90" workbookViewId="0">
      <pane xSplit="7" ySplit="9" topLeftCell="H63" activePane="bottomRight" state="frozen"/>
      <selection activeCell="C4" sqref="C4"/>
      <selection pane="topRight" activeCell="C4" sqref="C4"/>
      <selection pane="bottomLeft" activeCell="C4" sqref="C4"/>
      <selection pane="bottomRight" activeCell="F65" sqref="F65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0" width="4.42578125" style="8" customWidth="1" outlineLevel="1"/>
    <col min="41" max="41" width="4.42578125" style="8" hidden="1" customWidth="1" outlineLevel="1"/>
    <col min="42" max="42" width="11.42578125" style="8" hidden="1" customWidth="1" outlineLevel="1"/>
    <col min="43" max="43" width="13" style="8" hidden="1" customWidth="1" outlineLevel="1"/>
    <col min="44" max="44" width="13.7109375" style="8" hidden="1" customWidth="1" outlineLevel="1"/>
    <col min="45" max="45" width="5.28515625" style="8" hidden="1" customWidth="1" outlineLevel="1"/>
    <col min="46" max="46" width="5.85546875" style="8" hidden="1" customWidth="1" outlineLevel="1"/>
    <col min="47" max="48" width="11.42578125" style="8" hidden="1" customWidth="1" outlineLevel="1"/>
    <col min="49" max="255" width="11.42578125" style="8" customWidth="1" outlineLevel="1"/>
  </cols>
  <sheetData>
    <row r="1" spans="1:45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 x14ac:dyDescent="0.25">
      <c r="B4" s="7"/>
      <c r="C4" s="11">
        <f>+Config!B9</f>
        <v>4</v>
      </c>
      <c r="D4" s="12">
        <f>+Config!C9</f>
        <v>41134</v>
      </c>
      <c r="E4" s="13">
        <f>+Config!D9</f>
        <v>30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X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</row>
    <row r="5" spans="1:45" s="16" customFormat="1" ht="41.25" customHeight="1" x14ac:dyDescent="0.25">
      <c r="H5" s="18" t="s">
        <v>29</v>
      </c>
      <c r="I5" s="17"/>
      <c r="J5" s="18">
        <f>+Config!C9</f>
        <v>41134</v>
      </c>
      <c r="K5" s="18"/>
      <c r="L5" s="18">
        <f>IF(AND(J5&lt;WORKDAY($D$4,$E$4)-1,J5&lt;&gt;0),WORKDAY(J5,1,Config!$E$14:$E$49),"")</f>
        <v>41136</v>
      </c>
      <c r="M5" s="18" t="str">
        <f>IF(AND(K5&lt;WORKDAY($D$4,$E$4)-1,K5&lt;&gt;0),WORKDAY(K5,1,Config!$E$14:$E$37),"")</f>
        <v/>
      </c>
      <c r="N5" s="18">
        <f>IF(AND(L5&lt;WORKDAY($D$4,$E$4)-1,L5&lt;&gt;0),WORKDAY(L5,1,Config!$E$14:$E$49),"")</f>
        <v>41137</v>
      </c>
      <c r="O5" s="18" t="str">
        <f>IF(AND(M5&lt;WORKDAY($D$4,$E$4)-1,M5&lt;&gt;0),WORKDAY(M5,1,Config!$E$14:$E$37),"")</f>
        <v/>
      </c>
      <c r="P5" s="18">
        <f>IF(AND(N5&lt;WORKDAY($D$4,$E$4)-1,N5&lt;&gt;0),WORKDAY(N5,1,Config!$E$14:$E$49),"")</f>
        <v>41141</v>
      </c>
      <c r="Q5" s="18" t="str">
        <f>IF(AND(O5&lt;WORKDAY($D$4,$E$4)-1,O5&lt;&gt;0),WORKDAY(O5,1,Config!$E$14:$E$37),"")</f>
        <v/>
      </c>
      <c r="R5" s="18">
        <f>IF(AND(P5&lt;WORKDAY($D$4,$E$4)-1,P5&lt;&gt;0),WORKDAY(P5,1,Config!$E$14:$E$49),"")</f>
        <v>41143</v>
      </c>
      <c r="S5" s="18" t="str">
        <f>IF(AND(Q5&lt;WORKDAY($D$4,$E$4)-1,Q5&lt;&gt;0),WORKDAY(Q5,1,Config!$E$14:$E$37),"")</f>
        <v/>
      </c>
      <c r="T5" s="18">
        <f>IF(AND(R5&lt;WORKDAY($D$4,$E$4)-1,R5&lt;&gt;0),WORKDAY(R5,1,Config!$E$14:$E$49),"")</f>
        <v>41144</v>
      </c>
      <c r="U5" s="18" t="str">
        <f>IF(AND(S5&lt;WORKDAY($D$4,$E$4)-1,S5&lt;&gt;0),WORKDAY(S5,1,Config!$E$14:$E$37),"")</f>
        <v/>
      </c>
      <c r="V5" s="18">
        <f>IF(AND(T5&lt;WORKDAY($D$4,$E$4)-1,T5&lt;&gt;0),WORKDAY(T5,1,Config!$E$14:$E$49),"")</f>
        <v>41148</v>
      </c>
      <c r="W5" s="18" t="str">
        <f>IF(AND(U5&lt;WORKDAY($D$4,$E$4)-1,U5&lt;&gt;0),WORKDAY(U5,1,Config!$E$14:$E$37),"")</f>
        <v/>
      </c>
      <c r="X5" s="18">
        <f>IF(AND(V5&lt;WORKDAY($D$4,$E$4)-1,V5&lt;&gt;0),WORKDAY(V5,1,Config!$E$14:$E$49),"")</f>
        <v>41150</v>
      </c>
      <c r="Y5" s="18" t="str">
        <f>IF(AND(W5&lt;WORKDAY($D$4,$E$4)-1,W5&lt;&gt;0),WORKDAY(W5,1,Config!$E$14:$E$37),"")</f>
        <v/>
      </c>
      <c r="Z5" s="18">
        <f>IF(AND(X5&lt;WORKDAY($D$4,$E$4)-1,X5&lt;&gt;0),WORKDAY(X5,1,Config!$E$14:$E$49),"")</f>
        <v>41151</v>
      </c>
      <c r="AA5" s="18" t="str">
        <f>IF(AND(Y5&lt;WORKDAY($D$4,$E$4)-1,Y5&lt;&gt;0),WORKDAY(Y5,1,Config!$E$14:$E$37),"")</f>
        <v/>
      </c>
      <c r="AB5" s="18">
        <f>IF(AND(Z5&lt;WORKDAY($D$4,$E$4)-1,Z5&lt;&gt;0),WORKDAY(Z5,1,Config!$E$14:$E$49),"")</f>
        <v>41155</v>
      </c>
      <c r="AC5" s="18" t="str">
        <f>IF(AND(AA5&lt;WORKDAY($D$4,$E$4)-1,AA5&lt;&gt;0),WORKDAY(AA5,1,Config!$E$14:$E$37),"")</f>
        <v/>
      </c>
      <c r="AD5" s="18">
        <f>IF(AND(AB5&lt;WORKDAY($D$4,$E$4)-1,AB5&lt;&gt;0),WORKDAY(AB5,1,Config!$E$14:$E$49),"")</f>
        <v>41157</v>
      </c>
      <c r="AE5" s="18" t="str">
        <f>IF(AND(AC5&lt;WORKDAY($D$4,$E$4)-1,AC5&lt;&gt;0),WORKDAY(AC5,1,Config!$E$14:$E$37),"")</f>
        <v/>
      </c>
      <c r="AF5" s="18">
        <f>IF(AND(AD5&lt;WORKDAY($D$4,$E$4)-1,AD5&lt;&gt;0),WORKDAY(AD5,1,Config!$E$14:$E$49),"")</f>
        <v>41158</v>
      </c>
      <c r="AG5" s="18" t="str">
        <f>IF(AND(AE5&lt;WORKDAY($D$4,$E$4)-1,AE5&lt;&gt;0),WORKDAY(AE5,1,Config!$E$14:$E$37),"")</f>
        <v/>
      </c>
      <c r="AH5" s="18">
        <f>IF(AND(AF5&lt;WORKDAY($D$4,$E$4)-1,AF5&lt;&gt;0),WORKDAY(AF5,1,Config!$E$14:$E$49),"")</f>
        <v>41162</v>
      </c>
      <c r="AI5" s="18" t="str">
        <f>IF(AND(AG5&lt;WORKDAY($D$4,$E$4)-1,AG5&lt;&gt;0),WORKDAY(AG5,1,Config!$E$14:$E$37),"")</f>
        <v/>
      </c>
      <c r="AJ5" s="18">
        <f>IF(AND(AH5&lt;WORKDAY($D$4,$E$4)-1,AH5&lt;&gt;0),WORKDAY(AH5,1,Config!$E$14:$E$49),"")</f>
        <v>41164</v>
      </c>
      <c r="AK5" s="18" t="str">
        <f>IF(AND(AI5&lt;WORKDAY($D$4,$E$4)-1,AI5&lt;&gt;0),WORKDAY(AI5,1,Config!$E$14:$E$37),"")</f>
        <v/>
      </c>
      <c r="AL5" s="18">
        <f>IF(AND(AJ5&lt;WORKDAY($D$4,$E$4)-1,AJ5&lt;&gt;0),WORKDAY(AJ5,1,Config!$E$14:$E$49),"")</f>
        <v>41165</v>
      </c>
      <c r="AM5" s="18" t="str">
        <f>IF(AND(AK5&lt;WORKDAY($D$4,$E$4)-1,AK5&lt;&gt;0),WORKDAY(AK5,1,Config!$E$14:$E$37),"")</f>
        <v/>
      </c>
      <c r="AN5" s="76" t="str">
        <f>IF(AND(AM5&lt;WORKDAY($D$4,$E$4)-1,AM5&lt;&gt;0),WORKDAY(AM5,1,Config!$E$14:$E$32),"")</f>
        <v/>
      </c>
      <c r="AO5" s="76" t="e">
        <f>IF(AND(#REF!&lt;WORKDAY($D$4,$E$4)-1,#REF!&lt;&gt;0),WORKDAY(#REF!,1,Config!$E$14:$E$32),"")</f>
        <v>#REF!</v>
      </c>
    </row>
    <row r="6" spans="1:45" s="16" customFormat="1" ht="12.75" customHeight="1" x14ac:dyDescent="0.2">
      <c r="B6" s="19"/>
      <c r="E6" s="91" t="s">
        <v>12</v>
      </c>
      <c r="F6" s="92"/>
      <c r="G6" s="92"/>
      <c r="H6" s="20">
        <f>COUNTIF(H10:H994,"&gt;0")</f>
        <v>77</v>
      </c>
      <c r="I6" s="20"/>
      <c r="J6" s="21">
        <f>$H$6-COUNTIF(I10:I994,"&gt;=1")</f>
        <v>71</v>
      </c>
      <c r="K6" s="21"/>
      <c r="L6" s="21">
        <f>$H$6-COUNTIF(K10:K994,"&gt;=1")</f>
        <v>65</v>
      </c>
      <c r="M6" s="21"/>
      <c r="N6" s="21">
        <f>$H$6-COUNTIF(M10:M994,"&gt;=1")</f>
        <v>59</v>
      </c>
      <c r="O6" s="21"/>
      <c r="P6" s="21">
        <f>$H$6-COUNTIF(O10:O994,"&gt;=1")</f>
        <v>57</v>
      </c>
      <c r="Q6" s="21"/>
      <c r="R6" s="21">
        <f>$H$6-COUNTIF(Q10:Q994,"&gt;=1")</f>
        <v>49</v>
      </c>
      <c r="S6" s="21"/>
      <c r="T6" s="21">
        <f>$H$6-COUNTIF(S10:S994,"&gt;=1")</f>
        <v>38</v>
      </c>
      <c r="U6" s="21"/>
      <c r="V6" s="21">
        <f>$H$6-COUNTIF(U10:U994,"&gt;=1")</f>
        <v>25</v>
      </c>
      <c r="W6" s="21"/>
      <c r="X6" s="21">
        <f>$H$6-COUNTIF(W10:W994,"&gt;=1")</f>
        <v>20</v>
      </c>
      <c r="Y6" s="21"/>
      <c r="Z6" s="21">
        <f>$H$6-COUNTIF(Y10:Y994,"&gt;=1")</f>
        <v>19</v>
      </c>
      <c r="AA6" s="21"/>
      <c r="AB6" s="21">
        <f>$H$6-COUNTIF(AA10:AA994,"&gt;=1")</f>
        <v>9</v>
      </c>
      <c r="AC6" s="21"/>
      <c r="AD6" s="21">
        <f>$H$6-COUNTIF(AC10:AC994,"&gt;=1")</f>
        <v>3</v>
      </c>
      <c r="AE6" s="21"/>
      <c r="AF6" s="21">
        <f t="shared" ref="AF6:AL6" si="0">$H$6-COUNTIF(AE10:AE994,"&gt;=1")</f>
        <v>3</v>
      </c>
      <c r="AG6" s="21"/>
      <c r="AH6" s="21">
        <f t="shared" si="0"/>
        <v>3</v>
      </c>
      <c r="AI6" s="21"/>
      <c r="AJ6" s="21">
        <f t="shared" si="0"/>
        <v>3</v>
      </c>
      <c r="AK6" s="21"/>
      <c r="AL6" s="21">
        <f t="shared" si="0"/>
        <v>3</v>
      </c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 x14ac:dyDescent="0.25">
      <c r="E7" s="93" t="s">
        <v>13</v>
      </c>
      <c r="F7" s="94"/>
      <c r="G7" s="95"/>
      <c r="H7" s="20">
        <f>+SUM(H9:H999)</f>
        <v>79.999999999999972</v>
      </c>
      <c r="I7" s="20"/>
      <c r="J7" s="22">
        <f>H7-SUM(J9:J994)</f>
        <v>72.999999999999972</v>
      </c>
      <c r="K7" s="22"/>
      <c r="L7" s="23">
        <f>+J7-SUM(L9:L999)</f>
        <v>67.749999999999972</v>
      </c>
      <c r="M7" s="23"/>
      <c r="N7" s="23">
        <f>+L7-SUM(N9:N999)</f>
        <v>62.499999999999972</v>
      </c>
      <c r="O7" s="23"/>
      <c r="P7" s="23">
        <f>+N7-SUM(P9:P999)</f>
        <v>55.749999999999972</v>
      </c>
      <c r="Q7" s="23"/>
      <c r="R7" s="23">
        <f>+P7-SUM(R9:R999)</f>
        <v>53.64999999999997</v>
      </c>
      <c r="S7" s="23"/>
      <c r="T7" s="23">
        <f>+R7-SUM(T9:T999)</f>
        <v>50.299999999999969</v>
      </c>
      <c r="U7" s="23"/>
      <c r="V7" s="23">
        <f>+T7-SUM(V9:V999)</f>
        <v>39.749999999999972</v>
      </c>
      <c r="W7" s="23"/>
      <c r="X7" s="23">
        <f>+V7-SUM(X9:X999)</f>
        <v>36.499999999999972</v>
      </c>
      <c r="Y7" s="23"/>
      <c r="Z7" s="23">
        <f>+X7-SUM(Z9:Z999)</f>
        <v>33.89999999999997</v>
      </c>
      <c r="AA7" s="23"/>
      <c r="AB7" s="23">
        <f>+Z7-SUM(AB9:AB999)</f>
        <v>15.249999999999972</v>
      </c>
      <c r="AC7" s="23"/>
      <c r="AD7" s="23">
        <f>+AB7-SUM(AD9:AD999)</f>
        <v>3.8499999999999712</v>
      </c>
      <c r="AE7" s="23"/>
      <c r="AF7" s="23">
        <f>+AD7-SUM(AF9:AF999)</f>
        <v>3.8499999999999712</v>
      </c>
      <c r="AG7" s="23"/>
      <c r="AH7" s="23">
        <f>+AF7-SUM(AH9:AH999)</f>
        <v>3.8499999999999712</v>
      </c>
      <c r="AI7" s="23"/>
      <c r="AJ7" s="23">
        <f>+AH7-SUM(AJ9:AJ999)</f>
        <v>3.8499999999999712</v>
      </c>
      <c r="AK7" s="23"/>
      <c r="AL7" s="23">
        <f>+AJ7-SUM(AL9:AL999)</f>
        <v>3.8499999999999712</v>
      </c>
      <c r="AM7" s="23" t="e">
        <f>+AK7-SUM(AM9:AM999)</f>
        <v>#REF!</v>
      </c>
      <c r="AQ7" s="75" t="str">
        <f>[2]Config!B14</f>
        <v>Codificación</v>
      </c>
      <c r="AR7" s="75" t="str">
        <f>[2]Config!C14</f>
        <v>En curso</v>
      </c>
      <c r="AS7" s="75" t="s">
        <v>56</v>
      </c>
    </row>
    <row r="8" spans="1:45" x14ac:dyDescent="0.25">
      <c r="A8" s="96" t="s">
        <v>14</v>
      </c>
      <c r="B8" s="97"/>
      <c r="C8" s="97"/>
      <c r="D8" s="97"/>
      <c r="E8" s="97"/>
      <c r="F8" s="97"/>
      <c r="G8" s="98"/>
      <c r="H8" s="24"/>
      <c r="I8" s="24"/>
      <c r="J8" s="100" t="s">
        <v>15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 x14ac:dyDescent="0.25">
      <c r="A9" s="25" t="s">
        <v>16</v>
      </c>
      <c r="B9" s="96" t="s">
        <v>1</v>
      </c>
      <c r="C9" s="96"/>
      <c r="D9" s="96"/>
      <c r="E9" s="25" t="s">
        <v>17</v>
      </c>
      <c r="F9" s="25" t="s">
        <v>18</v>
      </c>
      <c r="G9" s="25" t="s">
        <v>19</v>
      </c>
      <c r="H9" s="25"/>
      <c r="I9" s="2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Q9" s="75" t="str">
        <f>[2]Config!B16</f>
        <v>Pruebas</v>
      </c>
      <c r="AR9" s="75" t="str">
        <f>[2]Config!C16</f>
        <v>Eliminada</v>
      </c>
      <c r="AS9" s="75" t="s">
        <v>41</v>
      </c>
    </row>
    <row r="10" spans="1:45" x14ac:dyDescent="0.25">
      <c r="A10" s="34" t="str">
        <f>+'Sprint Backlog'!B4</f>
        <v>US034</v>
      </c>
      <c r="B10" s="99" t="str">
        <f>+'Sprint Backlog'!C4</f>
        <v>Modelado en Base de Datos</v>
      </c>
      <c r="C10" s="99"/>
      <c r="D10" s="99"/>
      <c r="E10" s="27" t="s">
        <v>20</v>
      </c>
      <c r="F10" s="28" t="s">
        <v>57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+IF(AK10=1,1,(#REF!+SUMPRODUCT((MOD(COLUMN(T10:AL10),2)=0)*T10:AL10))/$H10)</f>
        <v>1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 x14ac:dyDescent="0.25">
      <c r="A11" s="34" t="str">
        <f>+'Sprint Backlog'!B5</f>
        <v>US034</v>
      </c>
      <c r="B11" s="99" t="str">
        <f>+'Sprint Backlog'!C5</f>
        <v>Prototipado</v>
      </c>
      <c r="C11" s="99"/>
      <c r="D11" s="99"/>
      <c r="E11" s="27" t="s">
        <v>3</v>
      </c>
      <c r="F11" s="28" t="s">
        <v>57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>+IF(AK11=1,1,(#REF!+SUMPRODUCT((MOD(COLUMN(T11:AL11),2)=0)*T11:AL11))/$H11)</f>
        <v>1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 x14ac:dyDescent="0.25">
      <c r="A12" s="34" t="str">
        <f>+'Sprint Backlog'!B6</f>
        <v>US034</v>
      </c>
      <c r="B12" s="99" t="str">
        <f>+'Sprint Backlog'!C6</f>
        <v>Implementar Capa de Entidad</v>
      </c>
      <c r="C12" s="99"/>
      <c r="D12" s="99"/>
      <c r="E12" s="27" t="s">
        <v>23</v>
      </c>
      <c r="F12" s="28" t="s">
        <v>57</v>
      </c>
      <c r="G12" s="28" t="s">
        <v>22</v>
      </c>
      <c r="H12" s="33">
        <v>1</v>
      </c>
      <c r="I12" s="30">
        <f t="shared" si="1"/>
        <v>1</v>
      </c>
      <c r="J12" s="31">
        <v>1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>+IF(AK12=1,1,(#REF!+SUMPRODUCT((MOD(COLUMN(T12:AL12),2)=0)*T12:AL12))/$H12)</f>
        <v>1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 x14ac:dyDescent="0.25">
      <c r="A13" s="34" t="str">
        <f>+'Sprint Backlog'!B7</f>
        <v>US034</v>
      </c>
      <c r="B13" s="99" t="str">
        <f>+'Sprint Backlog'!C7</f>
        <v>Implementar Capa de Acceso de Datos</v>
      </c>
      <c r="C13" s="99"/>
      <c r="D13" s="99"/>
      <c r="E13" s="27" t="s">
        <v>23</v>
      </c>
      <c r="F13" s="28" t="s">
        <v>57</v>
      </c>
      <c r="G13" s="28" t="s">
        <v>22</v>
      </c>
      <c r="H13" s="33">
        <v>2</v>
      </c>
      <c r="I13" s="30">
        <f t="shared" si="1"/>
        <v>1</v>
      </c>
      <c r="J13" s="31">
        <v>2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>+IF(AK13=1,1,(#REF!+SUMPRODUCT((MOD(COLUMN(T13:AL13),2)=0)*T13:AL13))/$H13)</f>
        <v>1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 x14ac:dyDescent="0.25">
      <c r="A14" s="34" t="str">
        <f>+'Sprint Backlog'!B8</f>
        <v>US034</v>
      </c>
      <c r="B14" s="99" t="str">
        <f>+'Sprint Backlog'!C8</f>
        <v>Implementar Capa de Componente de Negocio</v>
      </c>
      <c r="C14" s="99"/>
      <c r="D14" s="99"/>
      <c r="E14" s="27" t="s">
        <v>23</v>
      </c>
      <c r="F14" s="28" t="s">
        <v>57</v>
      </c>
      <c r="G14" s="28" t="s">
        <v>22</v>
      </c>
      <c r="H14" s="33">
        <v>2</v>
      </c>
      <c r="I14" s="30">
        <f t="shared" si="1"/>
        <v>1</v>
      </c>
      <c r="J14" s="31">
        <v>2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>+IF(AK14=1,1,(#REF!+SUMPRODUCT((MOD(COLUMN(T14:AL14),2)=0)*T14:AL14))/$H14)</f>
        <v>1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 x14ac:dyDescent="0.25">
      <c r="A15" s="34" t="str">
        <f>+'Sprint Backlog'!B9</f>
        <v>US034</v>
      </c>
      <c r="B15" s="99" t="str">
        <f>+'Sprint Backlog'!C9</f>
        <v>Implementar Capa de Presentación</v>
      </c>
      <c r="C15" s="99"/>
      <c r="D15" s="99"/>
      <c r="E15" s="27" t="s">
        <v>23</v>
      </c>
      <c r="F15" s="28" t="s">
        <v>57</v>
      </c>
      <c r="G15" s="28" t="s">
        <v>22</v>
      </c>
      <c r="H15" s="33">
        <v>1</v>
      </c>
      <c r="I15" s="30">
        <f t="shared" si="1"/>
        <v>1</v>
      </c>
      <c r="J15" s="31">
        <v>1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>+IF(AK15=1,1,(#REF!+SUMPRODUCT((MOD(COLUMN(T15:AL15),2)=0)*T15:AL15))/$H15)</f>
        <v>1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 x14ac:dyDescent="0.25">
      <c r="A16" s="34" t="str">
        <f>+'Sprint Backlog'!B10</f>
        <v>US034</v>
      </c>
      <c r="B16" s="99" t="str">
        <f>+'Sprint Backlog'!C10</f>
        <v>Pruebas unitarias</v>
      </c>
      <c r="C16" s="99"/>
      <c r="D16" s="99"/>
      <c r="E16" s="27" t="s">
        <v>24</v>
      </c>
      <c r="F16" s="28" t="s">
        <v>57</v>
      </c>
      <c r="G16" s="28" t="s">
        <v>22</v>
      </c>
      <c r="H16" s="29">
        <v>1</v>
      </c>
      <c r="I16" s="30">
        <f t="shared" si="1"/>
        <v>0</v>
      </c>
      <c r="J16" s="31"/>
      <c r="K16" s="30">
        <f t="shared" si="2"/>
        <v>0</v>
      </c>
      <c r="L16" s="31"/>
      <c r="M16" s="30">
        <f t="shared" si="3"/>
        <v>0</v>
      </c>
      <c r="N16" s="31"/>
      <c r="O16" s="30">
        <f t="shared" si="4"/>
        <v>0</v>
      </c>
      <c r="P16" s="31"/>
      <c r="Q16" s="30">
        <f t="shared" si="5"/>
        <v>0</v>
      </c>
      <c r="R16" s="31"/>
      <c r="S16" s="30">
        <f t="shared" si="6"/>
        <v>0</v>
      </c>
      <c r="T16" s="31"/>
      <c r="U16" s="30">
        <f t="shared" si="7"/>
        <v>0</v>
      </c>
      <c r="V16" s="31"/>
      <c r="W16" s="30">
        <f t="shared" si="8"/>
        <v>1</v>
      </c>
      <c r="X16" s="31">
        <v>1</v>
      </c>
      <c r="Y16" s="30">
        <f t="shared" si="9"/>
        <v>1</v>
      </c>
      <c r="Z16" s="32"/>
      <c r="AA16" s="30">
        <f t="shared" si="10"/>
        <v>1</v>
      </c>
      <c r="AB16" s="32"/>
      <c r="AC16" s="30">
        <f t="shared" si="11"/>
        <v>1</v>
      </c>
      <c r="AD16" s="32"/>
      <c r="AE16" s="30">
        <f t="shared" si="12"/>
        <v>1</v>
      </c>
      <c r="AF16" s="32"/>
      <c r="AG16" s="30">
        <f t="shared" si="13"/>
        <v>1</v>
      </c>
      <c r="AH16" s="32"/>
      <c r="AI16" s="77">
        <f t="shared" si="14"/>
        <v>1</v>
      </c>
      <c r="AJ16" s="32"/>
      <c r="AK16" s="77">
        <f t="shared" si="15"/>
        <v>1</v>
      </c>
      <c r="AL16" s="32"/>
      <c r="AM16" s="77">
        <f>+IF(AK16=1,1,(#REF!+SUMPRODUCT((MOD(COLUMN(T16:AL16),2)=0)*T16:AL16))/$H16)</f>
        <v>1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 x14ac:dyDescent="0.25">
      <c r="A17" s="34" t="str">
        <f>+'Sprint Backlog'!B11</f>
        <v>US036</v>
      </c>
      <c r="B17" s="99" t="str">
        <f>+'Sprint Backlog'!C11</f>
        <v>Modelado en Base de Datos</v>
      </c>
      <c r="C17" s="99"/>
      <c r="D17" s="99"/>
      <c r="E17" s="28" t="s">
        <v>20</v>
      </c>
      <c r="F17" s="28" t="s">
        <v>57</v>
      </c>
      <c r="G17" s="28" t="s">
        <v>22</v>
      </c>
      <c r="H17" s="29">
        <v>0.5</v>
      </c>
      <c r="I17" s="30">
        <f t="shared" si="1"/>
        <v>0</v>
      </c>
      <c r="J17" s="31"/>
      <c r="K17" s="30">
        <f t="shared" si="2"/>
        <v>1</v>
      </c>
      <c r="L17" s="31">
        <v>0.5</v>
      </c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>+IF(AK17=1,1,(#REF!+SUMPRODUCT((MOD(COLUMN(T17:AL17),2)=0)*T17:AL17))/$H17)</f>
        <v>1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 x14ac:dyDescent="0.25">
      <c r="A18" s="34" t="str">
        <f>+'Sprint Backlog'!B12</f>
        <v>US036</v>
      </c>
      <c r="B18" s="99" t="str">
        <f>+'Sprint Backlog'!C12</f>
        <v>Prototipado</v>
      </c>
      <c r="C18" s="99"/>
      <c r="D18" s="99"/>
      <c r="E18" s="28" t="s">
        <v>3</v>
      </c>
      <c r="F18" s="28" t="s">
        <v>57</v>
      </c>
      <c r="G18" s="28" t="s">
        <v>22</v>
      </c>
      <c r="H18" s="33">
        <v>0.5</v>
      </c>
      <c r="I18" s="30">
        <f t="shared" si="1"/>
        <v>0</v>
      </c>
      <c r="J18" s="31"/>
      <c r="K18" s="30">
        <f t="shared" si="2"/>
        <v>1</v>
      </c>
      <c r="L18" s="31">
        <v>0.5</v>
      </c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>+IF(AK18=1,1,(#REF!+SUMPRODUCT((MOD(COLUMN(T18:AL18),2)=0)*T18:AL18))/$H18)</f>
        <v>1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 x14ac:dyDescent="0.25">
      <c r="A19" s="34" t="str">
        <f>+'Sprint Backlog'!B13</f>
        <v>US036</v>
      </c>
      <c r="B19" s="99" t="str">
        <f>+'Sprint Backlog'!C13</f>
        <v>Implementar Capa de Entidad</v>
      </c>
      <c r="C19" s="99"/>
      <c r="D19" s="99"/>
      <c r="E19" s="28" t="s">
        <v>23</v>
      </c>
      <c r="F19" s="28" t="s">
        <v>57</v>
      </c>
      <c r="G19" s="28" t="s">
        <v>22</v>
      </c>
      <c r="H19" s="33">
        <v>0.75</v>
      </c>
      <c r="I19" s="30">
        <f t="shared" si="1"/>
        <v>0</v>
      </c>
      <c r="J19" s="31"/>
      <c r="K19" s="30">
        <f t="shared" si="2"/>
        <v>1</v>
      </c>
      <c r="L19" s="31">
        <v>0.75</v>
      </c>
      <c r="M19" s="30">
        <f t="shared" si="3"/>
        <v>1</v>
      </c>
      <c r="N19" s="31"/>
      <c r="O19" s="30">
        <f t="shared" si="4"/>
        <v>1</v>
      </c>
      <c r="P19" s="31"/>
      <c r="Q19" s="30">
        <f t="shared" si="5"/>
        <v>1</v>
      </c>
      <c r="R19" s="31"/>
      <c r="S19" s="30">
        <f t="shared" si="6"/>
        <v>1</v>
      </c>
      <c r="T19" s="31"/>
      <c r="U19" s="30">
        <f t="shared" si="7"/>
        <v>1</v>
      </c>
      <c r="V19" s="31"/>
      <c r="W19" s="30">
        <f t="shared" si="8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7">
        <f t="shared" si="14"/>
        <v>1</v>
      </c>
      <c r="AJ19" s="32"/>
      <c r="AK19" s="77">
        <f t="shared" si="15"/>
        <v>1</v>
      </c>
      <c r="AL19" s="32"/>
      <c r="AM19" s="77">
        <f>+IF(AK19=1,1,(#REF!+SUMPRODUCT((MOD(COLUMN(T19:AL19),2)=0)*T19:AL19))/$H19)</f>
        <v>1</v>
      </c>
    </row>
    <row r="20" spans="1:45" x14ac:dyDescent="0.25">
      <c r="A20" s="34" t="str">
        <f>+'Sprint Backlog'!B14</f>
        <v>US036</v>
      </c>
      <c r="B20" s="99" t="str">
        <f>+'Sprint Backlog'!C14</f>
        <v>Implementar Capa de Acceso de Datos</v>
      </c>
      <c r="C20" s="99"/>
      <c r="D20" s="99"/>
      <c r="E20" s="27" t="s">
        <v>23</v>
      </c>
      <c r="F20" s="28" t="s">
        <v>57</v>
      </c>
      <c r="G20" s="28" t="s">
        <v>22</v>
      </c>
      <c r="H20" s="33">
        <v>1.25</v>
      </c>
      <c r="I20" s="30">
        <f t="shared" si="1"/>
        <v>0</v>
      </c>
      <c r="J20" s="31"/>
      <c r="K20" s="30">
        <f t="shared" si="2"/>
        <v>1</v>
      </c>
      <c r="L20" s="31">
        <v>1.25</v>
      </c>
      <c r="M20" s="30">
        <f t="shared" si="3"/>
        <v>1</v>
      </c>
      <c r="N20" s="31"/>
      <c r="O20" s="30">
        <f t="shared" si="4"/>
        <v>1</v>
      </c>
      <c r="P20" s="31"/>
      <c r="Q20" s="30">
        <f t="shared" si="5"/>
        <v>1</v>
      </c>
      <c r="R20" s="31"/>
      <c r="S20" s="30">
        <f t="shared" si="6"/>
        <v>1</v>
      </c>
      <c r="T20" s="31"/>
      <c r="U20" s="30">
        <f t="shared" si="7"/>
        <v>1</v>
      </c>
      <c r="V20" s="31"/>
      <c r="W20" s="30">
        <f t="shared" si="8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7">
        <f t="shared" si="14"/>
        <v>1</v>
      </c>
      <c r="AJ20" s="32"/>
      <c r="AK20" s="77">
        <f t="shared" si="15"/>
        <v>1</v>
      </c>
      <c r="AL20" s="32"/>
      <c r="AM20" s="77">
        <f>+IF(AK20=1,1,(#REF!+SUMPRODUCT((MOD(COLUMN(T20:AL20),2)=0)*T20:AL20))/$H20)</f>
        <v>1</v>
      </c>
    </row>
    <row r="21" spans="1:45" x14ac:dyDescent="0.25">
      <c r="A21" s="34" t="str">
        <f>+'Sprint Backlog'!B15</f>
        <v>US036</v>
      </c>
      <c r="B21" s="99" t="str">
        <f>+'Sprint Backlog'!C15</f>
        <v>Implementar Capa de Componente de Negocio</v>
      </c>
      <c r="C21" s="99"/>
      <c r="D21" s="99"/>
      <c r="E21" s="27" t="s">
        <v>23</v>
      </c>
      <c r="F21" s="28" t="s">
        <v>57</v>
      </c>
      <c r="G21" s="28" t="s">
        <v>22</v>
      </c>
      <c r="H21" s="33">
        <v>1.25</v>
      </c>
      <c r="I21" s="30">
        <f t="shared" si="1"/>
        <v>0</v>
      </c>
      <c r="J21" s="31"/>
      <c r="K21" s="30">
        <f t="shared" si="2"/>
        <v>1</v>
      </c>
      <c r="L21" s="31">
        <v>1.25</v>
      </c>
      <c r="M21" s="30">
        <f t="shared" si="3"/>
        <v>1</v>
      </c>
      <c r="N21" s="31"/>
      <c r="O21" s="30">
        <f t="shared" si="4"/>
        <v>1</v>
      </c>
      <c r="P21" s="31"/>
      <c r="Q21" s="30">
        <f t="shared" si="5"/>
        <v>1</v>
      </c>
      <c r="R21" s="31"/>
      <c r="S21" s="30">
        <f t="shared" si="6"/>
        <v>1</v>
      </c>
      <c r="T21" s="31"/>
      <c r="U21" s="30">
        <f t="shared" si="7"/>
        <v>1</v>
      </c>
      <c r="V21" s="31"/>
      <c r="W21" s="30">
        <f t="shared" si="8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7">
        <f t="shared" si="14"/>
        <v>1</v>
      </c>
      <c r="AJ21" s="32"/>
      <c r="AK21" s="77">
        <f t="shared" si="15"/>
        <v>1</v>
      </c>
      <c r="AL21" s="32"/>
      <c r="AM21" s="77">
        <f>+IF(AK21=1,1,(#REF!+SUMPRODUCT((MOD(COLUMN(T21:AL21),2)=0)*T21:AL21))/$H21)</f>
        <v>1</v>
      </c>
    </row>
    <row r="22" spans="1:45" x14ac:dyDescent="0.25">
      <c r="A22" s="34" t="str">
        <f>+'Sprint Backlog'!B16</f>
        <v>US036</v>
      </c>
      <c r="B22" s="99" t="str">
        <f>+'Sprint Backlog'!C16</f>
        <v>Implementar Capa de Presentación</v>
      </c>
      <c r="C22" s="99"/>
      <c r="D22" s="99"/>
      <c r="E22" s="27" t="s">
        <v>23</v>
      </c>
      <c r="F22" s="28" t="s">
        <v>57</v>
      </c>
      <c r="G22" s="28" t="s">
        <v>22</v>
      </c>
      <c r="H22" s="33">
        <v>1</v>
      </c>
      <c r="I22" s="30">
        <f t="shared" si="1"/>
        <v>0</v>
      </c>
      <c r="J22" s="31"/>
      <c r="K22" s="30">
        <f t="shared" si="2"/>
        <v>1</v>
      </c>
      <c r="L22" s="31">
        <v>1</v>
      </c>
      <c r="M22" s="30">
        <f t="shared" si="3"/>
        <v>1</v>
      </c>
      <c r="N22" s="31"/>
      <c r="O22" s="30">
        <f t="shared" si="4"/>
        <v>1</v>
      </c>
      <c r="P22" s="31"/>
      <c r="Q22" s="30">
        <f t="shared" si="5"/>
        <v>1</v>
      </c>
      <c r="R22" s="31"/>
      <c r="S22" s="30">
        <f t="shared" si="6"/>
        <v>1</v>
      </c>
      <c r="T22" s="31"/>
      <c r="U22" s="30">
        <f t="shared" si="7"/>
        <v>1</v>
      </c>
      <c r="V22" s="31"/>
      <c r="W22" s="30">
        <f t="shared" si="8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7">
        <f t="shared" si="14"/>
        <v>1</v>
      </c>
      <c r="AJ22" s="32"/>
      <c r="AK22" s="77">
        <f t="shared" si="15"/>
        <v>1</v>
      </c>
      <c r="AL22" s="32"/>
      <c r="AM22" s="77">
        <f>+IF(AK22=1,1,(#REF!+SUMPRODUCT((MOD(COLUMN(T22:AL22),2)=0)*T22:AL22))/$H22)</f>
        <v>1</v>
      </c>
    </row>
    <row r="23" spans="1:45" x14ac:dyDescent="0.25">
      <c r="A23" s="34" t="str">
        <f>+'Sprint Backlog'!B17</f>
        <v>US036</v>
      </c>
      <c r="B23" s="99" t="str">
        <f>+'Sprint Backlog'!C17</f>
        <v>Pruebas unitarias</v>
      </c>
      <c r="C23" s="99"/>
      <c r="D23" s="99"/>
      <c r="E23" s="28" t="s">
        <v>24</v>
      </c>
      <c r="F23" s="28" t="s">
        <v>57</v>
      </c>
      <c r="G23" s="28" t="s">
        <v>22</v>
      </c>
      <c r="H23" s="29">
        <v>0.75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1</v>
      </c>
      <c r="X23" s="31">
        <v>0.75</v>
      </c>
      <c r="Y23" s="30">
        <f t="shared" si="9"/>
        <v>1</v>
      </c>
      <c r="Z23" s="32"/>
      <c r="AA23" s="30">
        <f t="shared" si="10"/>
        <v>1</v>
      </c>
      <c r="AB23" s="32"/>
      <c r="AC23" s="30">
        <f t="shared" si="11"/>
        <v>1</v>
      </c>
      <c r="AD23" s="32"/>
      <c r="AE23" s="30">
        <f t="shared" si="12"/>
        <v>1</v>
      </c>
      <c r="AF23" s="32"/>
      <c r="AG23" s="30">
        <f t="shared" si="13"/>
        <v>1</v>
      </c>
      <c r="AH23" s="32"/>
      <c r="AI23" s="77">
        <f t="shared" si="14"/>
        <v>1</v>
      </c>
      <c r="AJ23" s="32"/>
      <c r="AK23" s="77">
        <f t="shared" si="15"/>
        <v>1</v>
      </c>
      <c r="AL23" s="32"/>
      <c r="AM23" s="77">
        <f>+IF(AK23=1,1,(#REF!+SUMPRODUCT((MOD(COLUMN(T23:AL23),2)=0)*T23:AL23))/$H23)</f>
        <v>1</v>
      </c>
    </row>
    <row r="24" spans="1:45" x14ac:dyDescent="0.25">
      <c r="A24" s="34" t="str">
        <f>+'Sprint Backlog'!B18</f>
        <v>US037</v>
      </c>
      <c r="B24" s="99" t="str">
        <f>+'Sprint Backlog'!C18</f>
        <v>Modelado en Base de Datos</v>
      </c>
      <c r="C24" s="99"/>
      <c r="D24" s="99"/>
      <c r="E24" s="28" t="s">
        <v>20</v>
      </c>
      <c r="F24" s="28" t="s">
        <v>57</v>
      </c>
      <c r="G24" s="28" t="s">
        <v>22</v>
      </c>
      <c r="H24" s="29">
        <v>0.5</v>
      </c>
      <c r="I24" s="30">
        <f t="shared" si="1"/>
        <v>0</v>
      </c>
      <c r="J24" s="31"/>
      <c r="K24" s="30">
        <f t="shared" si="2"/>
        <v>0</v>
      </c>
      <c r="L24" s="31"/>
      <c r="M24" s="30">
        <f t="shared" si="3"/>
        <v>1</v>
      </c>
      <c r="N24" s="31">
        <v>0.5</v>
      </c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>+IF(AK24=1,1,(#REF!+SUMPRODUCT((MOD(COLUMN(T24:AL24),2)=0)*T24:AL24))/$H24)</f>
        <v>1</v>
      </c>
    </row>
    <row r="25" spans="1:45" x14ac:dyDescent="0.25">
      <c r="A25" s="34" t="str">
        <f>+'Sprint Backlog'!B19</f>
        <v>US037</v>
      </c>
      <c r="B25" s="99" t="str">
        <f>+'Sprint Backlog'!C19</f>
        <v>Prototipado</v>
      </c>
      <c r="C25" s="99"/>
      <c r="D25" s="99"/>
      <c r="E25" s="28" t="s">
        <v>3</v>
      </c>
      <c r="F25" s="28" t="s">
        <v>57</v>
      </c>
      <c r="G25" s="28" t="s">
        <v>22</v>
      </c>
      <c r="H25" s="33">
        <v>0.5</v>
      </c>
      <c r="I25" s="30">
        <f t="shared" si="1"/>
        <v>0</v>
      </c>
      <c r="J25" s="31"/>
      <c r="K25" s="30">
        <f t="shared" si="2"/>
        <v>0</v>
      </c>
      <c r="L25" s="31"/>
      <c r="M25" s="30">
        <f t="shared" si="3"/>
        <v>1</v>
      </c>
      <c r="N25" s="31">
        <v>0.5</v>
      </c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>+IF(AK25=1,1,(#REF!+SUMPRODUCT((MOD(COLUMN(T25:AL25),2)=0)*T25:AL25))/$H25)</f>
        <v>1</v>
      </c>
    </row>
    <row r="26" spans="1:45" x14ac:dyDescent="0.25">
      <c r="A26" s="34" t="str">
        <f>+'Sprint Backlog'!B20</f>
        <v>US037</v>
      </c>
      <c r="B26" s="99" t="str">
        <f>+'Sprint Backlog'!C20</f>
        <v>Implementar Capa de Entidad</v>
      </c>
      <c r="C26" s="99"/>
      <c r="D26" s="99"/>
      <c r="E26" s="28" t="s">
        <v>23</v>
      </c>
      <c r="F26" s="28" t="s">
        <v>57</v>
      </c>
      <c r="G26" s="28" t="s">
        <v>22</v>
      </c>
      <c r="H26" s="33">
        <v>0.75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1</v>
      </c>
      <c r="N26" s="31">
        <v>0.75</v>
      </c>
      <c r="O26" s="30">
        <f t="shared" si="4"/>
        <v>1</v>
      </c>
      <c r="P26" s="31"/>
      <c r="Q26" s="30">
        <f t="shared" si="5"/>
        <v>1</v>
      </c>
      <c r="R26" s="31"/>
      <c r="S26" s="30">
        <f t="shared" si="6"/>
        <v>1</v>
      </c>
      <c r="T26" s="31"/>
      <c r="U26" s="30">
        <f t="shared" si="7"/>
        <v>1</v>
      </c>
      <c r="V26" s="31"/>
      <c r="W26" s="30">
        <f t="shared" si="8"/>
        <v>1</v>
      </c>
      <c r="X26" s="31"/>
      <c r="Y26" s="30">
        <f t="shared" si="9"/>
        <v>1</v>
      </c>
      <c r="Z26" s="32"/>
      <c r="AA26" s="30">
        <f t="shared" si="10"/>
        <v>1</v>
      </c>
      <c r="AB26" s="32"/>
      <c r="AC26" s="30">
        <f t="shared" si="11"/>
        <v>1</v>
      </c>
      <c r="AD26" s="32"/>
      <c r="AE26" s="30">
        <f t="shared" si="12"/>
        <v>1</v>
      </c>
      <c r="AF26" s="32"/>
      <c r="AG26" s="30">
        <f t="shared" si="13"/>
        <v>1</v>
      </c>
      <c r="AH26" s="32"/>
      <c r="AI26" s="77">
        <f t="shared" si="14"/>
        <v>1</v>
      </c>
      <c r="AJ26" s="32"/>
      <c r="AK26" s="77">
        <f t="shared" si="15"/>
        <v>1</v>
      </c>
      <c r="AL26" s="32"/>
      <c r="AM26" s="77">
        <f>+IF(AK26=1,1,(#REF!+SUMPRODUCT((MOD(COLUMN(T26:AL26),2)=0)*T26:AL26))/$H26)</f>
        <v>1</v>
      </c>
    </row>
    <row r="27" spans="1:45" x14ac:dyDescent="0.25">
      <c r="A27" s="34" t="str">
        <f>+'Sprint Backlog'!B21</f>
        <v>US037</v>
      </c>
      <c r="B27" s="99" t="str">
        <f>+'Sprint Backlog'!C21</f>
        <v>Implementar Capa de Acceso de Datos</v>
      </c>
      <c r="C27" s="99"/>
      <c r="D27" s="99"/>
      <c r="E27" s="27" t="s">
        <v>23</v>
      </c>
      <c r="F27" s="28" t="s">
        <v>57</v>
      </c>
      <c r="G27" s="28" t="s">
        <v>22</v>
      </c>
      <c r="H27" s="33">
        <v>1.25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1</v>
      </c>
      <c r="N27" s="31">
        <v>1.25</v>
      </c>
      <c r="O27" s="30">
        <f t="shared" si="4"/>
        <v>1</v>
      </c>
      <c r="P27" s="31"/>
      <c r="Q27" s="30">
        <f t="shared" si="5"/>
        <v>1</v>
      </c>
      <c r="R27" s="31"/>
      <c r="S27" s="30">
        <f t="shared" si="6"/>
        <v>1</v>
      </c>
      <c r="T27" s="31"/>
      <c r="U27" s="30">
        <f t="shared" si="7"/>
        <v>1</v>
      </c>
      <c r="V27" s="31"/>
      <c r="W27" s="30">
        <f t="shared" si="8"/>
        <v>1</v>
      </c>
      <c r="X27" s="31"/>
      <c r="Y27" s="30">
        <f t="shared" si="9"/>
        <v>1</v>
      </c>
      <c r="Z27" s="32"/>
      <c r="AA27" s="30">
        <f t="shared" si="10"/>
        <v>1</v>
      </c>
      <c r="AB27" s="32"/>
      <c r="AC27" s="30">
        <f t="shared" si="11"/>
        <v>1</v>
      </c>
      <c r="AD27" s="32"/>
      <c r="AE27" s="30">
        <f t="shared" si="12"/>
        <v>1</v>
      </c>
      <c r="AF27" s="32"/>
      <c r="AG27" s="30">
        <f t="shared" si="13"/>
        <v>1</v>
      </c>
      <c r="AH27" s="32"/>
      <c r="AI27" s="77">
        <f t="shared" si="14"/>
        <v>1</v>
      </c>
      <c r="AJ27" s="32"/>
      <c r="AK27" s="77">
        <f t="shared" si="15"/>
        <v>1</v>
      </c>
      <c r="AL27" s="32"/>
      <c r="AM27" s="77">
        <f>+IF(AK27=1,1,(#REF!+SUMPRODUCT((MOD(COLUMN(T27:AL27),2)=0)*T27:AL27))/$H27)</f>
        <v>1</v>
      </c>
    </row>
    <row r="28" spans="1:45" x14ac:dyDescent="0.25">
      <c r="A28" s="34" t="str">
        <f>+'Sprint Backlog'!B22</f>
        <v>US037</v>
      </c>
      <c r="B28" s="99" t="str">
        <f>+'Sprint Backlog'!C22</f>
        <v>Implementar Capa de Componente de Negocio</v>
      </c>
      <c r="C28" s="99"/>
      <c r="D28" s="99"/>
      <c r="E28" s="27" t="s">
        <v>23</v>
      </c>
      <c r="F28" s="28" t="s">
        <v>57</v>
      </c>
      <c r="G28" s="28" t="s">
        <v>22</v>
      </c>
      <c r="H28" s="33">
        <v>1.25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1</v>
      </c>
      <c r="N28" s="31">
        <v>1.25</v>
      </c>
      <c r="O28" s="30">
        <f t="shared" si="4"/>
        <v>1</v>
      </c>
      <c r="P28" s="31"/>
      <c r="Q28" s="30">
        <f t="shared" si="5"/>
        <v>1</v>
      </c>
      <c r="R28" s="31"/>
      <c r="S28" s="30">
        <f t="shared" si="6"/>
        <v>1</v>
      </c>
      <c r="T28" s="31"/>
      <c r="U28" s="30">
        <f t="shared" si="7"/>
        <v>1</v>
      </c>
      <c r="V28" s="31"/>
      <c r="W28" s="30">
        <f t="shared" si="8"/>
        <v>1</v>
      </c>
      <c r="X28" s="31"/>
      <c r="Y28" s="30">
        <f t="shared" si="9"/>
        <v>1</v>
      </c>
      <c r="Z28" s="32"/>
      <c r="AA28" s="30">
        <f t="shared" si="10"/>
        <v>1</v>
      </c>
      <c r="AB28" s="32"/>
      <c r="AC28" s="30">
        <f t="shared" si="11"/>
        <v>1</v>
      </c>
      <c r="AD28" s="32"/>
      <c r="AE28" s="30">
        <f t="shared" si="12"/>
        <v>1</v>
      </c>
      <c r="AF28" s="32"/>
      <c r="AG28" s="30">
        <f t="shared" si="13"/>
        <v>1</v>
      </c>
      <c r="AH28" s="32"/>
      <c r="AI28" s="77">
        <f t="shared" si="14"/>
        <v>1</v>
      </c>
      <c r="AJ28" s="32"/>
      <c r="AK28" s="77">
        <f t="shared" si="15"/>
        <v>1</v>
      </c>
      <c r="AL28" s="32"/>
      <c r="AM28" s="77">
        <f>+IF(AK28=1,1,(#REF!+SUMPRODUCT((MOD(COLUMN(T28:AL28),2)=0)*T28:AL28))/$H28)</f>
        <v>1</v>
      </c>
    </row>
    <row r="29" spans="1:45" x14ac:dyDescent="0.25">
      <c r="A29" s="34" t="str">
        <f>+'Sprint Backlog'!B23</f>
        <v>US037</v>
      </c>
      <c r="B29" s="99" t="str">
        <f>+'Sprint Backlog'!C23</f>
        <v>Implementar Capa de Presentación</v>
      </c>
      <c r="C29" s="99"/>
      <c r="D29" s="99"/>
      <c r="E29" s="27" t="s">
        <v>23</v>
      </c>
      <c r="F29" s="28" t="s">
        <v>57</v>
      </c>
      <c r="G29" s="28" t="s">
        <v>22</v>
      </c>
      <c r="H29" s="33">
        <v>1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1</v>
      </c>
      <c r="N29" s="31">
        <v>1</v>
      </c>
      <c r="O29" s="30">
        <f t="shared" si="4"/>
        <v>1</v>
      </c>
      <c r="P29" s="31"/>
      <c r="Q29" s="30">
        <f t="shared" si="5"/>
        <v>1</v>
      </c>
      <c r="R29" s="31"/>
      <c r="S29" s="30">
        <f t="shared" si="6"/>
        <v>1</v>
      </c>
      <c r="T29" s="31"/>
      <c r="U29" s="30">
        <f t="shared" si="7"/>
        <v>1</v>
      </c>
      <c r="V29" s="31"/>
      <c r="W29" s="30">
        <f t="shared" si="8"/>
        <v>1</v>
      </c>
      <c r="X29" s="31"/>
      <c r="Y29" s="30">
        <f t="shared" si="9"/>
        <v>1</v>
      </c>
      <c r="Z29" s="32"/>
      <c r="AA29" s="30">
        <f t="shared" si="10"/>
        <v>1</v>
      </c>
      <c r="AB29" s="32"/>
      <c r="AC29" s="30">
        <f t="shared" si="11"/>
        <v>1</v>
      </c>
      <c r="AD29" s="32"/>
      <c r="AE29" s="30">
        <f t="shared" si="12"/>
        <v>1</v>
      </c>
      <c r="AF29" s="32"/>
      <c r="AG29" s="30">
        <f t="shared" si="13"/>
        <v>1</v>
      </c>
      <c r="AH29" s="32"/>
      <c r="AI29" s="77">
        <f t="shared" si="14"/>
        <v>1</v>
      </c>
      <c r="AJ29" s="32"/>
      <c r="AK29" s="77">
        <f t="shared" si="15"/>
        <v>1</v>
      </c>
      <c r="AL29" s="32"/>
      <c r="AM29" s="77">
        <f>+IF(AK29=1,1,(#REF!+SUMPRODUCT((MOD(COLUMN(T29:AL29),2)=0)*T29:AL29))/$H29)</f>
        <v>1</v>
      </c>
    </row>
    <row r="30" spans="1:45" x14ac:dyDescent="0.25">
      <c r="A30" s="34" t="str">
        <f>+'Sprint Backlog'!B24</f>
        <v>US037</v>
      </c>
      <c r="B30" s="99" t="str">
        <f>+'Sprint Backlog'!C24</f>
        <v>Pruebas unitarias</v>
      </c>
      <c r="C30" s="99"/>
      <c r="D30" s="99"/>
      <c r="E30" s="28" t="s">
        <v>24</v>
      </c>
      <c r="F30" s="28" t="s">
        <v>57</v>
      </c>
      <c r="G30" s="28" t="s">
        <v>22</v>
      </c>
      <c r="H30" s="29">
        <v>0.75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1</v>
      </c>
      <c r="X30" s="31">
        <v>0.75</v>
      </c>
      <c r="Y30" s="30">
        <f t="shared" si="9"/>
        <v>1</v>
      </c>
      <c r="Z30" s="32"/>
      <c r="AA30" s="30">
        <f t="shared" si="10"/>
        <v>1</v>
      </c>
      <c r="AB30" s="32"/>
      <c r="AC30" s="30">
        <f t="shared" si="11"/>
        <v>1</v>
      </c>
      <c r="AD30" s="32"/>
      <c r="AE30" s="30">
        <f t="shared" si="12"/>
        <v>1</v>
      </c>
      <c r="AF30" s="32"/>
      <c r="AG30" s="30">
        <f t="shared" si="13"/>
        <v>1</v>
      </c>
      <c r="AH30" s="32"/>
      <c r="AI30" s="77">
        <f t="shared" si="14"/>
        <v>1</v>
      </c>
      <c r="AJ30" s="32"/>
      <c r="AK30" s="77">
        <f t="shared" si="15"/>
        <v>1</v>
      </c>
      <c r="AL30" s="32"/>
      <c r="AM30" s="77">
        <f>+IF(AK30=1,1,(#REF!+SUMPRODUCT((MOD(COLUMN(T30:AL30),2)=0)*T30:AL30))/$H30)</f>
        <v>1</v>
      </c>
    </row>
    <row r="31" spans="1:45" x14ac:dyDescent="0.25">
      <c r="A31" s="34" t="str">
        <f>+'Sprint Backlog'!B25</f>
        <v>US023</v>
      </c>
      <c r="B31" s="99" t="str">
        <f>+'Sprint Backlog'!C25</f>
        <v>Modelado en Base de Datos</v>
      </c>
      <c r="C31" s="99"/>
      <c r="D31" s="99"/>
      <c r="E31" s="28" t="s">
        <v>20</v>
      </c>
      <c r="F31" s="28" t="s">
        <v>57</v>
      </c>
      <c r="G31" s="28" t="s">
        <v>56</v>
      </c>
      <c r="H31" s="29">
        <v>0.05</v>
      </c>
      <c r="I31" s="30">
        <f t="shared" si="1"/>
        <v>0</v>
      </c>
      <c r="J31" s="31"/>
      <c r="K31" s="30">
        <f t="shared" si="2"/>
        <v>0</v>
      </c>
      <c r="L31" s="31"/>
      <c r="M31" s="30">
        <f t="shared" si="3"/>
        <v>0</v>
      </c>
      <c r="N31" s="31"/>
      <c r="O31" s="30">
        <f t="shared" si="4"/>
        <v>0</v>
      </c>
      <c r="P31" s="31"/>
      <c r="Q31" s="30">
        <f t="shared" si="5"/>
        <v>1</v>
      </c>
      <c r="R31" s="31">
        <v>0.05</v>
      </c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>+IF(AK31=1,1,(#REF!+SUMPRODUCT((MOD(COLUMN(T31:AL31),2)=0)*T31:AL31))/$H31)</f>
        <v>1</v>
      </c>
    </row>
    <row r="32" spans="1:45" x14ac:dyDescent="0.25">
      <c r="A32" s="34" t="str">
        <f>+'Sprint Backlog'!B26</f>
        <v>US023</v>
      </c>
      <c r="B32" s="99" t="str">
        <f>+'Sprint Backlog'!C26</f>
        <v>Prototipado</v>
      </c>
      <c r="C32" s="99"/>
      <c r="D32" s="99"/>
      <c r="E32" s="28" t="s">
        <v>3</v>
      </c>
      <c r="F32" s="28" t="s">
        <v>57</v>
      </c>
      <c r="G32" s="28" t="s">
        <v>56</v>
      </c>
      <c r="H32" s="33">
        <v>0.05</v>
      </c>
      <c r="I32" s="30">
        <f t="shared" si="1"/>
        <v>0</v>
      </c>
      <c r="J32" s="31"/>
      <c r="K32" s="30">
        <f t="shared" si="2"/>
        <v>0</v>
      </c>
      <c r="L32" s="31"/>
      <c r="M32" s="30">
        <f t="shared" si="3"/>
        <v>0</v>
      </c>
      <c r="N32" s="31"/>
      <c r="O32" s="30">
        <f t="shared" si="4"/>
        <v>0</v>
      </c>
      <c r="P32" s="31"/>
      <c r="Q32" s="30">
        <f t="shared" si="5"/>
        <v>1</v>
      </c>
      <c r="R32" s="31">
        <v>0.05</v>
      </c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>+IF(AK32=1,1,(#REF!+SUMPRODUCT((MOD(COLUMN(T32:AL32),2)=0)*T32:AL32))/$H32)</f>
        <v>1</v>
      </c>
    </row>
    <row r="33" spans="1:39" x14ac:dyDescent="0.25">
      <c r="A33" s="34" t="str">
        <f>+'Sprint Backlog'!B27</f>
        <v>US023</v>
      </c>
      <c r="B33" s="99" t="str">
        <f>+'Sprint Backlog'!C27</f>
        <v>Implementar Capa de Entidad</v>
      </c>
      <c r="C33" s="99"/>
      <c r="D33" s="99"/>
      <c r="E33" s="28" t="s">
        <v>23</v>
      </c>
      <c r="F33" s="28" t="s">
        <v>57</v>
      </c>
      <c r="G33" s="28" t="s">
        <v>56</v>
      </c>
      <c r="H33" s="33">
        <v>0.2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1</v>
      </c>
      <c r="R33" s="31">
        <v>0.2</v>
      </c>
      <c r="S33" s="30">
        <f t="shared" si="6"/>
        <v>1</v>
      </c>
      <c r="T33" s="31"/>
      <c r="U33" s="30">
        <f t="shared" si="7"/>
        <v>1</v>
      </c>
      <c r="V33" s="31"/>
      <c r="W33" s="30">
        <f t="shared" si="8"/>
        <v>1</v>
      </c>
      <c r="X33" s="31"/>
      <c r="Y33" s="30">
        <f t="shared" si="9"/>
        <v>1</v>
      </c>
      <c r="Z33" s="32"/>
      <c r="AA33" s="30">
        <f t="shared" si="10"/>
        <v>1</v>
      </c>
      <c r="AB33" s="32"/>
      <c r="AC33" s="30">
        <f t="shared" si="11"/>
        <v>1</v>
      </c>
      <c r="AD33" s="32"/>
      <c r="AE33" s="30">
        <f t="shared" si="12"/>
        <v>1</v>
      </c>
      <c r="AF33" s="32"/>
      <c r="AG33" s="30">
        <f t="shared" si="13"/>
        <v>1</v>
      </c>
      <c r="AH33" s="32"/>
      <c r="AI33" s="77">
        <f t="shared" si="14"/>
        <v>1</v>
      </c>
      <c r="AJ33" s="32"/>
      <c r="AK33" s="77">
        <f t="shared" si="15"/>
        <v>1</v>
      </c>
      <c r="AL33" s="32"/>
      <c r="AM33" s="77">
        <f>+IF(AK33=1,1,(#REF!+SUMPRODUCT((MOD(COLUMN(T33:AL33),2)=0)*T33:AL33))/$H33)</f>
        <v>1</v>
      </c>
    </row>
    <row r="34" spans="1:39" x14ac:dyDescent="0.25">
      <c r="A34" s="34" t="str">
        <f>+'Sprint Backlog'!B28</f>
        <v>US023</v>
      </c>
      <c r="B34" s="99" t="str">
        <f>+'Sprint Backlog'!C28</f>
        <v>Implementar Capa de Acceso de Datos</v>
      </c>
      <c r="C34" s="99"/>
      <c r="D34" s="99"/>
      <c r="E34" s="27" t="s">
        <v>23</v>
      </c>
      <c r="F34" s="28" t="s">
        <v>57</v>
      </c>
      <c r="G34" s="28" t="s">
        <v>56</v>
      </c>
      <c r="H34" s="33">
        <v>0.2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1</v>
      </c>
      <c r="T34" s="31">
        <v>0.2</v>
      </c>
      <c r="U34" s="30">
        <f t="shared" si="7"/>
        <v>1</v>
      </c>
      <c r="V34" s="31"/>
      <c r="W34" s="30">
        <f t="shared" si="8"/>
        <v>1</v>
      </c>
      <c r="X34" s="31"/>
      <c r="Y34" s="30">
        <f t="shared" si="9"/>
        <v>1</v>
      </c>
      <c r="Z34" s="32"/>
      <c r="AA34" s="30">
        <f t="shared" si="10"/>
        <v>1</v>
      </c>
      <c r="AB34" s="32"/>
      <c r="AC34" s="30">
        <f t="shared" si="11"/>
        <v>1</v>
      </c>
      <c r="AD34" s="32"/>
      <c r="AE34" s="30">
        <f t="shared" si="12"/>
        <v>1</v>
      </c>
      <c r="AF34" s="32"/>
      <c r="AG34" s="30">
        <f t="shared" si="13"/>
        <v>1</v>
      </c>
      <c r="AH34" s="32"/>
      <c r="AI34" s="77">
        <f t="shared" si="14"/>
        <v>1</v>
      </c>
      <c r="AJ34" s="32"/>
      <c r="AK34" s="77">
        <f t="shared" si="15"/>
        <v>1</v>
      </c>
      <c r="AL34" s="32"/>
      <c r="AM34" s="77">
        <f>+IF(AK34=1,1,(#REF!+SUMPRODUCT((MOD(COLUMN(T34:AL34),2)=0)*T34:AL34))/$H34)</f>
        <v>1</v>
      </c>
    </row>
    <row r="35" spans="1:39" x14ac:dyDescent="0.25">
      <c r="A35" s="34" t="str">
        <f>+'Sprint Backlog'!B29</f>
        <v>US023</v>
      </c>
      <c r="B35" s="99" t="str">
        <f>+'Sprint Backlog'!C29</f>
        <v>Implementar Capa de Componente de Negocio</v>
      </c>
      <c r="C35" s="99"/>
      <c r="D35" s="99"/>
      <c r="E35" s="27" t="s">
        <v>23</v>
      </c>
      <c r="F35" s="28" t="s">
        <v>57</v>
      </c>
      <c r="G35" s="28" t="s">
        <v>56</v>
      </c>
      <c r="H35" s="33">
        <v>0.2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1</v>
      </c>
      <c r="T35" s="31">
        <v>0.2</v>
      </c>
      <c r="U35" s="30">
        <f t="shared" si="7"/>
        <v>1</v>
      </c>
      <c r="V35" s="31"/>
      <c r="W35" s="30">
        <f t="shared" si="8"/>
        <v>1</v>
      </c>
      <c r="X35" s="31"/>
      <c r="Y35" s="30">
        <f t="shared" si="9"/>
        <v>1</v>
      </c>
      <c r="Z35" s="32"/>
      <c r="AA35" s="30">
        <f t="shared" si="10"/>
        <v>1</v>
      </c>
      <c r="AB35" s="32"/>
      <c r="AC35" s="30">
        <f t="shared" si="11"/>
        <v>1</v>
      </c>
      <c r="AD35" s="32"/>
      <c r="AE35" s="30">
        <f t="shared" si="12"/>
        <v>1</v>
      </c>
      <c r="AF35" s="32"/>
      <c r="AG35" s="30">
        <f t="shared" si="13"/>
        <v>1</v>
      </c>
      <c r="AH35" s="32"/>
      <c r="AI35" s="77">
        <f t="shared" si="14"/>
        <v>1</v>
      </c>
      <c r="AJ35" s="32"/>
      <c r="AK35" s="77">
        <f t="shared" si="15"/>
        <v>1</v>
      </c>
      <c r="AL35" s="32"/>
      <c r="AM35" s="77">
        <f>+IF(AK35=1,1,(#REF!+SUMPRODUCT((MOD(COLUMN(T35:AL35),2)=0)*T35:AL35))/$H35)</f>
        <v>1</v>
      </c>
    </row>
    <row r="36" spans="1:39" x14ac:dyDescent="0.25">
      <c r="A36" s="34" t="str">
        <f>+'Sprint Backlog'!B30</f>
        <v>US023</v>
      </c>
      <c r="B36" s="99" t="str">
        <f>+'Sprint Backlog'!C30</f>
        <v>Implementar Capa de Presentación</v>
      </c>
      <c r="C36" s="99"/>
      <c r="D36" s="99"/>
      <c r="E36" s="27" t="s">
        <v>23</v>
      </c>
      <c r="F36" s="28" t="s">
        <v>57</v>
      </c>
      <c r="G36" s="28" t="s">
        <v>56</v>
      </c>
      <c r="H36" s="33">
        <v>0.2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1</v>
      </c>
      <c r="T36" s="31">
        <v>0.2</v>
      </c>
      <c r="U36" s="30">
        <f t="shared" si="7"/>
        <v>1</v>
      </c>
      <c r="V36" s="31"/>
      <c r="W36" s="30">
        <f t="shared" si="8"/>
        <v>1</v>
      </c>
      <c r="X36" s="31"/>
      <c r="Y36" s="30">
        <f t="shared" si="9"/>
        <v>1</v>
      </c>
      <c r="Z36" s="32"/>
      <c r="AA36" s="30">
        <f t="shared" si="10"/>
        <v>1</v>
      </c>
      <c r="AB36" s="32"/>
      <c r="AC36" s="30">
        <f t="shared" si="11"/>
        <v>1</v>
      </c>
      <c r="AD36" s="32"/>
      <c r="AE36" s="30">
        <f t="shared" si="12"/>
        <v>1</v>
      </c>
      <c r="AF36" s="32"/>
      <c r="AG36" s="30">
        <f t="shared" si="13"/>
        <v>1</v>
      </c>
      <c r="AH36" s="32"/>
      <c r="AI36" s="77">
        <f t="shared" si="14"/>
        <v>1</v>
      </c>
      <c r="AJ36" s="32"/>
      <c r="AK36" s="77">
        <f t="shared" si="15"/>
        <v>1</v>
      </c>
      <c r="AL36" s="32"/>
      <c r="AM36" s="77">
        <f>+IF(AK36=1,1,(#REF!+SUMPRODUCT((MOD(COLUMN(T36:AL36),2)=0)*T36:AL36))/$H36)</f>
        <v>1</v>
      </c>
    </row>
    <row r="37" spans="1:39" x14ac:dyDescent="0.25">
      <c r="A37" s="34" t="str">
        <f>+'Sprint Backlog'!B31</f>
        <v>US023</v>
      </c>
      <c r="B37" s="99" t="str">
        <f>+'Sprint Backlog'!C31</f>
        <v>Pruebas unitarias</v>
      </c>
      <c r="C37" s="99"/>
      <c r="D37" s="99"/>
      <c r="E37" s="28" t="s">
        <v>24</v>
      </c>
      <c r="F37" s="28" t="s">
        <v>57</v>
      </c>
      <c r="G37" s="28" t="s">
        <v>56</v>
      </c>
      <c r="H37" s="29">
        <v>0.1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0.5</v>
      </c>
      <c r="T37" s="31">
        <v>0.05</v>
      </c>
      <c r="U37" s="30">
        <f t="shared" si="7"/>
        <v>0.5</v>
      </c>
      <c r="V37" s="31"/>
      <c r="W37" s="30">
        <f t="shared" si="8"/>
        <v>1</v>
      </c>
      <c r="X37" s="31">
        <v>0.05</v>
      </c>
      <c r="Y37" s="30">
        <f t="shared" si="9"/>
        <v>1</v>
      </c>
      <c r="Z37" s="32"/>
      <c r="AA37" s="30">
        <f t="shared" si="10"/>
        <v>1</v>
      </c>
      <c r="AB37" s="32"/>
      <c r="AC37" s="30">
        <f t="shared" si="11"/>
        <v>1</v>
      </c>
      <c r="AD37" s="32"/>
      <c r="AE37" s="30">
        <f t="shared" si="12"/>
        <v>1</v>
      </c>
      <c r="AF37" s="32"/>
      <c r="AG37" s="30">
        <f t="shared" si="13"/>
        <v>1</v>
      </c>
      <c r="AH37" s="32"/>
      <c r="AI37" s="77">
        <f t="shared" si="14"/>
        <v>1</v>
      </c>
      <c r="AJ37" s="32"/>
      <c r="AK37" s="77">
        <f t="shared" si="15"/>
        <v>1</v>
      </c>
      <c r="AL37" s="32"/>
      <c r="AM37" s="77">
        <f>+IF(AK37=1,1,(#REF!+SUMPRODUCT((MOD(COLUMN(T37:AL37),2)=0)*T37:AL37))/$H37)</f>
        <v>1</v>
      </c>
    </row>
    <row r="38" spans="1:39" x14ac:dyDescent="0.25">
      <c r="A38" s="34" t="str">
        <f>+'Sprint Backlog'!B32</f>
        <v>US024</v>
      </c>
      <c r="B38" s="99" t="str">
        <f>+'Sprint Backlog'!C32</f>
        <v>Modelado en Base de Datos</v>
      </c>
      <c r="C38" s="99"/>
      <c r="D38" s="99"/>
      <c r="E38" s="28" t="s">
        <v>20</v>
      </c>
      <c r="F38" s="28" t="s">
        <v>57</v>
      </c>
      <c r="G38" s="28" t="s">
        <v>56</v>
      </c>
      <c r="H38" s="29">
        <v>0.1</v>
      </c>
      <c r="I38" s="30">
        <f t="shared" si="1"/>
        <v>0</v>
      </c>
      <c r="J38" s="31"/>
      <c r="K38" s="30">
        <f t="shared" si="2"/>
        <v>0</v>
      </c>
      <c r="L38" s="31"/>
      <c r="M38" s="30">
        <f t="shared" si="3"/>
        <v>0</v>
      </c>
      <c r="N38" s="31"/>
      <c r="O38" s="30">
        <f t="shared" si="4"/>
        <v>0</v>
      </c>
      <c r="P38" s="31"/>
      <c r="Q38" s="30">
        <f t="shared" si="5"/>
        <v>5</v>
      </c>
      <c r="R38" s="31">
        <v>0.5</v>
      </c>
      <c r="S38" s="30">
        <f t="shared" si="6"/>
        <v>5</v>
      </c>
      <c r="T38" s="31"/>
      <c r="U38" s="30">
        <f t="shared" si="7"/>
        <v>5</v>
      </c>
      <c r="V38" s="31"/>
      <c r="W38" s="30">
        <f t="shared" si="8"/>
        <v>10</v>
      </c>
      <c r="X38" s="31">
        <v>0.5</v>
      </c>
      <c r="Y38" s="30">
        <f t="shared" si="9"/>
        <v>10</v>
      </c>
      <c r="Z38" s="32"/>
      <c r="AA38" s="30">
        <f t="shared" si="10"/>
        <v>10</v>
      </c>
      <c r="AB38" s="32"/>
      <c r="AC38" s="30">
        <f t="shared" si="11"/>
        <v>10</v>
      </c>
      <c r="AD38" s="32"/>
      <c r="AE38" s="30">
        <f t="shared" si="12"/>
        <v>10</v>
      </c>
      <c r="AF38" s="32"/>
      <c r="AG38" s="30">
        <f t="shared" si="13"/>
        <v>10</v>
      </c>
      <c r="AH38" s="32"/>
      <c r="AI38" s="77">
        <f t="shared" si="14"/>
        <v>10</v>
      </c>
      <c r="AJ38" s="32"/>
      <c r="AK38" s="77">
        <f t="shared" si="15"/>
        <v>10</v>
      </c>
      <c r="AL38" s="32"/>
      <c r="AM38" s="77" t="e">
        <f>+IF(AK38=1,1,(#REF!+SUMPRODUCT((MOD(COLUMN(T38:AL38),2)=0)*T38:AL38))/$H38)</f>
        <v>#REF!</v>
      </c>
    </row>
    <row r="39" spans="1:39" x14ac:dyDescent="0.25">
      <c r="A39" s="34" t="str">
        <f>+'Sprint Backlog'!B33</f>
        <v>US024</v>
      </c>
      <c r="B39" s="99" t="str">
        <f>+'Sprint Backlog'!C33</f>
        <v>Prototipado</v>
      </c>
      <c r="C39" s="99"/>
      <c r="D39" s="99"/>
      <c r="E39" s="28" t="s">
        <v>3</v>
      </c>
      <c r="F39" s="28" t="s">
        <v>57</v>
      </c>
      <c r="G39" s="28" t="s">
        <v>56</v>
      </c>
      <c r="H39" s="33">
        <v>0.1</v>
      </c>
      <c r="I39" s="30">
        <f t="shared" si="1"/>
        <v>0</v>
      </c>
      <c r="J39" s="31"/>
      <c r="K39" s="30">
        <f t="shared" si="2"/>
        <v>0</v>
      </c>
      <c r="L39" s="31"/>
      <c r="M39" s="30">
        <f t="shared" si="3"/>
        <v>0</v>
      </c>
      <c r="N39" s="31"/>
      <c r="O39" s="30">
        <f t="shared" si="4"/>
        <v>0</v>
      </c>
      <c r="P39" s="31"/>
      <c r="Q39" s="30">
        <f t="shared" si="5"/>
        <v>1</v>
      </c>
      <c r="R39" s="31">
        <v>0.1</v>
      </c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>+IF(AK39=1,1,(#REF!+SUMPRODUCT((MOD(COLUMN(T39:AL39),2)=0)*T39:AL39))/$H39)</f>
        <v>1</v>
      </c>
    </row>
    <row r="40" spans="1:39" x14ac:dyDescent="0.25">
      <c r="A40" s="34" t="str">
        <f>+'Sprint Backlog'!B34</f>
        <v>US024</v>
      </c>
      <c r="B40" s="99" t="str">
        <f>+'Sprint Backlog'!C34</f>
        <v>Implementar Capa de Entidad</v>
      </c>
      <c r="C40" s="99"/>
      <c r="D40" s="99"/>
      <c r="E40" s="28" t="s">
        <v>23</v>
      </c>
      <c r="F40" s="28" t="s">
        <v>57</v>
      </c>
      <c r="G40" s="28" t="s">
        <v>56</v>
      </c>
      <c r="H40" s="33">
        <v>0.4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1</v>
      </c>
      <c r="R40" s="31">
        <v>0.4</v>
      </c>
      <c r="S40" s="30">
        <f t="shared" si="6"/>
        <v>1</v>
      </c>
      <c r="T40" s="31"/>
      <c r="U40" s="30">
        <f t="shared" si="7"/>
        <v>1</v>
      </c>
      <c r="V40" s="31"/>
      <c r="W40" s="30">
        <f t="shared" si="8"/>
        <v>1</v>
      </c>
      <c r="X40" s="31"/>
      <c r="Y40" s="30">
        <f t="shared" si="9"/>
        <v>1</v>
      </c>
      <c r="Z40" s="32"/>
      <c r="AA40" s="30">
        <f t="shared" si="10"/>
        <v>1</v>
      </c>
      <c r="AB40" s="32"/>
      <c r="AC40" s="30">
        <f t="shared" si="11"/>
        <v>1</v>
      </c>
      <c r="AD40" s="32"/>
      <c r="AE40" s="30">
        <f t="shared" si="12"/>
        <v>1</v>
      </c>
      <c r="AF40" s="32"/>
      <c r="AG40" s="30">
        <f t="shared" si="13"/>
        <v>1</v>
      </c>
      <c r="AH40" s="32"/>
      <c r="AI40" s="77">
        <f t="shared" si="14"/>
        <v>1</v>
      </c>
      <c r="AJ40" s="32"/>
      <c r="AK40" s="77">
        <f t="shared" si="15"/>
        <v>1</v>
      </c>
      <c r="AL40" s="32"/>
      <c r="AM40" s="77">
        <f>+IF(AK40=1,1,(#REF!+SUMPRODUCT((MOD(COLUMN(T40:AL40),2)=0)*T40:AL40))/$H40)</f>
        <v>1</v>
      </c>
    </row>
    <row r="41" spans="1:39" x14ac:dyDescent="0.25">
      <c r="A41" s="34" t="str">
        <f>+'Sprint Backlog'!B35</f>
        <v>US024</v>
      </c>
      <c r="B41" s="99" t="str">
        <f>+'Sprint Backlog'!C35</f>
        <v>Implementar Capa de Acceso de Datos</v>
      </c>
      <c r="C41" s="99"/>
      <c r="D41" s="99"/>
      <c r="E41" s="27" t="s">
        <v>23</v>
      </c>
      <c r="F41" s="28" t="s">
        <v>57</v>
      </c>
      <c r="G41" s="28" t="s">
        <v>56</v>
      </c>
      <c r="H41" s="33">
        <v>0.4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1</v>
      </c>
      <c r="R41" s="31">
        <v>0.4</v>
      </c>
      <c r="S41" s="30">
        <f t="shared" si="6"/>
        <v>1</v>
      </c>
      <c r="T41" s="31"/>
      <c r="U41" s="30">
        <f t="shared" si="7"/>
        <v>1</v>
      </c>
      <c r="V41" s="31"/>
      <c r="W41" s="30">
        <f t="shared" si="8"/>
        <v>1</v>
      </c>
      <c r="X41" s="31"/>
      <c r="Y41" s="30">
        <f t="shared" si="9"/>
        <v>1</v>
      </c>
      <c r="Z41" s="32"/>
      <c r="AA41" s="30">
        <f t="shared" si="10"/>
        <v>1</v>
      </c>
      <c r="AB41" s="32"/>
      <c r="AC41" s="30">
        <f t="shared" si="11"/>
        <v>1</v>
      </c>
      <c r="AD41" s="32"/>
      <c r="AE41" s="30">
        <f t="shared" si="12"/>
        <v>1</v>
      </c>
      <c r="AF41" s="32"/>
      <c r="AG41" s="30">
        <f t="shared" si="13"/>
        <v>1</v>
      </c>
      <c r="AH41" s="32"/>
      <c r="AI41" s="77">
        <f t="shared" si="14"/>
        <v>1</v>
      </c>
      <c r="AJ41" s="32"/>
      <c r="AK41" s="77">
        <f t="shared" si="15"/>
        <v>1</v>
      </c>
      <c r="AL41" s="32"/>
      <c r="AM41" s="77">
        <f>+IF(AK41=1,1,(#REF!+SUMPRODUCT((MOD(COLUMN(T41:AL41),2)=0)*T41:AL41))/$H41)</f>
        <v>1</v>
      </c>
    </row>
    <row r="42" spans="1:39" x14ac:dyDescent="0.25">
      <c r="A42" s="34" t="str">
        <f>+'Sprint Backlog'!B36</f>
        <v>US024</v>
      </c>
      <c r="B42" s="99" t="str">
        <f>+'Sprint Backlog'!C36</f>
        <v>Implementar Capa de Componente de Negocio</v>
      </c>
      <c r="C42" s="99"/>
      <c r="D42" s="99"/>
      <c r="E42" s="27" t="s">
        <v>23</v>
      </c>
      <c r="F42" s="28" t="s">
        <v>57</v>
      </c>
      <c r="G42" s="28" t="s">
        <v>56</v>
      </c>
      <c r="H42" s="33">
        <v>0.4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1</v>
      </c>
      <c r="R42" s="31">
        <v>0.4</v>
      </c>
      <c r="S42" s="30">
        <f t="shared" si="6"/>
        <v>1</v>
      </c>
      <c r="T42" s="31"/>
      <c r="U42" s="30">
        <f t="shared" si="7"/>
        <v>1</v>
      </c>
      <c r="V42" s="31"/>
      <c r="W42" s="30">
        <f t="shared" si="8"/>
        <v>1</v>
      </c>
      <c r="X42" s="31"/>
      <c r="Y42" s="30">
        <f t="shared" si="9"/>
        <v>1</v>
      </c>
      <c r="Z42" s="32"/>
      <c r="AA42" s="30">
        <f t="shared" si="10"/>
        <v>1</v>
      </c>
      <c r="AB42" s="32"/>
      <c r="AC42" s="30">
        <f t="shared" si="11"/>
        <v>1</v>
      </c>
      <c r="AD42" s="32"/>
      <c r="AE42" s="30">
        <f t="shared" si="12"/>
        <v>1</v>
      </c>
      <c r="AF42" s="32"/>
      <c r="AG42" s="30">
        <f t="shared" si="13"/>
        <v>1</v>
      </c>
      <c r="AH42" s="32"/>
      <c r="AI42" s="77">
        <f t="shared" si="14"/>
        <v>1</v>
      </c>
      <c r="AJ42" s="32"/>
      <c r="AK42" s="77">
        <f t="shared" si="15"/>
        <v>1</v>
      </c>
      <c r="AL42" s="32"/>
      <c r="AM42" s="77">
        <f>+IF(AK42=1,1,(#REF!+SUMPRODUCT((MOD(COLUMN(T42:AL42),2)=0)*T42:AL42))/$H42)</f>
        <v>1</v>
      </c>
    </row>
    <row r="43" spans="1:39" x14ac:dyDescent="0.25">
      <c r="A43" s="34" t="str">
        <f>+'Sprint Backlog'!B37</f>
        <v>US024</v>
      </c>
      <c r="B43" s="99" t="str">
        <f>+'Sprint Backlog'!C37</f>
        <v>Implementar Capa de Presentación</v>
      </c>
      <c r="C43" s="99"/>
      <c r="D43" s="99"/>
      <c r="E43" s="27" t="s">
        <v>23</v>
      </c>
      <c r="F43" s="28" t="s">
        <v>57</v>
      </c>
      <c r="G43" s="28" t="s">
        <v>56</v>
      </c>
      <c r="H43" s="33">
        <v>0.4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1</v>
      </c>
      <c r="V43" s="31">
        <v>0.4</v>
      </c>
      <c r="W43" s="30">
        <f t="shared" si="8"/>
        <v>1</v>
      </c>
      <c r="X43" s="31"/>
      <c r="Y43" s="30">
        <f t="shared" si="9"/>
        <v>1</v>
      </c>
      <c r="Z43" s="32"/>
      <c r="AA43" s="30">
        <f t="shared" si="10"/>
        <v>1</v>
      </c>
      <c r="AB43" s="32"/>
      <c r="AC43" s="30">
        <f t="shared" si="11"/>
        <v>1</v>
      </c>
      <c r="AD43" s="32"/>
      <c r="AE43" s="30">
        <f t="shared" si="12"/>
        <v>1</v>
      </c>
      <c r="AF43" s="32"/>
      <c r="AG43" s="30">
        <f t="shared" si="13"/>
        <v>1</v>
      </c>
      <c r="AH43" s="32"/>
      <c r="AI43" s="77">
        <f t="shared" si="14"/>
        <v>1</v>
      </c>
      <c r="AJ43" s="32"/>
      <c r="AK43" s="77">
        <f t="shared" si="15"/>
        <v>1</v>
      </c>
      <c r="AL43" s="32"/>
      <c r="AM43" s="77">
        <f>+IF(AK43=1,1,(#REF!+SUMPRODUCT((MOD(COLUMN(T43:AL43),2)=0)*T43:AL43))/$H43)</f>
        <v>1</v>
      </c>
    </row>
    <row r="44" spans="1:39" x14ac:dyDescent="0.25">
      <c r="A44" s="34" t="str">
        <f>+'Sprint Backlog'!B38</f>
        <v>US024</v>
      </c>
      <c r="B44" s="99" t="str">
        <f>+'Sprint Backlog'!C38</f>
        <v>Pruebas unitarias</v>
      </c>
      <c r="C44" s="99"/>
      <c r="D44" s="99"/>
      <c r="E44" s="28" t="s">
        <v>24</v>
      </c>
      <c r="F44" s="28" t="s">
        <v>57</v>
      </c>
      <c r="G44" s="28" t="s">
        <v>56</v>
      </c>
      <c r="H44" s="29">
        <v>0.2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1</v>
      </c>
      <c r="X44" s="31">
        <v>0.2</v>
      </c>
      <c r="Y44" s="30">
        <f t="shared" si="9"/>
        <v>1</v>
      </c>
      <c r="Z44" s="32"/>
      <c r="AA44" s="30">
        <f t="shared" si="10"/>
        <v>1</v>
      </c>
      <c r="AB44" s="32"/>
      <c r="AC44" s="30">
        <f t="shared" si="11"/>
        <v>1</v>
      </c>
      <c r="AD44" s="32"/>
      <c r="AE44" s="30">
        <f t="shared" si="12"/>
        <v>1</v>
      </c>
      <c r="AF44" s="32"/>
      <c r="AG44" s="30">
        <f t="shared" si="13"/>
        <v>1</v>
      </c>
      <c r="AH44" s="32"/>
      <c r="AI44" s="77">
        <f t="shared" si="14"/>
        <v>1</v>
      </c>
      <c r="AJ44" s="32"/>
      <c r="AK44" s="77">
        <f t="shared" si="15"/>
        <v>1</v>
      </c>
      <c r="AL44" s="32"/>
      <c r="AM44" s="77">
        <f>+IF(AK44=1,1,(#REF!+SUMPRODUCT((MOD(COLUMN(T44:AL44),2)=0)*T44:AL44))/$H44)</f>
        <v>1</v>
      </c>
    </row>
    <row r="45" spans="1:39" x14ac:dyDescent="0.25">
      <c r="A45" s="34" t="str">
        <f>+'Sprint Backlog'!B39</f>
        <v>US035</v>
      </c>
      <c r="B45" s="99" t="str">
        <f>+'Sprint Backlog'!C39</f>
        <v>Modelado en Base de Datos</v>
      </c>
      <c r="C45" s="99"/>
      <c r="D45" s="99"/>
      <c r="E45" s="28" t="s">
        <v>20</v>
      </c>
      <c r="F45" s="28" t="s">
        <v>57</v>
      </c>
      <c r="G45" s="28" t="s">
        <v>56</v>
      </c>
      <c r="H45" s="29">
        <v>0.5</v>
      </c>
      <c r="I45" s="30">
        <f t="shared" si="1"/>
        <v>0</v>
      </c>
      <c r="J45" s="31"/>
      <c r="K45" s="30">
        <f t="shared" si="2"/>
        <v>0</v>
      </c>
      <c r="L45" s="31"/>
      <c r="M45" s="30">
        <f t="shared" si="3"/>
        <v>0</v>
      </c>
      <c r="N45" s="31"/>
      <c r="O45" s="30">
        <f t="shared" si="4"/>
        <v>0</v>
      </c>
      <c r="P45" s="31"/>
      <c r="Q45" s="30">
        <f t="shared" si="5"/>
        <v>0</v>
      </c>
      <c r="R45" s="31"/>
      <c r="S45" s="30">
        <f t="shared" si="6"/>
        <v>1</v>
      </c>
      <c r="T45" s="31">
        <v>0.5</v>
      </c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>+IF(AK45=1,1,(#REF!+SUMPRODUCT((MOD(COLUMN(T45:AL45),2)=0)*T45:AL45))/$H45)</f>
        <v>1</v>
      </c>
    </row>
    <row r="46" spans="1:39" x14ac:dyDescent="0.25">
      <c r="A46" s="34" t="str">
        <f>+'Sprint Backlog'!B40</f>
        <v>US035</v>
      </c>
      <c r="B46" s="99" t="str">
        <f>+'Sprint Backlog'!C40</f>
        <v>Prototipado</v>
      </c>
      <c r="C46" s="99"/>
      <c r="D46" s="99"/>
      <c r="E46" s="28" t="s">
        <v>3</v>
      </c>
      <c r="F46" s="28" t="s">
        <v>57</v>
      </c>
      <c r="G46" s="28" t="s">
        <v>56</v>
      </c>
      <c r="H46" s="33">
        <v>0.5</v>
      </c>
      <c r="I46" s="30">
        <f t="shared" si="1"/>
        <v>0</v>
      </c>
      <c r="J46" s="31"/>
      <c r="K46" s="30">
        <f t="shared" si="2"/>
        <v>0</v>
      </c>
      <c r="L46" s="31"/>
      <c r="M46" s="30">
        <f t="shared" si="3"/>
        <v>0</v>
      </c>
      <c r="N46" s="31"/>
      <c r="O46" s="30">
        <f t="shared" si="4"/>
        <v>0</v>
      </c>
      <c r="P46" s="31"/>
      <c r="Q46" s="30">
        <f t="shared" si="5"/>
        <v>0</v>
      </c>
      <c r="R46" s="31"/>
      <c r="S46" s="30">
        <f t="shared" si="6"/>
        <v>0.4</v>
      </c>
      <c r="T46" s="31">
        <v>0.2</v>
      </c>
      <c r="U46" s="30">
        <f t="shared" si="7"/>
        <v>1</v>
      </c>
      <c r="V46" s="31">
        <v>0.3</v>
      </c>
      <c r="W46" s="30">
        <f t="shared" si="8"/>
        <v>1</v>
      </c>
      <c r="X46" s="31"/>
      <c r="Y46" s="30">
        <f t="shared" si="9"/>
        <v>1</v>
      </c>
      <c r="Z46" s="32"/>
      <c r="AA46" s="30">
        <f t="shared" si="10"/>
        <v>1</v>
      </c>
      <c r="AB46" s="32"/>
      <c r="AC46" s="30">
        <f t="shared" si="11"/>
        <v>1</v>
      </c>
      <c r="AD46" s="32"/>
      <c r="AE46" s="30">
        <f t="shared" si="12"/>
        <v>1</v>
      </c>
      <c r="AF46" s="32"/>
      <c r="AG46" s="30">
        <f t="shared" si="13"/>
        <v>1</v>
      </c>
      <c r="AH46" s="32"/>
      <c r="AI46" s="77">
        <f t="shared" si="14"/>
        <v>1</v>
      </c>
      <c r="AJ46" s="32"/>
      <c r="AK46" s="77">
        <f t="shared" si="15"/>
        <v>1</v>
      </c>
      <c r="AL46" s="32"/>
      <c r="AM46" s="77">
        <f>+IF(AK46=1,1,(#REF!+SUMPRODUCT((MOD(COLUMN(T46:AL46),2)=0)*T46:AL46))/$H46)</f>
        <v>1</v>
      </c>
    </row>
    <row r="47" spans="1:39" x14ac:dyDescent="0.25">
      <c r="A47" s="34" t="str">
        <f>+'Sprint Backlog'!B41</f>
        <v>US035</v>
      </c>
      <c r="B47" s="99" t="str">
        <f>+'Sprint Backlog'!C41</f>
        <v>Implementar Capa de Entidad</v>
      </c>
      <c r="C47" s="99"/>
      <c r="D47" s="99"/>
      <c r="E47" s="28" t="s">
        <v>23</v>
      </c>
      <c r="F47" s="28" t="s">
        <v>57</v>
      </c>
      <c r="G47" s="28" t="s">
        <v>56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1</v>
      </c>
      <c r="V47" s="31">
        <v>1</v>
      </c>
      <c r="W47" s="30">
        <f t="shared" si="8"/>
        <v>1</v>
      </c>
      <c r="X47" s="31"/>
      <c r="Y47" s="30">
        <f t="shared" si="9"/>
        <v>1</v>
      </c>
      <c r="Z47" s="32"/>
      <c r="AA47" s="30">
        <f t="shared" si="10"/>
        <v>1</v>
      </c>
      <c r="AB47" s="32"/>
      <c r="AC47" s="30">
        <f t="shared" si="11"/>
        <v>1</v>
      </c>
      <c r="AD47" s="32"/>
      <c r="AE47" s="30">
        <f t="shared" si="12"/>
        <v>1</v>
      </c>
      <c r="AF47" s="32"/>
      <c r="AG47" s="30">
        <f t="shared" si="13"/>
        <v>1</v>
      </c>
      <c r="AH47" s="32"/>
      <c r="AI47" s="77">
        <f t="shared" si="14"/>
        <v>1</v>
      </c>
      <c r="AJ47" s="32"/>
      <c r="AK47" s="77">
        <f t="shared" si="15"/>
        <v>1</v>
      </c>
      <c r="AL47" s="32"/>
      <c r="AM47" s="77">
        <f>+IF(AK47=1,1,(#REF!+SUMPRODUCT((MOD(COLUMN(T47:AL47),2)=0)*T47:AL47))/$H47)</f>
        <v>1</v>
      </c>
    </row>
    <row r="48" spans="1:39" x14ac:dyDescent="0.25">
      <c r="A48" s="34" t="str">
        <f>+'Sprint Backlog'!B42</f>
        <v>US035</v>
      </c>
      <c r="B48" s="99" t="str">
        <f>+'Sprint Backlog'!C42</f>
        <v>Implementar Capa de Acceso de Datos</v>
      </c>
      <c r="C48" s="99"/>
      <c r="D48" s="99"/>
      <c r="E48" s="27" t="s">
        <v>23</v>
      </c>
      <c r="F48" s="28" t="s">
        <v>57</v>
      </c>
      <c r="G48" s="28" t="s">
        <v>56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1</v>
      </c>
      <c r="V48" s="31">
        <v>2</v>
      </c>
      <c r="W48" s="30">
        <f t="shared" si="8"/>
        <v>1</v>
      </c>
      <c r="X48" s="31"/>
      <c r="Y48" s="30">
        <f t="shared" si="9"/>
        <v>1</v>
      </c>
      <c r="Z48" s="32"/>
      <c r="AA48" s="30">
        <f t="shared" si="10"/>
        <v>1</v>
      </c>
      <c r="AB48" s="32"/>
      <c r="AC48" s="30">
        <f t="shared" si="11"/>
        <v>1</v>
      </c>
      <c r="AD48" s="32"/>
      <c r="AE48" s="30">
        <f t="shared" si="12"/>
        <v>1</v>
      </c>
      <c r="AF48" s="32"/>
      <c r="AG48" s="30">
        <f t="shared" si="13"/>
        <v>1</v>
      </c>
      <c r="AH48" s="32"/>
      <c r="AI48" s="77">
        <f t="shared" si="14"/>
        <v>1</v>
      </c>
      <c r="AJ48" s="32"/>
      <c r="AK48" s="77">
        <f t="shared" si="15"/>
        <v>1</v>
      </c>
      <c r="AL48" s="32"/>
      <c r="AM48" s="77">
        <f>+IF(AK48=1,1,(#REF!+SUMPRODUCT((MOD(COLUMN(T48:AL48),2)=0)*T48:AL48))/$H48)</f>
        <v>1</v>
      </c>
    </row>
    <row r="49" spans="1:39" x14ac:dyDescent="0.25">
      <c r="A49" s="34" t="str">
        <f>+'Sprint Backlog'!B43</f>
        <v>US035</v>
      </c>
      <c r="B49" s="99" t="str">
        <f>+'Sprint Backlog'!C43</f>
        <v>Implementar Capa de Componente de Negocio</v>
      </c>
      <c r="C49" s="99"/>
      <c r="D49" s="99"/>
      <c r="E49" s="27" t="s">
        <v>23</v>
      </c>
      <c r="F49" s="28" t="s">
        <v>57</v>
      </c>
      <c r="G49" s="28" t="s">
        <v>56</v>
      </c>
      <c r="H49" s="33">
        <v>2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1</v>
      </c>
      <c r="V49" s="31">
        <v>2</v>
      </c>
      <c r="W49" s="30">
        <f t="shared" si="8"/>
        <v>1</v>
      </c>
      <c r="X49" s="31"/>
      <c r="Y49" s="30">
        <f t="shared" si="9"/>
        <v>1</v>
      </c>
      <c r="Z49" s="32"/>
      <c r="AA49" s="30">
        <f t="shared" si="10"/>
        <v>1</v>
      </c>
      <c r="AB49" s="32"/>
      <c r="AC49" s="30">
        <f t="shared" si="11"/>
        <v>1</v>
      </c>
      <c r="AD49" s="32"/>
      <c r="AE49" s="30">
        <f t="shared" si="12"/>
        <v>1</v>
      </c>
      <c r="AF49" s="32"/>
      <c r="AG49" s="30">
        <f t="shared" si="13"/>
        <v>1</v>
      </c>
      <c r="AH49" s="32"/>
      <c r="AI49" s="77">
        <f t="shared" si="14"/>
        <v>1</v>
      </c>
      <c r="AJ49" s="32"/>
      <c r="AK49" s="77">
        <f t="shared" si="15"/>
        <v>1</v>
      </c>
      <c r="AL49" s="32"/>
      <c r="AM49" s="77">
        <f>+IF(AK49=1,1,(#REF!+SUMPRODUCT((MOD(COLUMN(T49:AL49),2)=0)*T49:AL49))/$H49)</f>
        <v>1</v>
      </c>
    </row>
    <row r="50" spans="1:39" x14ac:dyDescent="0.25">
      <c r="A50" s="34" t="str">
        <f>+'Sprint Backlog'!B44</f>
        <v>US035</v>
      </c>
      <c r="B50" s="99" t="str">
        <f>+'Sprint Backlog'!C44</f>
        <v>Implementar Capa de Presentación</v>
      </c>
      <c r="C50" s="99"/>
      <c r="D50" s="99"/>
      <c r="E50" s="27" t="s">
        <v>23</v>
      </c>
      <c r="F50" s="28" t="s">
        <v>57</v>
      </c>
      <c r="G50" s="28" t="s">
        <v>56</v>
      </c>
      <c r="H50" s="33">
        <v>1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0</v>
      </c>
      <c r="P50" s="31"/>
      <c r="Q50" s="30">
        <f t="shared" si="5"/>
        <v>0</v>
      </c>
      <c r="R50" s="31"/>
      <c r="S50" s="30">
        <f t="shared" si="6"/>
        <v>0</v>
      </c>
      <c r="T50" s="31"/>
      <c r="U50" s="30">
        <f t="shared" si="7"/>
        <v>1</v>
      </c>
      <c r="V50" s="31">
        <v>1</v>
      </c>
      <c r="W50" s="30">
        <f t="shared" si="8"/>
        <v>1</v>
      </c>
      <c r="X50" s="31"/>
      <c r="Y50" s="30">
        <f t="shared" si="9"/>
        <v>1</v>
      </c>
      <c r="Z50" s="32"/>
      <c r="AA50" s="30">
        <f t="shared" si="10"/>
        <v>1</v>
      </c>
      <c r="AB50" s="32"/>
      <c r="AC50" s="30">
        <f t="shared" si="11"/>
        <v>1</v>
      </c>
      <c r="AD50" s="32"/>
      <c r="AE50" s="30">
        <f t="shared" si="12"/>
        <v>1</v>
      </c>
      <c r="AF50" s="32"/>
      <c r="AG50" s="30">
        <f t="shared" si="13"/>
        <v>1</v>
      </c>
      <c r="AH50" s="32"/>
      <c r="AI50" s="77">
        <f t="shared" si="14"/>
        <v>1</v>
      </c>
      <c r="AJ50" s="32"/>
      <c r="AK50" s="77">
        <f t="shared" si="15"/>
        <v>1</v>
      </c>
      <c r="AL50" s="32"/>
      <c r="AM50" s="77">
        <f>+IF(AK50=1,1,(#REF!+SUMPRODUCT((MOD(COLUMN(T50:AL50),2)=0)*T50:AL50))/$H50)</f>
        <v>1</v>
      </c>
    </row>
    <row r="51" spans="1:39" x14ac:dyDescent="0.25">
      <c r="A51" s="34" t="str">
        <f>+'Sprint Backlog'!B45</f>
        <v>US035</v>
      </c>
      <c r="B51" s="99" t="str">
        <f>+'Sprint Backlog'!C45</f>
        <v>Pruebas unitarias</v>
      </c>
      <c r="C51" s="99"/>
      <c r="D51" s="99"/>
      <c r="E51" s="28" t="s">
        <v>24</v>
      </c>
      <c r="F51" s="28" t="s">
        <v>57</v>
      </c>
      <c r="G51" s="28" t="s">
        <v>56</v>
      </c>
      <c r="H51" s="29">
        <v>1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1</v>
      </c>
      <c r="V51" s="31">
        <v>1</v>
      </c>
      <c r="W51" s="30">
        <f t="shared" si="8"/>
        <v>1</v>
      </c>
      <c r="X51" s="31"/>
      <c r="Y51" s="30">
        <f t="shared" si="9"/>
        <v>1</v>
      </c>
      <c r="Z51" s="32"/>
      <c r="AA51" s="30">
        <f t="shared" si="10"/>
        <v>1</v>
      </c>
      <c r="AB51" s="32"/>
      <c r="AC51" s="30">
        <f t="shared" si="11"/>
        <v>1</v>
      </c>
      <c r="AD51" s="32"/>
      <c r="AE51" s="30">
        <f t="shared" si="12"/>
        <v>1</v>
      </c>
      <c r="AF51" s="32"/>
      <c r="AG51" s="30">
        <f t="shared" si="13"/>
        <v>1</v>
      </c>
      <c r="AH51" s="32"/>
      <c r="AI51" s="77">
        <f t="shared" si="14"/>
        <v>1</v>
      </c>
      <c r="AJ51" s="32"/>
      <c r="AK51" s="77">
        <f t="shared" si="15"/>
        <v>1</v>
      </c>
      <c r="AL51" s="32"/>
      <c r="AM51" s="77">
        <f>+IF(AK51=1,1,(#REF!+SUMPRODUCT((MOD(COLUMN(T51:AL51),2)=0)*T51:AL51))/$H51)</f>
        <v>1</v>
      </c>
    </row>
    <row r="52" spans="1:39" x14ac:dyDescent="0.25">
      <c r="A52" s="34" t="str">
        <f>+'Sprint Backlog'!B46</f>
        <v>US031</v>
      </c>
      <c r="B52" s="99" t="str">
        <f>+'Sprint Backlog'!C46</f>
        <v>Modelado en Base de Datos</v>
      </c>
      <c r="C52" s="99"/>
      <c r="D52" s="99"/>
      <c r="E52" s="28" t="s">
        <v>20</v>
      </c>
      <c r="F52" s="28" t="s">
        <v>57</v>
      </c>
      <c r="G52" s="28" t="s">
        <v>56</v>
      </c>
      <c r="H52" s="29">
        <v>0.15</v>
      </c>
      <c r="I52" s="30">
        <f t="shared" si="1"/>
        <v>0</v>
      </c>
      <c r="J52" s="31"/>
      <c r="K52" s="30">
        <f t="shared" si="2"/>
        <v>0</v>
      </c>
      <c r="L52" s="31"/>
      <c r="M52" s="30">
        <f t="shared" si="3"/>
        <v>0</v>
      </c>
      <c r="N52" s="31"/>
      <c r="O52" s="30">
        <f t="shared" si="4"/>
        <v>0</v>
      </c>
      <c r="P52" s="31"/>
      <c r="Q52" s="30">
        <f t="shared" si="5"/>
        <v>0</v>
      </c>
      <c r="R52" s="31"/>
      <c r="S52" s="30">
        <f t="shared" si="6"/>
        <v>0</v>
      </c>
      <c r="T52" s="31"/>
      <c r="U52" s="30">
        <f t="shared" si="7"/>
        <v>1</v>
      </c>
      <c r="V52" s="31">
        <v>0.15</v>
      </c>
      <c r="W52" s="30">
        <f t="shared" si="8"/>
        <v>1</v>
      </c>
      <c r="X52" s="31"/>
      <c r="Y52" s="30">
        <f t="shared" si="9"/>
        <v>1</v>
      </c>
      <c r="Z52" s="32"/>
      <c r="AA52" s="30">
        <f t="shared" si="10"/>
        <v>1</v>
      </c>
      <c r="AB52" s="32"/>
      <c r="AC52" s="30">
        <f t="shared" si="11"/>
        <v>1</v>
      </c>
      <c r="AD52" s="32"/>
      <c r="AE52" s="30">
        <f t="shared" si="12"/>
        <v>1</v>
      </c>
      <c r="AF52" s="32"/>
      <c r="AG52" s="30">
        <f t="shared" si="13"/>
        <v>1</v>
      </c>
      <c r="AH52" s="32"/>
      <c r="AI52" s="77">
        <f t="shared" si="14"/>
        <v>1</v>
      </c>
      <c r="AJ52" s="32"/>
      <c r="AK52" s="77">
        <f t="shared" si="15"/>
        <v>1</v>
      </c>
      <c r="AL52" s="32"/>
      <c r="AM52" s="77">
        <f>+IF(AK52=1,1,(#REF!+SUMPRODUCT((MOD(COLUMN(T52:AL52),2)=0)*T52:AL52))/$H52)</f>
        <v>1</v>
      </c>
    </row>
    <row r="53" spans="1:39" x14ac:dyDescent="0.25">
      <c r="A53" s="34" t="str">
        <f>+'Sprint Backlog'!B47</f>
        <v>US031</v>
      </c>
      <c r="B53" s="99" t="str">
        <f>+'Sprint Backlog'!C47</f>
        <v>Prototipado</v>
      </c>
      <c r="C53" s="99"/>
      <c r="D53" s="99"/>
      <c r="E53" s="28" t="s">
        <v>3</v>
      </c>
      <c r="F53" s="28" t="s">
        <v>57</v>
      </c>
      <c r="G53" s="28" t="s">
        <v>56</v>
      </c>
      <c r="H53" s="33">
        <v>0.15</v>
      </c>
      <c r="I53" s="30">
        <f t="shared" si="1"/>
        <v>0</v>
      </c>
      <c r="J53" s="31"/>
      <c r="K53" s="30">
        <f t="shared" si="2"/>
        <v>0</v>
      </c>
      <c r="L53" s="31"/>
      <c r="M53" s="30">
        <f t="shared" si="3"/>
        <v>0</v>
      </c>
      <c r="N53" s="31"/>
      <c r="O53" s="30">
        <f t="shared" si="4"/>
        <v>0</v>
      </c>
      <c r="P53" s="31"/>
      <c r="Q53" s="30">
        <f t="shared" si="5"/>
        <v>0</v>
      </c>
      <c r="R53" s="31"/>
      <c r="S53" s="30">
        <f t="shared" si="6"/>
        <v>0</v>
      </c>
      <c r="T53" s="31"/>
      <c r="U53" s="30">
        <f t="shared" si="7"/>
        <v>0</v>
      </c>
      <c r="V53" s="31"/>
      <c r="W53" s="30">
        <f t="shared" si="8"/>
        <v>0</v>
      </c>
      <c r="X53" s="31"/>
      <c r="Y53" s="30">
        <f t="shared" si="9"/>
        <v>0</v>
      </c>
      <c r="Z53" s="32"/>
      <c r="AA53" s="30">
        <f t="shared" si="10"/>
        <v>0</v>
      </c>
      <c r="AB53" s="32"/>
      <c r="AC53" s="30">
        <f t="shared" si="11"/>
        <v>1</v>
      </c>
      <c r="AD53" s="32">
        <v>0.15</v>
      </c>
      <c r="AE53" s="30">
        <f t="shared" si="12"/>
        <v>1</v>
      </c>
      <c r="AF53" s="32"/>
      <c r="AG53" s="30">
        <f t="shared" si="13"/>
        <v>1</v>
      </c>
      <c r="AH53" s="32"/>
      <c r="AI53" s="77">
        <f t="shared" si="14"/>
        <v>1</v>
      </c>
      <c r="AJ53" s="32"/>
      <c r="AK53" s="77">
        <f t="shared" si="15"/>
        <v>1</v>
      </c>
      <c r="AL53" s="32"/>
      <c r="AM53" s="77">
        <f>+IF(AK53=1,1,(#REF!+SUMPRODUCT((MOD(COLUMN(T53:AL53),2)=0)*T53:AL53))/$H53)</f>
        <v>1</v>
      </c>
    </row>
    <row r="54" spans="1:39" x14ac:dyDescent="0.25">
      <c r="A54" s="34" t="str">
        <f>+'Sprint Backlog'!B48</f>
        <v>US031</v>
      </c>
      <c r="B54" s="99" t="str">
        <f>+'Sprint Backlog'!C48</f>
        <v>Implementar Capa de Entidad</v>
      </c>
      <c r="C54" s="99"/>
      <c r="D54" s="99"/>
      <c r="E54" s="28" t="s">
        <v>23</v>
      </c>
      <c r="F54" s="28" t="s">
        <v>57</v>
      </c>
      <c r="G54" s="28" t="s">
        <v>56</v>
      </c>
      <c r="H54" s="33">
        <v>0.6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1</v>
      </c>
      <c r="V54" s="31">
        <v>0.6</v>
      </c>
      <c r="W54" s="30">
        <f t="shared" si="8"/>
        <v>1</v>
      </c>
      <c r="X54" s="31"/>
      <c r="Y54" s="30">
        <f t="shared" si="9"/>
        <v>1</v>
      </c>
      <c r="Z54" s="32"/>
      <c r="AA54" s="30">
        <f t="shared" si="10"/>
        <v>1</v>
      </c>
      <c r="AB54" s="32"/>
      <c r="AC54" s="30">
        <f t="shared" si="11"/>
        <v>1</v>
      </c>
      <c r="AD54" s="32"/>
      <c r="AE54" s="30">
        <f t="shared" si="12"/>
        <v>1</v>
      </c>
      <c r="AF54" s="32"/>
      <c r="AG54" s="30">
        <f t="shared" si="13"/>
        <v>1</v>
      </c>
      <c r="AH54" s="32"/>
      <c r="AI54" s="77">
        <f t="shared" si="14"/>
        <v>1</v>
      </c>
      <c r="AJ54" s="32"/>
      <c r="AK54" s="77">
        <f t="shared" si="15"/>
        <v>1</v>
      </c>
      <c r="AL54" s="32"/>
      <c r="AM54" s="77">
        <f>+IF(AK54=1,1,(#REF!+SUMPRODUCT((MOD(COLUMN(T54:AL54),2)=0)*T54:AL54))/$H54)</f>
        <v>1</v>
      </c>
    </row>
    <row r="55" spans="1:39" x14ac:dyDescent="0.25">
      <c r="A55" s="34" t="str">
        <f>+'Sprint Backlog'!B49</f>
        <v>US031</v>
      </c>
      <c r="B55" s="99" t="str">
        <f>+'Sprint Backlog'!C49</f>
        <v>Implementar Capa de Acceso de Datos</v>
      </c>
      <c r="C55" s="99"/>
      <c r="D55" s="99"/>
      <c r="E55" s="27" t="s">
        <v>23</v>
      </c>
      <c r="F55" s="28" t="s">
        <v>57</v>
      </c>
      <c r="G55" s="28" t="s">
        <v>56</v>
      </c>
      <c r="H55" s="33">
        <v>0.6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1</v>
      </c>
      <c r="V55" s="31">
        <v>0.6</v>
      </c>
      <c r="W55" s="30">
        <f t="shared" si="8"/>
        <v>1</v>
      </c>
      <c r="X55" s="31"/>
      <c r="Y55" s="30">
        <f t="shared" si="9"/>
        <v>1</v>
      </c>
      <c r="Z55" s="32"/>
      <c r="AA55" s="30">
        <f t="shared" si="10"/>
        <v>1</v>
      </c>
      <c r="AB55" s="32"/>
      <c r="AC55" s="30">
        <f t="shared" si="11"/>
        <v>1</v>
      </c>
      <c r="AD55" s="32"/>
      <c r="AE55" s="30">
        <f t="shared" si="12"/>
        <v>1</v>
      </c>
      <c r="AF55" s="32"/>
      <c r="AG55" s="30">
        <f t="shared" si="13"/>
        <v>1</v>
      </c>
      <c r="AH55" s="32"/>
      <c r="AI55" s="77">
        <f t="shared" si="14"/>
        <v>1</v>
      </c>
      <c r="AJ55" s="32"/>
      <c r="AK55" s="77">
        <f t="shared" si="15"/>
        <v>1</v>
      </c>
      <c r="AL55" s="32"/>
      <c r="AM55" s="77">
        <f>+IF(AK55=1,1,(#REF!+SUMPRODUCT((MOD(COLUMN(T55:AL55),2)=0)*T55:AL55))/$H55)</f>
        <v>1</v>
      </c>
    </row>
    <row r="56" spans="1:39" x14ac:dyDescent="0.25">
      <c r="A56" s="34" t="str">
        <f>+'Sprint Backlog'!B50</f>
        <v>US031</v>
      </c>
      <c r="B56" s="99" t="str">
        <f>+'Sprint Backlog'!C50</f>
        <v>Implementar Capa de Componente de Negocio</v>
      </c>
      <c r="C56" s="99"/>
      <c r="D56" s="99"/>
      <c r="E56" s="27" t="s">
        <v>23</v>
      </c>
      <c r="F56" s="28" t="s">
        <v>57</v>
      </c>
      <c r="G56" s="28" t="s">
        <v>56</v>
      </c>
      <c r="H56" s="33">
        <v>0.6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1</v>
      </c>
      <c r="V56" s="31">
        <v>0.6</v>
      </c>
      <c r="W56" s="30">
        <f t="shared" si="8"/>
        <v>1</v>
      </c>
      <c r="X56" s="31"/>
      <c r="Y56" s="30">
        <f t="shared" si="9"/>
        <v>1</v>
      </c>
      <c r="Z56" s="32"/>
      <c r="AA56" s="30">
        <f t="shared" si="10"/>
        <v>1</v>
      </c>
      <c r="AB56" s="32"/>
      <c r="AC56" s="30">
        <f t="shared" si="11"/>
        <v>1</v>
      </c>
      <c r="AD56" s="32"/>
      <c r="AE56" s="30">
        <f t="shared" si="12"/>
        <v>1</v>
      </c>
      <c r="AF56" s="32"/>
      <c r="AG56" s="30">
        <f t="shared" si="13"/>
        <v>1</v>
      </c>
      <c r="AH56" s="32"/>
      <c r="AI56" s="77">
        <f t="shared" si="14"/>
        <v>1</v>
      </c>
      <c r="AJ56" s="32"/>
      <c r="AK56" s="77">
        <f t="shared" si="15"/>
        <v>1</v>
      </c>
      <c r="AL56" s="32"/>
      <c r="AM56" s="77">
        <f>+IF(AK56=1,1,(#REF!+SUMPRODUCT((MOD(COLUMN(T56:AL56),2)=0)*T56:AL56))/$H56)</f>
        <v>1</v>
      </c>
    </row>
    <row r="57" spans="1:39" x14ac:dyDescent="0.25">
      <c r="A57" s="34" t="str">
        <f>+'Sprint Backlog'!B51</f>
        <v>US031</v>
      </c>
      <c r="B57" s="99" t="str">
        <f>+'Sprint Backlog'!C51</f>
        <v>Implementar Capa de Presentación</v>
      </c>
      <c r="C57" s="99"/>
      <c r="D57" s="99"/>
      <c r="E57" s="27" t="s">
        <v>23</v>
      </c>
      <c r="F57" s="28" t="s">
        <v>57</v>
      </c>
      <c r="G57" s="28" t="s">
        <v>56</v>
      </c>
      <c r="H57" s="33">
        <v>0.6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0</v>
      </c>
      <c r="P57" s="31"/>
      <c r="Q57" s="30">
        <f t="shared" si="5"/>
        <v>0</v>
      </c>
      <c r="R57" s="31"/>
      <c r="S57" s="30">
        <f t="shared" si="6"/>
        <v>0</v>
      </c>
      <c r="T57" s="31"/>
      <c r="U57" s="30">
        <f t="shared" si="7"/>
        <v>1</v>
      </c>
      <c r="V57" s="31">
        <v>0.6</v>
      </c>
      <c r="W57" s="30">
        <f t="shared" si="8"/>
        <v>1</v>
      </c>
      <c r="X57" s="31"/>
      <c r="Y57" s="30">
        <f t="shared" si="9"/>
        <v>1</v>
      </c>
      <c r="Z57" s="32"/>
      <c r="AA57" s="30">
        <f t="shared" si="10"/>
        <v>1</v>
      </c>
      <c r="AB57" s="32"/>
      <c r="AC57" s="30">
        <f t="shared" si="11"/>
        <v>1</v>
      </c>
      <c r="AD57" s="32"/>
      <c r="AE57" s="30">
        <f t="shared" si="12"/>
        <v>1</v>
      </c>
      <c r="AF57" s="32"/>
      <c r="AG57" s="30">
        <f t="shared" si="13"/>
        <v>1</v>
      </c>
      <c r="AH57" s="32"/>
      <c r="AI57" s="77">
        <f t="shared" si="14"/>
        <v>1</v>
      </c>
      <c r="AJ57" s="32"/>
      <c r="AK57" s="77">
        <f t="shared" si="15"/>
        <v>1</v>
      </c>
      <c r="AL57" s="32"/>
      <c r="AM57" s="77">
        <f>+IF(AK57=1,1,(#REF!+SUMPRODUCT((MOD(COLUMN(T57:AL57),2)=0)*T57:AL57))/$H57)</f>
        <v>1</v>
      </c>
    </row>
    <row r="58" spans="1:39" x14ac:dyDescent="0.25">
      <c r="A58" s="34" t="str">
        <f>+'Sprint Backlog'!B52</f>
        <v>US031</v>
      </c>
      <c r="B58" s="99" t="str">
        <f>+'Sprint Backlog'!C52</f>
        <v>Pruebas unitarias</v>
      </c>
      <c r="C58" s="99"/>
      <c r="D58" s="99"/>
      <c r="E58" s="28" t="s">
        <v>24</v>
      </c>
      <c r="F58" s="28" t="s">
        <v>57</v>
      </c>
      <c r="G58" s="28" t="s">
        <v>56</v>
      </c>
      <c r="H58" s="29">
        <v>0.3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1</v>
      </c>
      <c r="V58" s="31">
        <v>0.3</v>
      </c>
      <c r="W58" s="30">
        <f t="shared" si="8"/>
        <v>1</v>
      </c>
      <c r="X58" s="31"/>
      <c r="Y58" s="30">
        <f t="shared" si="9"/>
        <v>1</v>
      </c>
      <c r="Z58" s="32"/>
      <c r="AA58" s="30">
        <f t="shared" si="10"/>
        <v>1</v>
      </c>
      <c r="AB58" s="32"/>
      <c r="AC58" s="30">
        <f t="shared" si="11"/>
        <v>1</v>
      </c>
      <c r="AD58" s="32"/>
      <c r="AE58" s="30">
        <f t="shared" si="12"/>
        <v>1</v>
      </c>
      <c r="AF58" s="32"/>
      <c r="AG58" s="30">
        <f t="shared" si="13"/>
        <v>1</v>
      </c>
      <c r="AH58" s="32"/>
      <c r="AI58" s="77">
        <f t="shared" si="14"/>
        <v>1</v>
      </c>
      <c r="AJ58" s="32"/>
      <c r="AK58" s="77">
        <f t="shared" si="15"/>
        <v>1</v>
      </c>
      <c r="AL58" s="32"/>
      <c r="AM58" s="77">
        <f>+IF(AK58=1,1,(#REF!+SUMPRODUCT((MOD(COLUMN(T58:AL58),2)=0)*T58:AL58))/$H58)</f>
        <v>1</v>
      </c>
    </row>
    <row r="59" spans="1:39" x14ac:dyDescent="0.25">
      <c r="A59" s="34" t="str">
        <f>+'Sprint Backlog'!B53</f>
        <v>US046</v>
      </c>
      <c r="B59" s="99" t="str">
        <f>+'Sprint Backlog'!C53</f>
        <v>Modelado en Base de Datos</v>
      </c>
      <c r="C59" s="99"/>
      <c r="D59" s="99"/>
      <c r="E59" s="27" t="s">
        <v>20</v>
      </c>
      <c r="F59" s="28" t="s">
        <v>57</v>
      </c>
      <c r="G59" s="28" t="s">
        <v>22</v>
      </c>
      <c r="H59" s="35">
        <v>1</v>
      </c>
      <c r="I59" s="30">
        <f t="shared" si="1"/>
        <v>0</v>
      </c>
      <c r="J59" s="31"/>
      <c r="K59" s="30">
        <f t="shared" si="2"/>
        <v>0</v>
      </c>
      <c r="L59" s="31"/>
      <c r="M59" s="30">
        <f t="shared" si="3"/>
        <v>0</v>
      </c>
      <c r="N59" s="31"/>
      <c r="O59" s="30">
        <f t="shared" si="4"/>
        <v>0.5</v>
      </c>
      <c r="P59" s="31">
        <v>0.5</v>
      </c>
      <c r="Q59" s="30">
        <f t="shared" si="5"/>
        <v>0.5</v>
      </c>
      <c r="R59" s="31"/>
      <c r="S59" s="30">
        <f t="shared" si="6"/>
        <v>0.5</v>
      </c>
      <c r="T59" s="31"/>
      <c r="U59" s="30">
        <f t="shared" si="7"/>
        <v>0.5</v>
      </c>
      <c r="V59" s="31"/>
      <c r="W59" s="30">
        <f t="shared" si="8"/>
        <v>0.5</v>
      </c>
      <c r="X59" s="31"/>
      <c r="Y59" s="30">
        <f t="shared" si="9"/>
        <v>0.5</v>
      </c>
      <c r="Z59" s="32"/>
      <c r="AA59" s="30">
        <f t="shared" si="10"/>
        <v>1</v>
      </c>
      <c r="AB59" s="32">
        <v>0.5</v>
      </c>
      <c r="AC59" s="30">
        <f t="shared" si="11"/>
        <v>1</v>
      </c>
      <c r="AD59" s="32"/>
      <c r="AE59" s="30">
        <f t="shared" si="12"/>
        <v>1</v>
      </c>
      <c r="AF59" s="32"/>
      <c r="AG59" s="30">
        <f t="shared" si="13"/>
        <v>1</v>
      </c>
      <c r="AH59" s="32"/>
      <c r="AI59" s="77">
        <f t="shared" si="14"/>
        <v>1</v>
      </c>
      <c r="AJ59" s="32"/>
      <c r="AK59" s="77">
        <f t="shared" si="15"/>
        <v>1</v>
      </c>
      <c r="AL59" s="32"/>
      <c r="AM59" s="77">
        <f>+IF(AK59=1,1,(#REF!+SUMPRODUCT((MOD(COLUMN(T59:AL59),2)=0)*T59:AL59))/$H59)</f>
        <v>1</v>
      </c>
    </row>
    <row r="60" spans="1:39" outlineLevel="1" x14ac:dyDescent="0.25">
      <c r="A60" s="34" t="str">
        <f>+'Sprint Backlog'!B54</f>
        <v>US046</v>
      </c>
      <c r="B60" s="99" t="str">
        <f>+'Sprint Backlog'!C54</f>
        <v>Prototipado</v>
      </c>
      <c r="C60" s="99"/>
      <c r="D60" s="99"/>
      <c r="E60" s="27" t="s">
        <v>3</v>
      </c>
      <c r="F60" s="28" t="s">
        <v>57</v>
      </c>
      <c r="G60" s="28" t="s">
        <v>22</v>
      </c>
      <c r="H60" s="35">
        <v>1</v>
      </c>
      <c r="I60" s="30">
        <f t="shared" si="1"/>
        <v>0</v>
      </c>
      <c r="J60" s="31"/>
      <c r="K60" s="30">
        <f t="shared" si="2"/>
        <v>0</v>
      </c>
      <c r="L60" s="31"/>
      <c r="M60" s="30">
        <f t="shared" si="3"/>
        <v>0</v>
      </c>
      <c r="N60" s="31"/>
      <c r="O60" s="30">
        <f t="shared" si="4"/>
        <v>1</v>
      </c>
      <c r="P60" s="31">
        <v>1</v>
      </c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>+IF(AK60=1,1,(#REF!+SUMPRODUCT((MOD(COLUMN(T60:AL60),2)=0)*T60:AL60))/$H60)</f>
        <v>1</v>
      </c>
    </row>
    <row r="61" spans="1:39" outlineLevel="1" x14ac:dyDescent="0.25">
      <c r="A61" s="34" t="str">
        <f>+'Sprint Backlog'!B55</f>
        <v>US046</v>
      </c>
      <c r="B61" s="99" t="str">
        <f>+'Sprint Backlog'!C55</f>
        <v>Implementar Capa de Entidad</v>
      </c>
      <c r="C61" s="99"/>
      <c r="D61" s="99"/>
      <c r="E61" s="27" t="s">
        <v>23</v>
      </c>
      <c r="F61" s="28" t="s">
        <v>57</v>
      </c>
      <c r="G61" s="28" t="s">
        <v>22</v>
      </c>
      <c r="H61" s="35">
        <v>2.75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0.18181818181818182</v>
      </c>
      <c r="P61" s="31">
        <v>0.5</v>
      </c>
      <c r="Q61" s="30">
        <f t="shared" si="5"/>
        <v>0.18181818181818182</v>
      </c>
      <c r="R61" s="31"/>
      <c r="S61" s="30">
        <f t="shared" si="6"/>
        <v>0.18181818181818182</v>
      </c>
      <c r="T61" s="31"/>
      <c r="U61" s="30">
        <f t="shared" si="7"/>
        <v>0.18181818181818182</v>
      </c>
      <c r="V61" s="31"/>
      <c r="W61" s="30">
        <f t="shared" si="8"/>
        <v>0.18181818181818182</v>
      </c>
      <c r="X61" s="31"/>
      <c r="Y61" s="30">
        <f t="shared" si="9"/>
        <v>0.54545454545454541</v>
      </c>
      <c r="Z61" s="32">
        <v>1</v>
      </c>
      <c r="AA61" s="30">
        <f t="shared" si="10"/>
        <v>1</v>
      </c>
      <c r="AB61" s="32">
        <v>1.25</v>
      </c>
      <c r="AC61" s="30">
        <f t="shared" si="11"/>
        <v>1</v>
      </c>
      <c r="AD61" s="32"/>
      <c r="AE61" s="30">
        <f t="shared" si="12"/>
        <v>1</v>
      </c>
      <c r="AF61" s="32"/>
      <c r="AG61" s="30">
        <f t="shared" si="13"/>
        <v>1</v>
      </c>
      <c r="AH61" s="32"/>
      <c r="AI61" s="77">
        <f t="shared" si="14"/>
        <v>1</v>
      </c>
      <c r="AJ61" s="32"/>
      <c r="AK61" s="77">
        <f t="shared" si="15"/>
        <v>1</v>
      </c>
      <c r="AL61" s="32"/>
      <c r="AM61" s="77">
        <f>+IF(AK61=1,1,(#REF!+SUMPRODUCT((MOD(COLUMN(T61:AL61),2)=0)*T61:AL61))/$H61)</f>
        <v>1</v>
      </c>
    </row>
    <row r="62" spans="1:39" outlineLevel="1" x14ac:dyDescent="0.25">
      <c r="A62" s="34" t="str">
        <f>+'Sprint Backlog'!B56</f>
        <v>US046</v>
      </c>
      <c r="B62" s="99" t="str">
        <f>+'Sprint Backlog'!C56</f>
        <v>Implementar Capa de Acceso de Datos</v>
      </c>
      <c r="C62" s="99"/>
      <c r="D62" s="99"/>
      <c r="E62" s="27" t="s">
        <v>23</v>
      </c>
      <c r="F62" s="28" t="s">
        <v>57</v>
      </c>
      <c r="G62" s="28" t="s">
        <v>22</v>
      </c>
      <c r="H62" s="35">
        <v>2.75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0.18181818181818182</v>
      </c>
      <c r="P62" s="31">
        <v>0.5</v>
      </c>
      <c r="Q62" s="30">
        <f t="shared" si="5"/>
        <v>0.18181818181818182</v>
      </c>
      <c r="R62" s="31"/>
      <c r="S62" s="30">
        <f t="shared" si="6"/>
        <v>0.18181818181818182</v>
      </c>
      <c r="T62" s="31"/>
      <c r="U62" s="30">
        <f t="shared" si="7"/>
        <v>0.18181818181818182</v>
      </c>
      <c r="V62" s="31"/>
      <c r="W62" s="30">
        <f t="shared" si="8"/>
        <v>0.18181818181818182</v>
      </c>
      <c r="X62" s="31"/>
      <c r="Y62" s="30">
        <f t="shared" si="9"/>
        <v>0.18181818181818182</v>
      </c>
      <c r="Z62" s="32"/>
      <c r="AA62" s="30">
        <f t="shared" si="10"/>
        <v>1</v>
      </c>
      <c r="AB62" s="32">
        <v>2.25</v>
      </c>
      <c r="AC62" s="30">
        <f t="shared" si="11"/>
        <v>1</v>
      </c>
      <c r="AD62" s="32"/>
      <c r="AE62" s="30">
        <f t="shared" si="12"/>
        <v>1</v>
      </c>
      <c r="AF62" s="32"/>
      <c r="AG62" s="30">
        <f t="shared" si="13"/>
        <v>1</v>
      </c>
      <c r="AH62" s="32"/>
      <c r="AI62" s="77">
        <f t="shared" si="14"/>
        <v>1</v>
      </c>
      <c r="AJ62" s="32"/>
      <c r="AK62" s="77">
        <f t="shared" si="15"/>
        <v>1</v>
      </c>
      <c r="AL62" s="32"/>
      <c r="AM62" s="77">
        <f>+IF(AK62=1,1,(#REF!+SUMPRODUCT((MOD(COLUMN(T62:AL62),2)=0)*T62:AL62))/$H62)</f>
        <v>1</v>
      </c>
    </row>
    <row r="63" spans="1:39" outlineLevel="1" x14ac:dyDescent="0.25">
      <c r="A63" s="34" t="str">
        <f>+'Sprint Backlog'!B57</f>
        <v>US046</v>
      </c>
      <c r="B63" s="99" t="str">
        <f>+'Sprint Backlog'!C57</f>
        <v>Implementar Capa de Componente de Negocio</v>
      </c>
      <c r="C63" s="99"/>
      <c r="D63" s="99"/>
      <c r="E63" s="27" t="s">
        <v>23</v>
      </c>
      <c r="F63" s="28" t="s">
        <v>57</v>
      </c>
      <c r="G63" s="28" t="s">
        <v>22</v>
      </c>
      <c r="H63" s="35">
        <v>2.75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0.18181818181818182</v>
      </c>
      <c r="P63" s="31">
        <v>0.5</v>
      </c>
      <c r="Q63" s="30">
        <f t="shared" si="5"/>
        <v>0.18181818181818182</v>
      </c>
      <c r="R63" s="31"/>
      <c r="S63" s="30">
        <f t="shared" si="6"/>
        <v>0.18181818181818182</v>
      </c>
      <c r="T63" s="31"/>
      <c r="U63" s="30">
        <f t="shared" si="7"/>
        <v>0.18181818181818182</v>
      </c>
      <c r="V63" s="31"/>
      <c r="W63" s="30">
        <f t="shared" si="8"/>
        <v>0.18181818181818182</v>
      </c>
      <c r="X63" s="31"/>
      <c r="Y63" s="30">
        <f t="shared" si="9"/>
        <v>0.18181818181818182</v>
      </c>
      <c r="Z63" s="32"/>
      <c r="AA63" s="30">
        <f t="shared" si="10"/>
        <v>1</v>
      </c>
      <c r="AB63" s="32">
        <v>2.25</v>
      </c>
      <c r="AC63" s="30">
        <f t="shared" si="11"/>
        <v>1</v>
      </c>
      <c r="AD63" s="32"/>
      <c r="AE63" s="30">
        <f t="shared" si="12"/>
        <v>1</v>
      </c>
      <c r="AF63" s="32"/>
      <c r="AG63" s="30">
        <f t="shared" si="13"/>
        <v>1</v>
      </c>
      <c r="AH63" s="32"/>
      <c r="AI63" s="77">
        <f t="shared" si="14"/>
        <v>1</v>
      </c>
      <c r="AJ63" s="32"/>
      <c r="AK63" s="77">
        <f t="shared" si="15"/>
        <v>1</v>
      </c>
      <c r="AL63" s="32"/>
      <c r="AM63" s="77">
        <f>+IF(AK63=1,1,(#REF!+SUMPRODUCT((MOD(COLUMN(T63:AL63),2)=0)*T63:AL63))/$H63)</f>
        <v>1</v>
      </c>
    </row>
    <row r="64" spans="1:39" outlineLevel="1" x14ac:dyDescent="0.25">
      <c r="A64" s="34" t="str">
        <f>+'Sprint Backlog'!B58</f>
        <v>US046</v>
      </c>
      <c r="B64" s="99" t="str">
        <f>+'Sprint Backlog'!C58</f>
        <v>Implementar Capa de Presentación</v>
      </c>
      <c r="C64" s="99"/>
      <c r="D64" s="99"/>
      <c r="E64" s="27" t="s">
        <v>23</v>
      </c>
      <c r="F64" s="28" t="s">
        <v>57</v>
      </c>
      <c r="G64" s="28" t="s">
        <v>22</v>
      </c>
      <c r="H64" s="35">
        <v>4.5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0.1111111111111111</v>
      </c>
      <c r="P64" s="31">
        <v>0.5</v>
      </c>
      <c r="Q64" s="30">
        <f t="shared" si="5"/>
        <v>0.1111111111111111</v>
      </c>
      <c r="R64" s="31"/>
      <c r="S64" s="30">
        <f t="shared" si="6"/>
        <v>0.1111111111111111</v>
      </c>
      <c r="T64" s="31"/>
      <c r="U64" s="30">
        <f t="shared" si="7"/>
        <v>0.1111111111111111</v>
      </c>
      <c r="V64" s="31"/>
      <c r="W64" s="30">
        <f t="shared" si="8"/>
        <v>0.1111111111111111</v>
      </c>
      <c r="X64" s="31"/>
      <c r="Y64" s="30">
        <f t="shared" si="9"/>
        <v>0.33333333333333331</v>
      </c>
      <c r="Z64" s="32">
        <v>1</v>
      </c>
      <c r="AA64" s="30">
        <f t="shared" si="10"/>
        <v>1</v>
      </c>
      <c r="AB64" s="32">
        <v>3</v>
      </c>
      <c r="AC64" s="30">
        <f t="shared" si="11"/>
        <v>1</v>
      </c>
      <c r="AD64" s="32"/>
      <c r="AE64" s="30">
        <f t="shared" si="12"/>
        <v>1</v>
      </c>
      <c r="AF64" s="32"/>
      <c r="AG64" s="30">
        <f t="shared" si="13"/>
        <v>1</v>
      </c>
      <c r="AH64" s="32"/>
      <c r="AI64" s="77">
        <f t="shared" si="14"/>
        <v>1</v>
      </c>
      <c r="AJ64" s="32"/>
      <c r="AK64" s="77">
        <f t="shared" si="15"/>
        <v>1</v>
      </c>
      <c r="AL64" s="32"/>
      <c r="AM64" s="77">
        <f>+IF(AK64=1,1,(#REF!+SUMPRODUCT((MOD(COLUMN(T64:AL64),2)=0)*T64:AL64))/$H64)</f>
        <v>1</v>
      </c>
    </row>
    <row r="65" spans="1:39" outlineLevel="1" x14ac:dyDescent="0.25">
      <c r="A65" s="34" t="str">
        <f>+'Sprint Backlog'!B59</f>
        <v>US046</v>
      </c>
      <c r="B65" s="99" t="str">
        <f>+'Sprint Backlog'!C59</f>
        <v>Pruebas unitarias</v>
      </c>
      <c r="C65" s="99"/>
      <c r="D65" s="99"/>
      <c r="E65" s="27" t="s">
        <v>24</v>
      </c>
      <c r="F65" s="28" t="s">
        <v>55</v>
      </c>
      <c r="G65" s="28" t="s">
        <v>22</v>
      </c>
      <c r="H65" s="35">
        <v>1.25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 t="e">
        <f>+IF(AK65=1,1,(#REF!+SUMPRODUCT((MOD(COLUMN(T65:AL65),2)=0)*T65:AL65))/$H65)</f>
        <v>#REF!</v>
      </c>
    </row>
    <row r="66" spans="1:39" outlineLevel="1" x14ac:dyDescent="0.25">
      <c r="A66" s="34" t="str">
        <f>+'Sprint Backlog'!B60</f>
        <v>US047</v>
      </c>
      <c r="B66" s="99" t="str">
        <f>+'Sprint Backlog'!C60</f>
        <v>Modelado en Base de Datos</v>
      </c>
      <c r="C66" s="99"/>
      <c r="D66" s="99"/>
      <c r="E66" s="28" t="s">
        <v>20</v>
      </c>
      <c r="F66" s="28" t="s">
        <v>57</v>
      </c>
      <c r="G66" s="28" t="s">
        <v>22</v>
      </c>
      <c r="H66" s="35">
        <v>1</v>
      </c>
      <c r="I66" s="30">
        <f t="shared" si="1"/>
        <v>0</v>
      </c>
      <c r="J66" s="31"/>
      <c r="K66" s="30">
        <f t="shared" si="2"/>
        <v>0</v>
      </c>
      <c r="L66" s="31"/>
      <c r="M66" s="30">
        <f t="shared" si="3"/>
        <v>0</v>
      </c>
      <c r="N66" s="31"/>
      <c r="O66" s="30">
        <f t="shared" si="4"/>
        <v>1</v>
      </c>
      <c r="P66" s="31">
        <v>1</v>
      </c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>+IF(AK66=1,1,(#REF!+SUMPRODUCT((MOD(COLUMN(T66:AL66),2)=0)*T66:AL66))/$H66)</f>
        <v>1</v>
      </c>
    </row>
    <row r="67" spans="1:39" outlineLevel="1" x14ac:dyDescent="0.25">
      <c r="A67" s="34" t="str">
        <f>+'Sprint Backlog'!B61</f>
        <v>US047</v>
      </c>
      <c r="B67" s="99" t="str">
        <f>+'Sprint Backlog'!C61</f>
        <v>Prototipado</v>
      </c>
      <c r="C67" s="99"/>
      <c r="D67" s="99"/>
      <c r="E67" s="28" t="s">
        <v>3</v>
      </c>
      <c r="F67" s="28" t="s">
        <v>57</v>
      </c>
      <c r="G67" s="28" t="s">
        <v>22</v>
      </c>
      <c r="H67" s="35">
        <v>0.95</v>
      </c>
      <c r="I67" s="30">
        <f t="shared" si="1"/>
        <v>0</v>
      </c>
      <c r="J67" s="31"/>
      <c r="K67" s="30">
        <f t="shared" si="2"/>
        <v>0</v>
      </c>
      <c r="L67" s="31"/>
      <c r="M67" s="30">
        <f t="shared" si="3"/>
        <v>0</v>
      </c>
      <c r="N67" s="31"/>
      <c r="O67" s="30">
        <f t="shared" si="4"/>
        <v>0.89473684210526316</v>
      </c>
      <c r="P67" s="31">
        <v>0.85</v>
      </c>
      <c r="Q67" s="30">
        <f t="shared" si="5"/>
        <v>0.89473684210526316</v>
      </c>
      <c r="R67" s="31"/>
      <c r="S67" s="30">
        <f t="shared" si="6"/>
        <v>0.89473684210526316</v>
      </c>
      <c r="T67" s="31"/>
      <c r="U67" s="30">
        <f t="shared" si="7"/>
        <v>0.89473684210526316</v>
      </c>
      <c r="V67" s="31"/>
      <c r="W67" s="30">
        <f t="shared" si="8"/>
        <v>0.89473684210526316</v>
      </c>
      <c r="X67" s="31"/>
      <c r="Y67" s="30">
        <f t="shared" si="9"/>
        <v>1</v>
      </c>
      <c r="Z67" s="32">
        <v>0.1</v>
      </c>
      <c r="AA67" s="30">
        <f t="shared" si="10"/>
        <v>1</v>
      </c>
      <c r="AB67" s="32"/>
      <c r="AC67" s="30">
        <f t="shared" si="11"/>
        <v>1</v>
      </c>
      <c r="AD67" s="32"/>
      <c r="AE67" s="30">
        <f t="shared" si="12"/>
        <v>1</v>
      </c>
      <c r="AF67" s="32"/>
      <c r="AG67" s="30">
        <f t="shared" si="13"/>
        <v>1</v>
      </c>
      <c r="AH67" s="32"/>
      <c r="AI67" s="77">
        <f t="shared" si="14"/>
        <v>1</v>
      </c>
      <c r="AJ67" s="32"/>
      <c r="AK67" s="77">
        <f t="shared" si="15"/>
        <v>1</v>
      </c>
      <c r="AL67" s="32"/>
      <c r="AM67" s="77">
        <f>+IF(AK67=1,1,(#REF!+SUMPRODUCT((MOD(COLUMN(T67:AL67),2)=0)*T67:AL67))/$H67)</f>
        <v>1</v>
      </c>
    </row>
    <row r="68" spans="1:39" outlineLevel="1" x14ac:dyDescent="0.25">
      <c r="A68" s="34" t="str">
        <f>+'Sprint Backlog'!B62</f>
        <v>US047</v>
      </c>
      <c r="B68" s="99" t="str">
        <f>+'Sprint Backlog'!C62</f>
        <v>Implementar Capa de Entidad</v>
      </c>
      <c r="C68" s="99"/>
      <c r="D68" s="99"/>
      <c r="E68" s="28" t="s">
        <v>23</v>
      </c>
      <c r="F68" s="28" t="s">
        <v>57</v>
      </c>
      <c r="G68" s="28" t="s">
        <v>22</v>
      </c>
      <c r="H68" s="35">
        <v>2.35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0.14893617021276595</v>
      </c>
      <c r="P68" s="31">
        <v>0.35</v>
      </c>
      <c r="Q68" s="30">
        <f t="shared" si="5"/>
        <v>0.14893617021276595</v>
      </c>
      <c r="R68" s="31"/>
      <c r="S68" s="30">
        <f t="shared" si="6"/>
        <v>0.14893617021276595</v>
      </c>
      <c r="T68" s="31"/>
      <c r="U68" s="30">
        <f t="shared" si="7"/>
        <v>0.14893617021276595</v>
      </c>
      <c r="V68" s="31"/>
      <c r="W68" s="30">
        <f t="shared" si="8"/>
        <v>0.14893617021276595</v>
      </c>
      <c r="X68" s="31"/>
      <c r="Y68" s="30">
        <f t="shared" si="9"/>
        <v>0.14893617021276595</v>
      </c>
      <c r="Z68" s="32"/>
      <c r="AA68" s="30">
        <f t="shared" si="10"/>
        <v>1</v>
      </c>
      <c r="AB68" s="32">
        <v>2</v>
      </c>
      <c r="AC68" s="30">
        <f t="shared" si="11"/>
        <v>1</v>
      </c>
      <c r="AD68" s="32"/>
      <c r="AE68" s="30">
        <f t="shared" si="12"/>
        <v>1</v>
      </c>
      <c r="AF68" s="32"/>
      <c r="AG68" s="30">
        <f t="shared" si="13"/>
        <v>1</v>
      </c>
      <c r="AH68" s="32"/>
      <c r="AI68" s="77">
        <f t="shared" si="14"/>
        <v>1</v>
      </c>
      <c r="AJ68" s="32"/>
      <c r="AK68" s="77">
        <f t="shared" si="15"/>
        <v>1</v>
      </c>
      <c r="AL68" s="32"/>
      <c r="AM68" s="77">
        <f>+IF(AK68=1,1,(#REF!+SUMPRODUCT((MOD(COLUMN(T68:AL68),2)=0)*T68:AL68))/$H68)</f>
        <v>1</v>
      </c>
    </row>
    <row r="69" spans="1:39" outlineLevel="1" x14ac:dyDescent="0.25">
      <c r="A69" s="34" t="str">
        <f>+'Sprint Backlog'!B63</f>
        <v>US047</v>
      </c>
      <c r="B69" s="99" t="str">
        <f>+'Sprint Backlog'!C63</f>
        <v>Implementar Capa de Acceso de Datos</v>
      </c>
      <c r="C69" s="99"/>
      <c r="D69" s="99"/>
      <c r="E69" s="27" t="s">
        <v>23</v>
      </c>
      <c r="F69" s="28" t="s">
        <v>57</v>
      </c>
      <c r="G69" s="28" t="s">
        <v>22</v>
      </c>
      <c r="H69" s="35">
        <v>2.35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0.14893617021276595</v>
      </c>
      <c r="P69" s="31">
        <v>0.35</v>
      </c>
      <c r="Q69" s="30">
        <f t="shared" si="5"/>
        <v>0.14893617021276595</v>
      </c>
      <c r="R69" s="31"/>
      <c r="S69" s="30">
        <f t="shared" si="6"/>
        <v>0.14893617021276595</v>
      </c>
      <c r="T69" s="31"/>
      <c r="U69" s="30">
        <f t="shared" si="7"/>
        <v>0.14893617021276595</v>
      </c>
      <c r="V69" s="31"/>
      <c r="W69" s="30">
        <f t="shared" si="8"/>
        <v>0.14893617021276595</v>
      </c>
      <c r="X69" s="31"/>
      <c r="Y69" s="30">
        <f t="shared" si="9"/>
        <v>0.14893617021276595</v>
      </c>
      <c r="Z69" s="32"/>
      <c r="AA69" s="30">
        <f t="shared" si="10"/>
        <v>1</v>
      </c>
      <c r="AB69" s="32">
        <v>2</v>
      </c>
      <c r="AC69" s="30">
        <f t="shared" si="11"/>
        <v>1</v>
      </c>
      <c r="AD69" s="32"/>
      <c r="AE69" s="30">
        <f t="shared" si="12"/>
        <v>1</v>
      </c>
      <c r="AF69" s="32"/>
      <c r="AG69" s="30">
        <f t="shared" si="13"/>
        <v>1</v>
      </c>
      <c r="AH69" s="32"/>
      <c r="AI69" s="77">
        <f t="shared" si="14"/>
        <v>1</v>
      </c>
      <c r="AJ69" s="32"/>
      <c r="AK69" s="77">
        <f t="shared" si="15"/>
        <v>1</v>
      </c>
      <c r="AL69" s="32"/>
      <c r="AM69" s="77">
        <f>+IF(AK69=1,1,(#REF!+SUMPRODUCT((MOD(COLUMN(T69:AL69),2)=0)*T69:AL69))/$H69)</f>
        <v>1</v>
      </c>
    </row>
    <row r="70" spans="1:39" outlineLevel="1" x14ac:dyDescent="0.25">
      <c r="A70" s="34" t="str">
        <f>+'Sprint Backlog'!B64</f>
        <v>US047</v>
      </c>
      <c r="B70" s="99" t="str">
        <f>+'Sprint Backlog'!C64</f>
        <v>Implementar Capa de Componente de Negocio</v>
      </c>
      <c r="C70" s="99"/>
      <c r="D70" s="99"/>
      <c r="E70" s="27" t="s">
        <v>23</v>
      </c>
      <c r="F70" s="28" t="s">
        <v>57</v>
      </c>
      <c r="G70" s="28" t="s">
        <v>22</v>
      </c>
      <c r="H70" s="35">
        <v>2.35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0.14893617021276595</v>
      </c>
      <c r="P70" s="31">
        <v>0.35</v>
      </c>
      <c r="Q70" s="30">
        <f t="shared" si="5"/>
        <v>0.14893617021276595</v>
      </c>
      <c r="R70" s="31"/>
      <c r="S70" s="30">
        <f t="shared" si="6"/>
        <v>0.14893617021276595</v>
      </c>
      <c r="T70" s="31"/>
      <c r="U70" s="30">
        <f t="shared" si="7"/>
        <v>0.14893617021276595</v>
      </c>
      <c r="V70" s="31"/>
      <c r="W70" s="30">
        <f t="shared" si="8"/>
        <v>0.14893617021276595</v>
      </c>
      <c r="X70" s="31"/>
      <c r="Y70" s="30">
        <f t="shared" si="9"/>
        <v>0.14893617021276595</v>
      </c>
      <c r="Z70" s="32"/>
      <c r="AA70" s="30">
        <f t="shared" si="10"/>
        <v>1</v>
      </c>
      <c r="AB70" s="32">
        <v>2</v>
      </c>
      <c r="AC70" s="30">
        <f t="shared" si="11"/>
        <v>1</v>
      </c>
      <c r="AD70" s="32"/>
      <c r="AE70" s="30">
        <f t="shared" si="12"/>
        <v>1</v>
      </c>
      <c r="AF70" s="32"/>
      <c r="AG70" s="30">
        <f t="shared" si="13"/>
        <v>1</v>
      </c>
      <c r="AH70" s="32"/>
      <c r="AI70" s="77">
        <f t="shared" si="14"/>
        <v>1</v>
      </c>
      <c r="AJ70" s="32"/>
      <c r="AK70" s="77">
        <f t="shared" si="15"/>
        <v>1</v>
      </c>
      <c r="AL70" s="32"/>
      <c r="AM70" s="77">
        <f>+IF(AK70=1,1,(#REF!+SUMPRODUCT((MOD(COLUMN(T70:AL70),2)=0)*T70:AL70))/$H70)</f>
        <v>1</v>
      </c>
    </row>
    <row r="71" spans="1:39" outlineLevel="1" x14ac:dyDescent="0.25">
      <c r="A71" s="34" t="str">
        <f>+'Sprint Backlog'!B65</f>
        <v>US047</v>
      </c>
      <c r="B71" s="99" t="str">
        <f>+'Sprint Backlog'!C65</f>
        <v>Implementar Capa de Presentación</v>
      </c>
      <c r="C71" s="99"/>
      <c r="D71" s="99"/>
      <c r="E71" s="27" t="s">
        <v>23</v>
      </c>
      <c r="F71" s="28" t="s">
        <v>57</v>
      </c>
      <c r="G71" s="28" t="s">
        <v>22</v>
      </c>
      <c r="H71" s="35">
        <v>3.25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0.10769230769230768</v>
      </c>
      <c r="P71" s="31">
        <v>0.35</v>
      </c>
      <c r="Q71" s="30">
        <f t="shared" si="5"/>
        <v>0.10769230769230768</v>
      </c>
      <c r="R71" s="31"/>
      <c r="S71" s="30">
        <f t="shared" si="6"/>
        <v>0.10769230769230768</v>
      </c>
      <c r="T71" s="31"/>
      <c r="U71" s="30">
        <f t="shared" si="7"/>
        <v>0.10769230769230768</v>
      </c>
      <c r="V71" s="31"/>
      <c r="W71" s="30">
        <f t="shared" si="8"/>
        <v>0.10769230769230768</v>
      </c>
      <c r="X71" s="31"/>
      <c r="Y71" s="30">
        <f t="shared" si="9"/>
        <v>0.26153846153846155</v>
      </c>
      <c r="Z71" s="32">
        <v>0.5</v>
      </c>
      <c r="AA71" s="30">
        <f t="shared" si="10"/>
        <v>1</v>
      </c>
      <c r="AB71" s="32">
        <v>2.4</v>
      </c>
      <c r="AC71" s="30">
        <f t="shared" si="11"/>
        <v>1</v>
      </c>
      <c r="AD71" s="32"/>
      <c r="AE71" s="30">
        <f t="shared" si="12"/>
        <v>1</v>
      </c>
      <c r="AF71" s="32"/>
      <c r="AG71" s="30">
        <f t="shared" si="13"/>
        <v>1</v>
      </c>
      <c r="AH71" s="32"/>
      <c r="AI71" s="77">
        <f t="shared" si="14"/>
        <v>1</v>
      </c>
      <c r="AJ71" s="32"/>
      <c r="AK71" s="77">
        <f t="shared" si="15"/>
        <v>1</v>
      </c>
      <c r="AL71" s="32"/>
      <c r="AM71" s="77">
        <f>+IF(AK71=1,1,(#REF!+SUMPRODUCT((MOD(COLUMN(T71:AL71),2)=0)*T71:AL71))/$H71)</f>
        <v>1</v>
      </c>
    </row>
    <row r="72" spans="1:39" outlineLevel="1" x14ac:dyDescent="0.25">
      <c r="A72" s="34" t="str">
        <f>+'Sprint Backlog'!B66</f>
        <v>US047</v>
      </c>
      <c r="B72" s="99" t="str">
        <f>+'Sprint Backlog'!C66</f>
        <v>Pruebas unitarias</v>
      </c>
      <c r="C72" s="99"/>
      <c r="D72" s="99"/>
      <c r="E72" s="28" t="s">
        <v>24</v>
      </c>
      <c r="F72" s="28" t="s">
        <v>55</v>
      </c>
      <c r="G72" s="28" t="s">
        <v>22</v>
      </c>
      <c r="H72" s="35">
        <v>1.75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 t="e">
        <f>+IF(AK72=1,1,(#REF!+SUMPRODUCT((MOD(COLUMN(T72:AL72),2)=0)*T72:AL72))/$H72)</f>
        <v>#REF!</v>
      </c>
    </row>
    <row r="73" spans="1:39" outlineLevel="1" x14ac:dyDescent="0.25">
      <c r="A73" s="34" t="str">
        <f>+'Sprint Backlog'!B67</f>
        <v>US048</v>
      </c>
      <c r="B73" s="99" t="str">
        <f>+'Sprint Backlog'!C67</f>
        <v>Modelado en Base de Datos</v>
      </c>
      <c r="C73" s="99"/>
      <c r="D73" s="99"/>
      <c r="E73" s="28" t="s">
        <v>20</v>
      </c>
      <c r="F73" s="28" t="s">
        <v>57</v>
      </c>
      <c r="G73" s="28" t="s">
        <v>22</v>
      </c>
      <c r="H73" s="35">
        <v>1</v>
      </c>
      <c r="I73" s="30">
        <f t="shared" si="1"/>
        <v>0</v>
      </c>
      <c r="J73" s="31"/>
      <c r="K73" s="30">
        <f t="shared" si="2"/>
        <v>0</v>
      </c>
      <c r="L73" s="31"/>
      <c r="M73" s="30">
        <f t="shared" si="3"/>
        <v>0</v>
      </c>
      <c r="N73" s="31"/>
      <c r="O73" s="30">
        <f t="shared" si="4"/>
        <v>0</v>
      </c>
      <c r="P73" s="31"/>
      <c r="Q73" s="30">
        <f t="shared" si="5"/>
        <v>0</v>
      </c>
      <c r="R73" s="31"/>
      <c r="S73" s="30">
        <f t="shared" si="6"/>
        <v>0</v>
      </c>
      <c r="T73" s="31"/>
      <c r="U73" s="30">
        <f t="shared" si="7"/>
        <v>0</v>
      </c>
      <c r="V73" s="31"/>
      <c r="W73" s="30">
        <f t="shared" si="8"/>
        <v>0</v>
      </c>
      <c r="X73" s="31"/>
      <c r="Y73" s="30">
        <f t="shared" si="9"/>
        <v>0</v>
      </c>
      <c r="Z73" s="32"/>
      <c r="AA73" s="30">
        <f t="shared" si="10"/>
        <v>1</v>
      </c>
      <c r="AB73" s="32">
        <v>1</v>
      </c>
      <c r="AC73" s="30">
        <f t="shared" si="11"/>
        <v>1</v>
      </c>
      <c r="AD73" s="32"/>
      <c r="AE73" s="30">
        <f t="shared" si="12"/>
        <v>1</v>
      </c>
      <c r="AF73" s="32"/>
      <c r="AG73" s="30">
        <f t="shared" si="13"/>
        <v>1</v>
      </c>
      <c r="AH73" s="32"/>
      <c r="AI73" s="77">
        <f t="shared" si="14"/>
        <v>1</v>
      </c>
      <c r="AJ73" s="32"/>
      <c r="AK73" s="77">
        <f t="shared" si="15"/>
        <v>1</v>
      </c>
      <c r="AL73" s="32"/>
      <c r="AM73" s="77">
        <f>+IF(AK73=1,1,(#REF!+SUMPRODUCT((MOD(COLUMN(T73:AL73),2)=0)*T73:AL73))/$H73)</f>
        <v>1</v>
      </c>
    </row>
    <row r="74" spans="1:39" outlineLevel="1" x14ac:dyDescent="0.25">
      <c r="A74" s="34" t="str">
        <f>+'Sprint Backlog'!B68</f>
        <v>US048</v>
      </c>
      <c r="B74" s="99" t="str">
        <f>+'Sprint Backlog'!C68</f>
        <v>Prototipado</v>
      </c>
      <c r="C74" s="99"/>
      <c r="D74" s="99"/>
      <c r="E74" s="28" t="s">
        <v>3</v>
      </c>
      <c r="F74" s="28" t="s">
        <v>57</v>
      </c>
      <c r="G74" s="28" t="s">
        <v>22</v>
      </c>
      <c r="H74" s="35">
        <v>0.95</v>
      </c>
      <c r="I74" s="30">
        <f t="shared" si="1"/>
        <v>0</v>
      </c>
      <c r="J74" s="31"/>
      <c r="K74" s="30">
        <f t="shared" si="2"/>
        <v>0</v>
      </c>
      <c r="L74" s="31"/>
      <c r="M74" s="30">
        <f t="shared" si="3"/>
        <v>0</v>
      </c>
      <c r="N74" s="31"/>
      <c r="O74" s="30">
        <f t="shared" si="4"/>
        <v>0</v>
      </c>
      <c r="P74" s="31"/>
      <c r="Q74" s="30">
        <f t="shared" si="5"/>
        <v>0</v>
      </c>
      <c r="R74" s="31"/>
      <c r="S74" s="30">
        <f t="shared" si="6"/>
        <v>0</v>
      </c>
      <c r="T74" s="31"/>
      <c r="U74" s="30">
        <f t="shared" si="7"/>
        <v>0</v>
      </c>
      <c r="V74" s="31"/>
      <c r="W74" s="30">
        <f t="shared" si="8"/>
        <v>0</v>
      </c>
      <c r="X74" s="31"/>
      <c r="Y74" s="30">
        <f t="shared" si="9"/>
        <v>0</v>
      </c>
      <c r="Z74" s="32"/>
      <c r="AA74" s="30">
        <f t="shared" si="10"/>
        <v>0</v>
      </c>
      <c r="AB74" s="32"/>
      <c r="AC74" s="30">
        <f t="shared" si="11"/>
        <v>1</v>
      </c>
      <c r="AD74" s="32">
        <v>0.95</v>
      </c>
      <c r="AE74" s="30">
        <f t="shared" si="12"/>
        <v>1</v>
      </c>
      <c r="AF74" s="32"/>
      <c r="AG74" s="30">
        <f t="shared" si="13"/>
        <v>1</v>
      </c>
      <c r="AH74" s="32"/>
      <c r="AI74" s="77">
        <f t="shared" si="14"/>
        <v>1</v>
      </c>
      <c r="AJ74" s="32"/>
      <c r="AK74" s="77">
        <f t="shared" si="15"/>
        <v>1</v>
      </c>
      <c r="AL74" s="32"/>
      <c r="AM74" s="77">
        <f>+IF(AK74=1,1,(#REF!+SUMPRODUCT((MOD(COLUMN(T74:AL74),2)=0)*T74:AL74))/$H74)</f>
        <v>1</v>
      </c>
    </row>
    <row r="75" spans="1:39" outlineLevel="1" x14ac:dyDescent="0.25">
      <c r="A75" s="34" t="str">
        <f>+'Sprint Backlog'!B69</f>
        <v>US048</v>
      </c>
      <c r="B75" s="99" t="str">
        <f>+'Sprint Backlog'!C69</f>
        <v>Implementar Capa de Entidad</v>
      </c>
      <c r="C75" s="99"/>
      <c r="D75" s="99"/>
      <c r="E75" s="28" t="s">
        <v>23</v>
      </c>
      <c r="F75" s="28" t="s">
        <v>57</v>
      </c>
      <c r="G75" s="28" t="s">
        <v>22</v>
      </c>
      <c r="H75" s="35">
        <v>2.35</v>
      </c>
      <c r="I75" s="30">
        <f t="shared" ref="I75:I107" si="16">+SUMIF(J75,"&gt;0")/H75</f>
        <v>0</v>
      </c>
      <c r="J75" s="31"/>
      <c r="K75" s="30">
        <f t="shared" ref="K75:K107" si="17">+IF(I75=1,1,SUM(J75,L75)/$H75)</f>
        <v>0</v>
      </c>
      <c r="L75" s="31"/>
      <c r="M75" s="30">
        <f t="shared" ref="M75:M107" si="18">+IF(K75=1,1,SUM(J75,L75,N75)/$H75)</f>
        <v>0</v>
      </c>
      <c r="N75" s="31"/>
      <c r="O75" s="30">
        <f t="shared" ref="O75:O107" si="19">+IF(M75=1,1,SUM(J75,L75,N75,P75)/$H75)</f>
        <v>0</v>
      </c>
      <c r="P75" s="31"/>
      <c r="Q75" s="30">
        <f t="shared" ref="Q75:Q107" si="20">+IF(O75=1,1,SUM(J75,L75,N75,P75,R75)/$H75)</f>
        <v>0</v>
      </c>
      <c r="R75" s="31"/>
      <c r="S75" s="30">
        <f t="shared" ref="S75:S107" si="21">+IF(Q75=1,1,SUM(J75,L75,N75,P75,R75,T75)/$H75)</f>
        <v>0</v>
      </c>
      <c r="T75" s="31"/>
      <c r="U75" s="30">
        <f t="shared" ref="U75:U107" si="22">+IF(S75=1,1,SUM(J75,L75,N75,P75,R75,T75,V75)/$H75)</f>
        <v>0</v>
      </c>
      <c r="V75" s="31"/>
      <c r="W75" s="30">
        <f t="shared" ref="W75:W107" si="23">+IF(U75=1,1,(X75+SUMPRODUCT((MOD(COLUMN(J75:V75),2)=0)*J75:V75))/$H75)</f>
        <v>0</v>
      </c>
      <c r="X75" s="31"/>
      <c r="Y75" s="30">
        <f t="shared" ref="Y75:Y107" si="24">+IF(W75=1,1,(Z75+SUMPRODUCT((MOD(COLUMN(J75:X75),2)=0)*J75:X75))/$H75)</f>
        <v>0</v>
      </c>
      <c r="Z75" s="32"/>
      <c r="AA75" s="30">
        <f t="shared" ref="AA75:AA107" si="25">+IF(Y75=1,1,(AB75+SUMPRODUCT((MOD(COLUMN(J75:Z75),2)=0)*J75:Z75))/$H75)</f>
        <v>0</v>
      </c>
      <c r="AB75" s="32"/>
      <c r="AC75" s="30">
        <f t="shared" ref="AC75:AC107" si="26">+IF(AA75=1,1,(AD75+SUMPRODUCT((MOD(COLUMN(J75:AB75),2)=0)*J75:AB75))/$H75)</f>
        <v>1</v>
      </c>
      <c r="AD75" s="32">
        <v>2.35</v>
      </c>
      <c r="AE75" s="30">
        <f t="shared" ref="AE75:AE107" si="27">+IF(AC75=1,1,(AF75+SUMPRODUCT((MOD(COLUMN(L75:AD75),2)=0)*L75:AD75))/$H75)</f>
        <v>1</v>
      </c>
      <c r="AF75" s="32"/>
      <c r="AG75" s="30">
        <f t="shared" ref="AG75:AG107" si="28">+IF(AE75=1,1,(AH75+SUMPRODUCT((MOD(COLUMN(N75:AF75),2)=0)*N75:AF75))/$H75)</f>
        <v>1</v>
      </c>
      <c r="AH75" s="32"/>
      <c r="AI75" s="77">
        <f t="shared" ref="AI75:AI107" si="29">+IF(AG75=1,1,(AJ75+SUMPRODUCT((MOD(COLUMN(P75:AH75),2)=0)*P75:AH75))/$H75)</f>
        <v>1</v>
      </c>
      <c r="AJ75" s="32"/>
      <c r="AK75" s="77">
        <f t="shared" ref="AK75:AK107" si="30">+IF(AI75=1,1,(AL75+SUMPRODUCT((MOD(COLUMN(R75:AJ75),2)=0)*R75:AJ75))/$H75)</f>
        <v>1</v>
      </c>
      <c r="AL75" s="32"/>
      <c r="AM75" s="77">
        <f>+IF(AK75=1,1,(#REF!+SUMPRODUCT((MOD(COLUMN(T75:AL75),2)=0)*T75:AL75))/$H75)</f>
        <v>1</v>
      </c>
    </row>
    <row r="76" spans="1:39" outlineLevel="1" x14ac:dyDescent="0.25">
      <c r="A76" s="34" t="str">
        <f>+'Sprint Backlog'!B70</f>
        <v>US048</v>
      </c>
      <c r="B76" s="99" t="str">
        <f>+'Sprint Backlog'!C70</f>
        <v>Implementar Capa de Acceso de Datos</v>
      </c>
      <c r="C76" s="99"/>
      <c r="D76" s="99"/>
      <c r="E76" s="27" t="s">
        <v>23</v>
      </c>
      <c r="F76" s="28" t="s">
        <v>57</v>
      </c>
      <c r="G76" s="28" t="s">
        <v>22</v>
      </c>
      <c r="H76" s="35">
        <v>2.35</v>
      </c>
      <c r="I76" s="30">
        <f t="shared" si="16"/>
        <v>0</v>
      </c>
      <c r="J76" s="31"/>
      <c r="K76" s="30">
        <f t="shared" si="17"/>
        <v>0</v>
      </c>
      <c r="L76" s="31"/>
      <c r="M76" s="30">
        <f t="shared" si="18"/>
        <v>0</v>
      </c>
      <c r="N76" s="31"/>
      <c r="O76" s="30">
        <f t="shared" si="19"/>
        <v>0</v>
      </c>
      <c r="P76" s="31"/>
      <c r="Q76" s="30">
        <f t="shared" si="20"/>
        <v>0</v>
      </c>
      <c r="R76" s="31"/>
      <c r="S76" s="30">
        <f t="shared" si="21"/>
        <v>0</v>
      </c>
      <c r="T76" s="31"/>
      <c r="U76" s="30">
        <f t="shared" si="22"/>
        <v>0</v>
      </c>
      <c r="V76" s="31"/>
      <c r="W76" s="30">
        <f t="shared" si="23"/>
        <v>0</v>
      </c>
      <c r="X76" s="31"/>
      <c r="Y76" s="30">
        <f t="shared" si="24"/>
        <v>0</v>
      </c>
      <c r="Z76" s="32"/>
      <c r="AA76" s="30">
        <f t="shared" si="25"/>
        <v>0</v>
      </c>
      <c r="AB76" s="32"/>
      <c r="AC76" s="30">
        <f t="shared" si="26"/>
        <v>1</v>
      </c>
      <c r="AD76" s="32">
        <v>2.35</v>
      </c>
      <c r="AE76" s="30">
        <f t="shared" si="27"/>
        <v>1</v>
      </c>
      <c r="AF76" s="32"/>
      <c r="AG76" s="30">
        <f t="shared" si="28"/>
        <v>1</v>
      </c>
      <c r="AH76" s="32"/>
      <c r="AI76" s="77">
        <f t="shared" si="29"/>
        <v>1</v>
      </c>
      <c r="AJ76" s="32"/>
      <c r="AK76" s="77">
        <f t="shared" si="30"/>
        <v>1</v>
      </c>
      <c r="AL76" s="32"/>
      <c r="AM76" s="77">
        <f>+IF(AK76=1,1,(#REF!+SUMPRODUCT((MOD(COLUMN(T76:AL76),2)=0)*T76:AL76))/$H76)</f>
        <v>1</v>
      </c>
    </row>
    <row r="77" spans="1:39" outlineLevel="1" x14ac:dyDescent="0.25">
      <c r="A77" s="34" t="str">
        <f>+'Sprint Backlog'!B71</f>
        <v>US048</v>
      </c>
      <c r="B77" s="99" t="str">
        <f>+'Sprint Backlog'!C71</f>
        <v>Implementar Capa de Componente de Negocio</v>
      </c>
      <c r="C77" s="99"/>
      <c r="D77" s="99"/>
      <c r="E77" s="27" t="s">
        <v>23</v>
      </c>
      <c r="F77" s="28" t="s">
        <v>57</v>
      </c>
      <c r="G77" s="28" t="s">
        <v>22</v>
      </c>
      <c r="H77" s="35">
        <v>2.35</v>
      </c>
      <c r="I77" s="30">
        <f t="shared" si="16"/>
        <v>0</v>
      </c>
      <c r="J77" s="31"/>
      <c r="K77" s="30">
        <f t="shared" si="17"/>
        <v>0</v>
      </c>
      <c r="L77" s="31"/>
      <c r="M77" s="30">
        <f t="shared" si="18"/>
        <v>0</v>
      </c>
      <c r="N77" s="31"/>
      <c r="O77" s="30">
        <f t="shared" si="19"/>
        <v>0</v>
      </c>
      <c r="P77" s="31"/>
      <c r="Q77" s="30">
        <f t="shared" si="20"/>
        <v>0</v>
      </c>
      <c r="R77" s="31"/>
      <c r="S77" s="30">
        <f t="shared" si="21"/>
        <v>0</v>
      </c>
      <c r="T77" s="31"/>
      <c r="U77" s="30">
        <f t="shared" si="22"/>
        <v>0</v>
      </c>
      <c r="V77" s="31"/>
      <c r="W77" s="30">
        <f t="shared" si="23"/>
        <v>0</v>
      </c>
      <c r="X77" s="31"/>
      <c r="Y77" s="30">
        <f t="shared" si="24"/>
        <v>0</v>
      </c>
      <c r="Z77" s="32"/>
      <c r="AA77" s="30">
        <f t="shared" si="25"/>
        <v>0</v>
      </c>
      <c r="AB77" s="32"/>
      <c r="AC77" s="30">
        <f t="shared" si="26"/>
        <v>1</v>
      </c>
      <c r="AD77" s="32">
        <v>2.35</v>
      </c>
      <c r="AE77" s="30">
        <f t="shared" si="27"/>
        <v>1</v>
      </c>
      <c r="AF77" s="32"/>
      <c r="AG77" s="30">
        <f t="shared" si="28"/>
        <v>1</v>
      </c>
      <c r="AH77" s="32"/>
      <c r="AI77" s="77">
        <f t="shared" si="29"/>
        <v>1</v>
      </c>
      <c r="AJ77" s="32"/>
      <c r="AK77" s="77">
        <f t="shared" si="30"/>
        <v>1</v>
      </c>
      <c r="AL77" s="32"/>
      <c r="AM77" s="77">
        <f>+IF(AK77=1,1,(#REF!+SUMPRODUCT((MOD(COLUMN(T77:AL77),2)=0)*T77:AL77))/$H77)</f>
        <v>1</v>
      </c>
    </row>
    <row r="78" spans="1:39" outlineLevel="1" x14ac:dyDescent="0.25">
      <c r="A78" s="34" t="str">
        <f>+'Sprint Backlog'!B72</f>
        <v>US048</v>
      </c>
      <c r="B78" s="99" t="str">
        <f>+'Sprint Backlog'!C72</f>
        <v>Implementar Capa de Presentación</v>
      </c>
      <c r="C78" s="99"/>
      <c r="D78" s="99"/>
      <c r="E78" s="27" t="s">
        <v>23</v>
      </c>
      <c r="F78" s="28" t="s">
        <v>57</v>
      </c>
      <c r="G78" s="28" t="s">
        <v>22</v>
      </c>
      <c r="H78" s="35">
        <v>3.25</v>
      </c>
      <c r="I78" s="30">
        <f t="shared" si="16"/>
        <v>0</v>
      </c>
      <c r="J78" s="31"/>
      <c r="K78" s="30">
        <f t="shared" si="17"/>
        <v>0</v>
      </c>
      <c r="L78" s="31"/>
      <c r="M78" s="30">
        <f t="shared" si="18"/>
        <v>0</v>
      </c>
      <c r="N78" s="31"/>
      <c r="O78" s="30">
        <f t="shared" si="19"/>
        <v>0</v>
      </c>
      <c r="P78" s="31"/>
      <c r="Q78" s="30">
        <f t="shared" si="20"/>
        <v>0</v>
      </c>
      <c r="R78" s="31"/>
      <c r="S78" s="30">
        <f t="shared" si="21"/>
        <v>0</v>
      </c>
      <c r="T78" s="31"/>
      <c r="U78" s="30">
        <f t="shared" si="22"/>
        <v>0</v>
      </c>
      <c r="V78" s="31"/>
      <c r="W78" s="30">
        <f t="shared" si="23"/>
        <v>0</v>
      </c>
      <c r="X78" s="31"/>
      <c r="Y78" s="30">
        <f t="shared" si="24"/>
        <v>0</v>
      </c>
      <c r="Z78" s="32"/>
      <c r="AA78" s="30">
        <f t="shared" si="25"/>
        <v>0</v>
      </c>
      <c r="AB78" s="32"/>
      <c r="AC78" s="30">
        <f t="shared" si="26"/>
        <v>1</v>
      </c>
      <c r="AD78" s="32">
        <v>3.25</v>
      </c>
      <c r="AE78" s="30">
        <f t="shared" si="27"/>
        <v>1</v>
      </c>
      <c r="AF78" s="32"/>
      <c r="AG78" s="30">
        <f t="shared" si="28"/>
        <v>1</v>
      </c>
      <c r="AH78" s="32"/>
      <c r="AI78" s="77">
        <f t="shared" si="29"/>
        <v>1</v>
      </c>
      <c r="AJ78" s="32"/>
      <c r="AK78" s="77">
        <f t="shared" si="30"/>
        <v>1</v>
      </c>
      <c r="AL78" s="32"/>
      <c r="AM78" s="77">
        <f>+IF(AK78=1,1,(#REF!+SUMPRODUCT((MOD(COLUMN(T78:AL78),2)=0)*T78:AL78))/$H78)</f>
        <v>1</v>
      </c>
    </row>
    <row r="79" spans="1:39" outlineLevel="1" x14ac:dyDescent="0.25">
      <c r="A79" s="34" t="str">
        <f>+'Sprint Backlog'!B73</f>
        <v>US048</v>
      </c>
      <c r="B79" s="99" t="str">
        <f>+'Sprint Backlog'!C73</f>
        <v>Pruebas unitarias</v>
      </c>
      <c r="C79" s="99"/>
      <c r="D79" s="99"/>
      <c r="E79" s="28" t="s">
        <v>24</v>
      </c>
      <c r="F79" s="28" t="s">
        <v>55</v>
      </c>
      <c r="G79" s="28" t="s">
        <v>22</v>
      </c>
      <c r="H79" s="35">
        <v>1.75</v>
      </c>
      <c r="I79" s="30">
        <f t="shared" si="16"/>
        <v>0</v>
      </c>
      <c r="J79" s="31"/>
      <c r="K79" s="30">
        <f t="shared" si="17"/>
        <v>0</v>
      </c>
      <c r="L79" s="31"/>
      <c r="M79" s="30">
        <f t="shared" si="18"/>
        <v>0</v>
      </c>
      <c r="N79" s="31"/>
      <c r="O79" s="30">
        <f t="shared" si="19"/>
        <v>0</v>
      </c>
      <c r="P79" s="31"/>
      <c r="Q79" s="30">
        <f t="shared" si="20"/>
        <v>0</v>
      </c>
      <c r="R79" s="31"/>
      <c r="S79" s="30">
        <f t="shared" si="21"/>
        <v>0</v>
      </c>
      <c r="T79" s="31"/>
      <c r="U79" s="30">
        <f t="shared" si="22"/>
        <v>0</v>
      </c>
      <c r="V79" s="31"/>
      <c r="W79" s="30">
        <f t="shared" si="23"/>
        <v>0</v>
      </c>
      <c r="X79" s="31"/>
      <c r="Y79" s="30">
        <f t="shared" si="24"/>
        <v>0</v>
      </c>
      <c r="Z79" s="32"/>
      <c r="AA79" s="30">
        <f t="shared" si="25"/>
        <v>0</v>
      </c>
      <c r="AB79" s="32"/>
      <c r="AC79" s="30">
        <f t="shared" si="26"/>
        <v>0</v>
      </c>
      <c r="AD79" s="32"/>
      <c r="AE79" s="30">
        <f t="shared" si="27"/>
        <v>0</v>
      </c>
      <c r="AF79" s="32"/>
      <c r="AG79" s="30">
        <f t="shared" si="28"/>
        <v>0</v>
      </c>
      <c r="AH79" s="32"/>
      <c r="AI79" s="77">
        <f t="shared" si="29"/>
        <v>0</v>
      </c>
      <c r="AJ79" s="32"/>
      <c r="AK79" s="77">
        <f t="shared" si="30"/>
        <v>0</v>
      </c>
      <c r="AL79" s="32"/>
      <c r="AM79" s="77" t="e">
        <f>+IF(AK79=1,1,(#REF!+SUMPRODUCT((MOD(COLUMN(T79:AL79),2)=0)*T79:AL79))/$H79)</f>
        <v>#REF!</v>
      </c>
    </row>
    <row r="80" spans="1:39" outlineLevel="1" x14ac:dyDescent="0.25">
      <c r="A80" s="34" t="str">
        <f>+'Sprint Backlog'!B74</f>
        <v>US053</v>
      </c>
      <c r="B80" s="99" t="str">
        <f>+'Sprint Backlog'!C74</f>
        <v>Modelado en Base de Datos</v>
      </c>
      <c r="C80" s="99"/>
      <c r="D80" s="99"/>
      <c r="E80" s="28" t="s">
        <v>20</v>
      </c>
      <c r="F80" s="28" t="s">
        <v>57</v>
      </c>
      <c r="G80" s="28" t="s">
        <v>56</v>
      </c>
      <c r="H80" s="29">
        <v>0.1</v>
      </c>
      <c r="I80" s="30">
        <f t="shared" si="16"/>
        <v>0</v>
      </c>
      <c r="J80" s="31"/>
      <c r="K80" s="30">
        <f t="shared" si="17"/>
        <v>0</v>
      </c>
      <c r="L80" s="31"/>
      <c r="M80" s="30">
        <f t="shared" si="18"/>
        <v>0</v>
      </c>
      <c r="N80" s="31"/>
      <c r="O80" s="30">
        <f t="shared" si="19"/>
        <v>0</v>
      </c>
      <c r="P80" s="31"/>
      <c r="Q80" s="30">
        <f t="shared" si="20"/>
        <v>0</v>
      </c>
      <c r="R80" s="31"/>
      <c r="S80" s="30">
        <f t="shared" si="21"/>
        <v>1</v>
      </c>
      <c r="T80" s="31">
        <v>0.1</v>
      </c>
      <c r="U80" s="30">
        <f t="shared" si="22"/>
        <v>1</v>
      </c>
      <c r="V80" s="31"/>
      <c r="W80" s="30">
        <f t="shared" si="23"/>
        <v>1</v>
      </c>
      <c r="X80" s="31"/>
      <c r="Y80" s="30">
        <f t="shared" si="24"/>
        <v>1</v>
      </c>
      <c r="Z80" s="32"/>
      <c r="AA80" s="30">
        <f t="shared" si="25"/>
        <v>1</v>
      </c>
      <c r="AB80" s="32"/>
      <c r="AC80" s="30">
        <f t="shared" si="26"/>
        <v>1</v>
      </c>
      <c r="AD80" s="32"/>
      <c r="AE80" s="30">
        <f t="shared" si="27"/>
        <v>1</v>
      </c>
      <c r="AF80" s="32"/>
      <c r="AG80" s="30">
        <f t="shared" si="28"/>
        <v>1</v>
      </c>
      <c r="AH80" s="32"/>
      <c r="AI80" s="77">
        <f t="shared" si="29"/>
        <v>1</v>
      </c>
      <c r="AJ80" s="32"/>
      <c r="AK80" s="77">
        <f t="shared" si="30"/>
        <v>1</v>
      </c>
      <c r="AL80" s="32"/>
      <c r="AM80" s="77">
        <f>+IF(AK80=1,1,(#REF!+SUMPRODUCT((MOD(COLUMN(T80:AL80),2)=0)*T80:AL80))/$H80)</f>
        <v>1</v>
      </c>
    </row>
    <row r="81" spans="1:39" outlineLevel="1" x14ac:dyDescent="0.25">
      <c r="A81" s="34" t="str">
        <f>+'Sprint Backlog'!B75</f>
        <v>US053</v>
      </c>
      <c r="B81" s="99" t="str">
        <f>+'Sprint Backlog'!C75</f>
        <v>Prototipado</v>
      </c>
      <c r="C81" s="99"/>
      <c r="D81" s="99"/>
      <c r="E81" s="28" t="s">
        <v>3</v>
      </c>
      <c r="F81" s="28" t="s">
        <v>57</v>
      </c>
      <c r="G81" s="28" t="s">
        <v>56</v>
      </c>
      <c r="H81" s="33">
        <v>0.1</v>
      </c>
      <c r="I81" s="30">
        <f t="shared" si="16"/>
        <v>0</v>
      </c>
      <c r="J81" s="31"/>
      <c r="K81" s="30">
        <f t="shared" si="17"/>
        <v>0</v>
      </c>
      <c r="L81" s="31"/>
      <c r="M81" s="30">
        <f t="shared" si="18"/>
        <v>0</v>
      </c>
      <c r="N81" s="31"/>
      <c r="O81" s="30">
        <f t="shared" si="19"/>
        <v>0</v>
      </c>
      <c r="P81" s="31"/>
      <c r="Q81" s="30">
        <f t="shared" si="20"/>
        <v>0</v>
      </c>
      <c r="R81" s="31"/>
      <c r="S81" s="30">
        <f t="shared" si="21"/>
        <v>1</v>
      </c>
      <c r="T81" s="31">
        <v>0.1</v>
      </c>
      <c r="U81" s="30">
        <f t="shared" si="22"/>
        <v>1</v>
      </c>
      <c r="V81" s="31"/>
      <c r="W81" s="30">
        <f t="shared" si="23"/>
        <v>1</v>
      </c>
      <c r="X81" s="31"/>
      <c r="Y81" s="30">
        <f t="shared" si="24"/>
        <v>1</v>
      </c>
      <c r="Z81" s="32"/>
      <c r="AA81" s="30">
        <f t="shared" si="25"/>
        <v>1</v>
      </c>
      <c r="AB81" s="32"/>
      <c r="AC81" s="30">
        <f t="shared" si="26"/>
        <v>1</v>
      </c>
      <c r="AD81" s="32"/>
      <c r="AE81" s="30">
        <f t="shared" si="27"/>
        <v>1</v>
      </c>
      <c r="AF81" s="32"/>
      <c r="AG81" s="30">
        <f t="shared" si="28"/>
        <v>1</v>
      </c>
      <c r="AH81" s="32"/>
      <c r="AI81" s="77">
        <f t="shared" si="29"/>
        <v>1</v>
      </c>
      <c r="AJ81" s="32"/>
      <c r="AK81" s="77">
        <f t="shared" si="30"/>
        <v>1</v>
      </c>
      <c r="AL81" s="32"/>
      <c r="AM81" s="77">
        <f>+IF(AK81=1,1,(#REF!+SUMPRODUCT((MOD(COLUMN(T81:AL81),2)=0)*T81:AL81))/$H81)</f>
        <v>1</v>
      </c>
    </row>
    <row r="82" spans="1:39" outlineLevel="1" x14ac:dyDescent="0.25">
      <c r="A82" s="34" t="str">
        <f>+'Sprint Backlog'!B76</f>
        <v>US053</v>
      </c>
      <c r="B82" s="99" t="str">
        <f>+'Sprint Backlog'!C76</f>
        <v>Implementar Capa de Entidad</v>
      </c>
      <c r="C82" s="99"/>
      <c r="D82" s="99"/>
      <c r="E82" s="28" t="s">
        <v>23</v>
      </c>
      <c r="F82" s="28" t="s">
        <v>57</v>
      </c>
      <c r="G82" s="28" t="s">
        <v>56</v>
      </c>
      <c r="H82" s="33">
        <v>0.1</v>
      </c>
      <c r="I82" s="30">
        <f t="shared" si="16"/>
        <v>0</v>
      </c>
      <c r="J82" s="31"/>
      <c r="K82" s="30">
        <f t="shared" si="17"/>
        <v>0</v>
      </c>
      <c r="L82" s="31"/>
      <c r="M82" s="30">
        <f t="shared" si="18"/>
        <v>0</v>
      </c>
      <c r="N82" s="31"/>
      <c r="O82" s="30">
        <f t="shared" si="19"/>
        <v>0</v>
      </c>
      <c r="P82" s="31"/>
      <c r="Q82" s="30">
        <f t="shared" si="20"/>
        <v>0</v>
      </c>
      <c r="R82" s="31"/>
      <c r="S82" s="30">
        <f t="shared" si="21"/>
        <v>1</v>
      </c>
      <c r="T82" s="31">
        <v>0.1</v>
      </c>
      <c r="U82" s="30">
        <f t="shared" si="22"/>
        <v>1</v>
      </c>
      <c r="V82" s="31"/>
      <c r="W82" s="30">
        <f t="shared" si="23"/>
        <v>1</v>
      </c>
      <c r="X82" s="31"/>
      <c r="Y82" s="30">
        <f t="shared" si="24"/>
        <v>1</v>
      </c>
      <c r="Z82" s="32"/>
      <c r="AA82" s="30">
        <f t="shared" si="25"/>
        <v>1</v>
      </c>
      <c r="AB82" s="32"/>
      <c r="AC82" s="30">
        <f t="shared" si="26"/>
        <v>1</v>
      </c>
      <c r="AD82" s="32"/>
      <c r="AE82" s="30">
        <f t="shared" si="27"/>
        <v>1</v>
      </c>
      <c r="AF82" s="32"/>
      <c r="AG82" s="30">
        <f t="shared" si="28"/>
        <v>1</v>
      </c>
      <c r="AH82" s="32"/>
      <c r="AI82" s="77">
        <f t="shared" si="29"/>
        <v>1</v>
      </c>
      <c r="AJ82" s="32"/>
      <c r="AK82" s="77">
        <f t="shared" si="30"/>
        <v>1</v>
      </c>
      <c r="AL82" s="32"/>
      <c r="AM82" s="77">
        <f>+IF(AK82=1,1,(#REF!+SUMPRODUCT((MOD(COLUMN(T82:AL82),2)=0)*T82:AL82))/$H82)</f>
        <v>1</v>
      </c>
    </row>
    <row r="83" spans="1:39" outlineLevel="1" x14ac:dyDescent="0.25">
      <c r="A83" s="34" t="str">
        <f>+'Sprint Backlog'!B77</f>
        <v>US053</v>
      </c>
      <c r="B83" s="99" t="str">
        <f>+'Sprint Backlog'!C77</f>
        <v>Implementar Capa de Acceso de Datos</v>
      </c>
      <c r="C83" s="99"/>
      <c r="D83" s="99"/>
      <c r="E83" s="27" t="s">
        <v>23</v>
      </c>
      <c r="F83" s="28" t="s">
        <v>57</v>
      </c>
      <c r="G83" s="28" t="s">
        <v>56</v>
      </c>
      <c r="H83" s="33">
        <v>0.3</v>
      </c>
      <c r="I83" s="30">
        <f t="shared" si="16"/>
        <v>0</v>
      </c>
      <c r="J83" s="31"/>
      <c r="K83" s="30">
        <f t="shared" si="17"/>
        <v>0</v>
      </c>
      <c r="L83" s="31"/>
      <c r="M83" s="30">
        <f t="shared" si="18"/>
        <v>0</v>
      </c>
      <c r="N83" s="31"/>
      <c r="O83" s="30">
        <f t="shared" si="19"/>
        <v>0</v>
      </c>
      <c r="P83" s="31"/>
      <c r="Q83" s="30">
        <f t="shared" si="20"/>
        <v>0</v>
      </c>
      <c r="R83" s="31"/>
      <c r="S83" s="30">
        <f t="shared" si="21"/>
        <v>1</v>
      </c>
      <c r="T83" s="31">
        <v>0.3</v>
      </c>
      <c r="U83" s="30">
        <f t="shared" si="22"/>
        <v>1</v>
      </c>
      <c r="V83" s="31"/>
      <c r="W83" s="30">
        <f t="shared" si="23"/>
        <v>1</v>
      </c>
      <c r="X83" s="31"/>
      <c r="Y83" s="30">
        <f t="shared" si="24"/>
        <v>1</v>
      </c>
      <c r="Z83" s="32"/>
      <c r="AA83" s="30">
        <f t="shared" si="25"/>
        <v>1</v>
      </c>
      <c r="AB83" s="32"/>
      <c r="AC83" s="30">
        <f t="shared" si="26"/>
        <v>1</v>
      </c>
      <c r="AD83" s="32"/>
      <c r="AE83" s="30">
        <f t="shared" si="27"/>
        <v>1</v>
      </c>
      <c r="AF83" s="32"/>
      <c r="AG83" s="30">
        <f t="shared" si="28"/>
        <v>1</v>
      </c>
      <c r="AH83" s="32"/>
      <c r="AI83" s="77">
        <f t="shared" si="29"/>
        <v>1</v>
      </c>
      <c r="AJ83" s="32"/>
      <c r="AK83" s="77">
        <f t="shared" si="30"/>
        <v>1</v>
      </c>
      <c r="AL83" s="32"/>
      <c r="AM83" s="77">
        <f>+IF(AK83=1,1,(#REF!+SUMPRODUCT((MOD(COLUMN(T83:AL83),2)=0)*T83:AL83))/$H83)</f>
        <v>1</v>
      </c>
    </row>
    <row r="84" spans="1:39" outlineLevel="1" x14ac:dyDescent="0.25">
      <c r="A84" s="34" t="str">
        <f>+'Sprint Backlog'!B78</f>
        <v>US053</v>
      </c>
      <c r="B84" s="99" t="str">
        <f>+'Sprint Backlog'!C78</f>
        <v>Implementar Capa de Componente de Negocio</v>
      </c>
      <c r="C84" s="99"/>
      <c r="D84" s="99"/>
      <c r="E84" s="27" t="s">
        <v>23</v>
      </c>
      <c r="F84" s="28" t="s">
        <v>57</v>
      </c>
      <c r="G84" s="28" t="s">
        <v>56</v>
      </c>
      <c r="H84" s="33">
        <v>0.3</v>
      </c>
      <c r="I84" s="30">
        <f t="shared" si="16"/>
        <v>0</v>
      </c>
      <c r="J84" s="31"/>
      <c r="K84" s="30">
        <f t="shared" si="17"/>
        <v>0</v>
      </c>
      <c r="L84" s="31"/>
      <c r="M84" s="30">
        <f t="shared" si="18"/>
        <v>0</v>
      </c>
      <c r="N84" s="31"/>
      <c r="O84" s="30">
        <f t="shared" si="19"/>
        <v>0</v>
      </c>
      <c r="P84" s="31"/>
      <c r="Q84" s="30">
        <f t="shared" si="20"/>
        <v>0</v>
      </c>
      <c r="R84" s="31"/>
      <c r="S84" s="30">
        <f t="shared" si="21"/>
        <v>1</v>
      </c>
      <c r="T84" s="31">
        <v>0.3</v>
      </c>
      <c r="U84" s="30">
        <f t="shared" si="22"/>
        <v>1</v>
      </c>
      <c r="V84" s="31"/>
      <c r="W84" s="30">
        <f t="shared" si="23"/>
        <v>1</v>
      </c>
      <c r="X84" s="31"/>
      <c r="Y84" s="30">
        <f t="shared" si="24"/>
        <v>1</v>
      </c>
      <c r="Z84" s="32"/>
      <c r="AA84" s="30">
        <f t="shared" si="25"/>
        <v>1</v>
      </c>
      <c r="AB84" s="32"/>
      <c r="AC84" s="30">
        <f t="shared" si="26"/>
        <v>1</v>
      </c>
      <c r="AD84" s="32"/>
      <c r="AE84" s="30">
        <f t="shared" si="27"/>
        <v>1</v>
      </c>
      <c r="AF84" s="32"/>
      <c r="AG84" s="30">
        <f t="shared" si="28"/>
        <v>1</v>
      </c>
      <c r="AH84" s="32"/>
      <c r="AI84" s="77">
        <f t="shared" si="29"/>
        <v>1</v>
      </c>
      <c r="AJ84" s="32"/>
      <c r="AK84" s="77">
        <f t="shared" si="30"/>
        <v>1</v>
      </c>
      <c r="AL84" s="32"/>
      <c r="AM84" s="77">
        <f>+IF(AK84=1,1,(#REF!+SUMPRODUCT((MOD(COLUMN(T84:AL84),2)=0)*T84:AL84))/$H84)</f>
        <v>1</v>
      </c>
    </row>
    <row r="85" spans="1:39" outlineLevel="1" x14ac:dyDescent="0.25">
      <c r="A85" s="34" t="str">
        <f>+'Sprint Backlog'!B79</f>
        <v>US053</v>
      </c>
      <c r="B85" s="99" t="str">
        <f>+'Sprint Backlog'!C79</f>
        <v>Implementar Capa de Presentación</v>
      </c>
      <c r="C85" s="99"/>
      <c r="D85" s="99"/>
      <c r="E85" s="27" t="s">
        <v>23</v>
      </c>
      <c r="F85" s="28" t="s">
        <v>57</v>
      </c>
      <c r="G85" s="28" t="s">
        <v>56</v>
      </c>
      <c r="H85" s="33">
        <v>0.9</v>
      </c>
      <c r="I85" s="30">
        <f t="shared" si="16"/>
        <v>0</v>
      </c>
      <c r="J85" s="31"/>
      <c r="K85" s="30">
        <f t="shared" si="17"/>
        <v>0</v>
      </c>
      <c r="L85" s="31"/>
      <c r="M85" s="30">
        <f t="shared" si="18"/>
        <v>0</v>
      </c>
      <c r="N85" s="31"/>
      <c r="O85" s="30">
        <f t="shared" si="19"/>
        <v>0</v>
      </c>
      <c r="P85" s="31"/>
      <c r="Q85" s="30">
        <f t="shared" si="20"/>
        <v>0</v>
      </c>
      <c r="R85" s="31"/>
      <c r="S85" s="30">
        <f t="shared" si="21"/>
        <v>1</v>
      </c>
      <c r="T85" s="31">
        <v>0.9</v>
      </c>
      <c r="U85" s="30">
        <f t="shared" si="22"/>
        <v>1</v>
      </c>
      <c r="V85" s="31"/>
      <c r="W85" s="30">
        <f t="shared" si="23"/>
        <v>1</v>
      </c>
      <c r="X85" s="31"/>
      <c r="Y85" s="30">
        <f t="shared" si="24"/>
        <v>1</v>
      </c>
      <c r="Z85" s="32"/>
      <c r="AA85" s="30">
        <f t="shared" si="25"/>
        <v>1</v>
      </c>
      <c r="AB85" s="32"/>
      <c r="AC85" s="30">
        <f t="shared" si="26"/>
        <v>1</v>
      </c>
      <c r="AD85" s="32"/>
      <c r="AE85" s="30">
        <f t="shared" si="27"/>
        <v>1</v>
      </c>
      <c r="AF85" s="32"/>
      <c r="AG85" s="30">
        <f t="shared" si="28"/>
        <v>1</v>
      </c>
      <c r="AH85" s="32"/>
      <c r="AI85" s="77">
        <f t="shared" si="29"/>
        <v>1</v>
      </c>
      <c r="AJ85" s="32"/>
      <c r="AK85" s="77">
        <f t="shared" si="30"/>
        <v>1</v>
      </c>
      <c r="AL85" s="32"/>
      <c r="AM85" s="77">
        <f>+IF(AK85=1,1,(#REF!+SUMPRODUCT((MOD(COLUMN(T85:AL85),2)=0)*T85:AL85))/$H85)</f>
        <v>1</v>
      </c>
    </row>
    <row r="86" spans="1:39" outlineLevel="1" x14ac:dyDescent="0.25">
      <c r="A86" s="34" t="str">
        <f>+'Sprint Backlog'!B80</f>
        <v>US053</v>
      </c>
      <c r="B86" s="99" t="str">
        <f>+'Sprint Backlog'!C80</f>
        <v>Pruebas unitarias</v>
      </c>
      <c r="C86" s="99"/>
      <c r="D86" s="99"/>
      <c r="E86" s="28" t="s">
        <v>24</v>
      </c>
      <c r="F86" s="28" t="s">
        <v>57</v>
      </c>
      <c r="G86" s="28" t="s">
        <v>56</v>
      </c>
      <c r="H86" s="29">
        <v>0.2</v>
      </c>
      <c r="I86" s="30">
        <f t="shared" si="16"/>
        <v>0</v>
      </c>
      <c r="J86" s="31"/>
      <c r="K86" s="30">
        <f t="shared" si="17"/>
        <v>0</v>
      </c>
      <c r="L86" s="31"/>
      <c r="M86" s="30">
        <f t="shared" si="18"/>
        <v>0</v>
      </c>
      <c r="N86" s="31"/>
      <c r="O86" s="30">
        <f t="shared" si="19"/>
        <v>0</v>
      </c>
      <c r="P86" s="31"/>
      <c r="Q86" s="30">
        <f t="shared" si="20"/>
        <v>0</v>
      </c>
      <c r="R86" s="31"/>
      <c r="S86" s="30">
        <f t="shared" si="21"/>
        <v>1</v>
      </c>
      <c r="T86" s="31">
        <v>0.2</v>
      </c>
      <c r="U86" s="30">
        <f t="shared" si="22"/>
        <v>1</v>
      </c>
      <c r="V86" s="31"/>
      <c r="W86" s="30">
        <f t="shared" si="23"/>
        <v>1</v>
      </c>
      <c r="X86" s="31"/>
      <c r="Y86" s="30">
        <f t="shared" si="24"/>
        <v>1</v>
      </c>
      <c r="Z86" s="32"/>
      <c r="AA86" s="30">
        <f t="shared" si="25"/>
        <v>1</v>
      </c>
      <c r="AB86" s="32"/>
      <c r="AC86" s="30">
        <f t="shared" si="26"/>
        <v>1</v>
      </c>
      <c r="AD86" s="32"/>
      <c r="AE86" s="30">
        <f t="shared" si="27"/>
        <v>1</v>
      </c>
      <c r="AF86" s="32"/>
      <c r="AG86" s="30">
        <f t="shared" si="28"/>
        <v>1</v>
      </c>
      <c r="AH86" s="32"/>
      <c r="AI86" s="77">
        <f t="shared" si="29"/>
        <v>1</v>
      </c>
      <c r="AJ86" s="32"/>
      <c r="AK86" s="77">
        <f t="shared" si="30"/>
        <v>1</v>
      </c>
      <c r="AL86" s="32"/>
      <c r="AM86" s="77">
        <f>+IF(AK86=1,1,(#REF!+SUMPRODUCT((MOD(COLUMN(T86:AL86),2)=0)*T86:AL86))/$H86)</f>
        <v>1</v>
      </c>
    </row>
    <row r="87" spans="1:39" outlineLevel="1" x14ac:dyDescent="0.25">
      <c r="A87" s="34">
        <f>+'Sprint Backlog'!B81</f>
        <v>0</v>
      </c>
      <c r="B87" s="99">
        <f>+'Sprint Backlog'!C81</f>
        <v>0</v>
      </c>
      <c r="C87" s="99"/>
      <c r="D87" s="99"/>
      <c r="E87" s="28"/>
      <c r="F87" s="28"/>
      <c r="G87" s="28"/>
      <c r="H87" s="29"/>
      <c r="I87" s="30" t="e">
        <f t="shared" si="16"/>
        <v>#DIV/0!</v>
      </c>
      <c r="J87" s="31"/>
      <c r="K87" s="30" t="e">
        <f t="shared" si="17"/>
        <v>#DIV/0!</v>
      </c>
      <c r="L87" s="31"/>
      <c r="M87" s="30" t="e">
        <f t="shared" si="18"/>
        <v>#DIV/0!</v>
      </c>
      <c r="N87" s="31"/>
      <c r="O87" s="30" t="e">
        <f t="shared" si="19"/>
        <v>#DIV/0!</v>
      </c>
      <c r="P87" s="31"/>
      <c r="Q87" s="30" t="e">
        <f t="shared" si="20"/>
        <v>#DIV/0!</v>
      </c>
      <c r="R87" s="31"/>
      <c r="S87" s="30" t="e">
        <f t="shared" si="21"/>
        <v>#DIV/0!</v>
      </c>
      <c r="T87" s="31"/>
      <c r="U87" s="30" t="e">
        <f t="shared" si="22"/>
        <v>#DIV/0!</v>
      </c>
      <c r="V87" s="31"/>
      <c r="W87" s="30" t="e">
        <f t="shared" si="23"/>
        <v>#DIV/0!</v>
      </c>
      <c r="X87" s="31"/>
      <c r="Y87" s="30" t="e">
        <f t="shared" si="24"/>
        <v>#DIV/0!</v>
      </c>
      <c r="Z87" s="32"/>
      <c r="AA87" s="30" t="e">
        <f t="shared" si="25"/>
        <v>#DIV/0!</v>
      </c>
      <c r="AB87" s="32"/>
      <c r="AC87" s="30" t="e">
        <f t="shared" si="26"/>
        <v>#DIV/0!</v>
      </c>
      <c r="AD87" s="32"/>
      <c r="AE87" s="30" t="e">
        <f t="shared" si="27"/>
        <v>#DIV/0!</v>
      </c>
      <c r="AF87" s="32"/>
      <c r="AG87" s="30" t="e">
        <f t="shared" si="28"/>
        <v>#DIV/0!</v>
      </c>
      <c r="AH87" s="32"/>
      <c r="AI87" s="77" t="e">
        <f t="shared" si="29"/>
        <v>#DIV/0!</v>
      </c>
      <c r="AJ87" s="32"/>
      <c r="AK87" s="77" t="e">
        <f t="shared" si="30"/>
        <v>#DIV/0!</v>
      </c>
      <c r="AL87" s="32"/>
      <c r="AM87" s="77" t="e">
        <f>+IF(AK87=1,1,(#REF!+SUMPRODUCT((MOD(COLUMN(T87:AL87),2)=0)*T87:AL87))/$H87)</f>
        <v>#DIV/0!</v>
      </c>
    </row>
    <row r="88" spans="1:39" outlineLevel="1" x14ac:dyDescent="0.25">
      <c r="A88" s="34">
        <f>+'Sprint Backlog'!B82</f>
        <v>0</v>
      </c>
      <c r="B88" s="99">
        <f>+'Sprint Backlog'!C82</f>
        <v>0</v>
      </c>
      <c r="C88" s="99"/>
      <c r="D88" s="99"/>
      <c r="E88" s="28"/>
      <c r="F88" s="28"/>
      <c r="G88" s="28"/>
      <c r="H88" s="33"/>
      <c r="I88" s="30" t="e">
        <f t="shared" si="16"/>
        <v>#DIV/0!</v>
      </c>
      <c r="J88" s="31"/>
      <c r="K88" s="30" t="e">
        <f t="shared" si="17"/>
        <v>#DIV/0!</v>
      </c>
      <c r="L88" s="31"/>
      <c r="M88" s="30" t="e">
        <f t="shared" si="18"/>
        <v>#DIV/0!</v>
      </c>
      <c r="N88" s="31"/>
      <c r="O88" s="30" t="e">
        <f t="shared" si="19"/>
        <v>#DIV/0!</v>
      </c>
      <c r="P88" s="31"/>
      <c r="Q88" s="30" t="e">
        <f t="shared" si="20"/>
        <v>#DIV/0!</v>
      </c>
      <c r="R88" s="31"/>
      <c r="S88" s="30" t="e">
        <f t="shared" si="21"/>
        <v>#DIV/0!</v>
      </c>
      <c r="T88" s="31"/>
      <c r="U88" s="30" t="e">
        <f t="shared" si="22"/>
        <v>#DIV/0!</v>
      </c>
      <c r="V88" s="31"/>
      <c r="W88" s="30" t="e">
        <f t="shared" si="23"/>
        <v>#DIV/0!</v>
      </c>
      <c r="X88" s="31"/>
      <c r="Y88" s="30" t="e">
        <f t="shared" si="24"/>
        <v>#DIV/0!</v>
      </c>
      <c r="Z88" s="32"/>
      <c r="AA88" s="30" t="e">
        <f t="shared" si="25"/>
        <v>#DIV/0!</v>
      </c>
      <c r="AB88" s="32"/>
      <c r="AC88" s="30" t="e">
        <f t="shared" si="26"/>
        <v>#DIV/0!</v>
      </c>
      <c r="AD88" s="32"/>
      <c r="AE88" s="30" t="e">
        <f t="shared" si="27"/>
        <v>#DIV/0!</v>
      </c>
      <c r="AF88" s="32"/>
      <c r="AG88" s="30" t="e">
        <f t="shared" si="28"/>
        <v>#DIV/0!</v>
      </c>
      <c r="AH88" s="32"/>
      <c r="AI88" s="77" t="e">
        <f t="shared" si="29"/>
        <v>#DIV/0!</v>
      </c>
      <c r="AJ88" s="32"/>
      <c r="AK88" s="77" t="e">
        <f t="shared" si="30"/>
        <v>#DIV/0!</v>
      </c>
      <c r="AL88" s="32"/>
      <c r="AM88" s="77" t="e">
        <f>+IF(AK88=1,1,(#REF!+SUMPRODUCT((MOD(COLUMN(T88:AL88),2)=0)*T88:AL88))/$H88)</f>
        <v>#DIV/0!</v>
      </c>
    </row>
    <row r="89" spans="1:39" outlineLevel="1" x14ac:dyDescent="0.25">
      <c r="A89" s="34">
        <f>+'Sprint Backlog'!B83</f>
        <v>0</v>
      </c>
      <c r="B89" s="99">
        <f>+'Sprint Backlog'!C83</f>
        <v>0</v>
      </c>
      <c r="C89" s="99"/>
      <c r="D89" s="99"/>
      <c r="E89" s="28"/>
      <c r="F89" s="28"/>
      <c r="G89" s="28"/>
      <c r="H89" s="33"/>
      <c r="I89" s="30" t="e">
        <f t="shared" si="16"/>
        <v>#DIV/0!</v>
      </c>
      <c r="J89" s="31"/>
      <c r="K89" s="30" t="e">
        <f t="shared" si="17"/>
        <v>#DIV/0!</v>
      </c>
      <c r="L89" s="31"/>
      <c r="M89" s="30" t="e">
        <f t="shared" si="18"/>
        <v>#DIV/0!</v>
      </c>
      <c r="N89" s="31"/>
      <c r="O89" s="30" t="e">
        <f t="shared" si="19"/>
        <v>#DIV/0!</v>
      </c>
      <c r="P89" s="31"/>
      <c r="Q89" s="30" t="e">
        <f t="shared" si="20"/>
        <v>#DIV/0!</v>
      </c>
      <c r="R89" s="31"/>
      <c r="S89" s="30" t="e">
        <f t="shared" si="21"/>
        <v>#DIV/0!</v>
      </c>
      <c r="T89" s="31"/>
      <c r="U89" s="30" t="e">
        <f t="shared" si="22"/>
        <v>#DIV/0!</v>
      </c>
      <c r="V89" s="31"/>
      <c r="W89" s="30" t="e">
        <f t="shared" si="23"/>
        <v>#DIV/0!</v>
      </c>
      <c r="X89" s="31"/>
      <c r="Y89" s="30" t="e">
        <f t="shared" si="24"/>
        <v>#DIV/0!</v>
      </c>
      <c r="Z89" s="32"/>
      <c r="AA89" s="30" t="e">
        <f t="shared" si="25"/>
        <v>#DIV/0!</v>
      </c>
      <c r="AB89" s="32"/>
      <c r="AC89" s="30" t="e">
        <f t="shared" si="26"/>
        <v>#DIV/0!</v>
      </c>
      <c r="AD89" s="32"/>
      <c r="AE89" s="30" t="e">
        <f t="shared" si="27"/>
        <v>#DIV/0!</v>
      </c>
      <c r="AF89" s="32"/>
      <c r="AG89" s="30" t="e">
        <f t="shared" si="28"/>
        <v>#DIV/0!</v>
      </c>
      <c r="AH89" s="32"/>
      <c r="AI89" s="77" t="e">
        <f t="shared" si="29"/>
        <v>#DIV/0!</v>
      </c>
      <c r="AJ89" s="32"/>
      <c r="AK89" s="77" t="e">
        <f t="shared" si="30"/>
        <v>#DIV/0!</v>
      </c>
      <c r="AL89" s="32"/>
      <c r="AM89" s="77" t="e">
        <f>+IF(AK89=1,1,(#REF!+SUMPRODUCT((MOD(COLUMN(T89:AL89),2)=0)*T89:AL89))/$H89)</f>
        <v>#DIV/0!</v>
      </c>
    </row>
    <row r="90" spans="1:39" outlineLevel="1" x14ac:dyDescent="0.25">
      <c r="A90" s="34">
        <f>+'Sprint Backlog'!B84</f>
        <v>0</v>
      </c>
      <c r="B90" s="99">
        <f>+'Sprint Backlog'!C84</f>
        <v>0</v>
      </c>
      <c r="C90" s="99"/>
      <c r="D90" s="99"/>
      <c r="E90" s="27"/>
      <c r="F90" s="28"/>
      <c r="G90" s="28"/>
      <c r="H90" s="33"/>
      <c r="I90" s="30" t="e">
        <f t="shared" si="16"/>
        <v>#DIV/0!</v>
      </c>
      <c r="J90" s="31"/>
      <c r="K90" s="30" t="e">
        <f t="shared" si="17"/>
        <v>#DIV/0!</v>
      </c>
      <c r="L90" s="31"/>
      <c r="M90" s="30" t="e">
        <f t="shared" si="18"/>
        <v>#DIV/0!</v>
      </c>
      <c r="N90" s="31"/>
      <c r="O90" s="30" t="e">
        <f t="shared" si="19"/>
        <v>#DIV/0!</v>
      </c>
      <c r="P90" s="31"/>
      <c r="Q90" s="30" t="e">
        <f t="shared" si="20"/>
        <v>#DIV/0!</v>
      </c>
      <c r="R90" s="31"/>
      <c r="S90" s="30" t="e">
        <f t="shared" si="21"/>
        <v>#DIV/0!</v>
      </c>
      <c r="T90" s="31"/>
      <c r="U90" s="30" t="e">
        <f t="shared" si="22"/>
        <v>#DIV/0!</v>
      </c>
      <c r="V90" s="31"/>
      <c r="W90" s="30" t="e">
        <f t="shared" si="23"/>
        <v>#DIV/0!</v>
      </c>
      <c r="X90" s="31"/>
      <c r="Y90" s="30" t="e">
        <f t="shared" si="24"/>
        <v>#DIV/0!</v>
      </c>
      <c r="Z90" s="32"/>
      <c r="AA90" s="30" t="e">
        <f t="shared" si="25"/>
        <v>#DIV/0!</v>
      </c>
      <c r="AB90" s="32"/>
      <c r="AC90" s="30" t="e">
        <f t="shared" si="26"/>
        <v>#DIV/0!</v>
      </c>
      <c r="AD90" s="32"/>
      <c r="AE90" s="30" t="e">
        <f t="shared" si="27"/>
        <v>#DIV/0!</v>
      </c>
      <c r="AF90" s="32"/>
      <c r="AG90" s="30" t="e">
        <f t="shared" si="28"/>
        <v>#DIV/0!</v>
      </c>
      <c r="AH90" s="32"/>
      <c r="AI90" s="77" t="e">
        <f t="shared" si="29"/>
        <v>#DIV/0!</v>
      </c>
      <c r="AJ90" s="32"/>
      <c r="AK90" s="77" t="e">
        <f t="shared" si="30"/>
        <v>#DIV/0!</v>
      </c>
      <c r="AL90" s="32"/>
      <c r="AM90" s="77" t="e">
        <f>+IF(AK90=1,1,(#REF!+SUMPRODUCT((MOD(COLUMN(T90:AL90),2)=0)*T90:AL90))/$H90)</f>
        <v>#DIV/0!</v>
      </c>
    </row>
    <row r="91" spans="1:39" outlineLevel="1" x14ac:dyDescent="0.25">
      <c r="A91" s="34">
        <f>+'Sprint Backlog'!B85</f>
        <v>0</v>
      </c>
      <c r="B91" s="99">
        <f>+'Sprint Backlog'!C85</f>
        <v>0</v>
      </c>
      <c r="C91" s="99"/>
      <c r="D91" s="99"/>
      <c r="E91" s="27"/>
      <c r="F91" s="28"/>
      <c r="G91" s="28"/>
      <c r="H91" s="33"/>
      <c r="I91" s="30" t="e">
        <f t="shared" si="16"/>
        <v>#DIV/0!</v>
      </c>
      <c r="J91" s="31"/>
      <c r="K91" s="30" t="e">
        <f t="shared" si="17"/>
        <v>#DIV/0!</v>
      </c>
      <c r="L91" s="31"/>
      <c r="M91" s="30" t="e">
        <f t="shared" si="18"/>
        <v>#DIV/0!</v>
      </c>
      <c r="N91" s="31"/>
      <c r="O91" s="30" t="e">
        <f t="shared" si="19"/>
        <v>#DIV/0!</v>
      </c>
      <c r="P91" s="31"/>
      <c r="Q91" s="30" t="e">
        <f t="shared" si="20"/>
        <v>#DIV/0!</v>
      </c>
      <c r="R91" s="31"/>
      <c r="S91" s="30" t="e">
        <f t="shared" si="21"/>
        <v>#DIV/0!</v>
      </c>
      <c r="T91" s="31"/>
      <c r="U91" s="30" t="e">
        <f t="shared" si="22"/>
        <v>#DIV/0!</v>
      </c>
      <c r="V91" s="31"/>
      <c r="W91" s="30" t="e">
        <f t="shared" si="23"/>
        <v>#DIV/0!</v>
      </c>
      <c r="X91" s="31"/>
      <c r="Y91" s="30" t="e">
        <f t="shared" si="24"/>
        <v>#DIV/0!</v>
      </c>
      <c r="Z91" s="32"/>
      <c r="AA91" s="30" t="e">
        <f t="shared" si="25"/>
        <v>#DIV/0!</v>
      </c>
      <c r="AB91" s="32"/>
      <c r="AC91" s="30" t="e">
        <f t="shared" si="26"/>
        <v>#DIV/0!</v>
      </c>
      <c r="AD91" s="32"/>
      <c r="AE91" s="30" t="e">
        <f t="shared" si="27"/>
        <v>#DIV/0!</v>
      </c>
      <c r="AF91" s="32"/>
      <c r="AG91" s="30" t="e">
        <f t="shared" si="28"/>
        <v>#DIV/0!</v>
      </c>
      <c r="AH91" s="32"/>
      <c r="AI91" s="77" t="e">
        <f t="shared" si="29"/>
        <v>#DIV/0!</v>
      </c>
      <c r="AJ91" s="32"/>
      <c r="AK91" s="77" t="e">
        <f t="shared" si="30"/>
        <v>#DIV/0!</v>
      </c>
      <c r="AL91" s="32"/>
      <c r="AM91" s="77" t="e">
        <f>+IF(AK91=1,1,(#REF!+SUMPRODUCT((MOD(COLUMN(T91:AL91),2)=0)*T91:AL91))/$H91)</f>
        <v>#DIV/0!</v>
      </c>
    </row>
    <row r="92" spans="1:39" outlineLevel="1" x14ac:dyDescent="0.25">
      <c r="A92" s="34">
        <f>+'Sprint Backlog'!B86</f>
        <v>0</v>
      </c>
      <c r="B92" s="99">
        <f>+'Sprint Backlog'!C86</f>
        <v>0</v>
      </c>
      <c r="C92" s="99"/>
      <c r="D92" s="99"/>
      <c r="E92" s="27"/>
      <c r="F92" s="28"/>
      <c r="G92" s="28"/>
      <c r="H92" s="33"/>
      <c r="I92" s="30" t="e">
        <f t="shared" si="16"/>
        <v>#DIV/0!</v>
      </c>
      <c r="J92" s="31"/>
      <c r="K92" s="30" t="e">
        <f t="shared" si="17"/>
        <v>#DIV/0!</v>
      </c>
      <c r="L92" s="31"/>
      <c r="M92" s="30" t="e">
        <f t="shared" si="18"/>
        <v>#DIV/0!</v>
      </c>
      <c r="N92" s="31"/>
      <c r="O92" s="30" t="e">
        <f t="shared" si="19"/>
        <v>#DIV/0!</v>
      </c>
      <c r="P92" s="31"/>
      <c r="Q92" s="30" t="e">
        <f t="shared" si="20"/>
        <v>#DIV/0!</v>
      </c>
      <c r="R92" s="31"/>
      <c r="S92" s="30" t="e">
        <f t="shared" si="21"/>
        <v>#DIV/0!</v>
      </c>
      <c r="T92" s="31"/>
      <c r="U92" s="30" t="e">
        <f t="shared" si="22"/>
        <v>#DIV/0!</v>
      </c>
      <c r="V92" s="31"/>
      <c r="W92" s="30" t="e">
        <f t="shared" si="23"/>
        <v>#DIV/0!</v>
      </c>
      <c r="X92" s="31"/>
      <c r="Y92" s="30" t="e">
        <f t="shared" si="24"/>
        <v>#DIV/0!</v>
      </c>
      <c r="Z92" s="32"/>
      <c r="AA92" s="30" t="e">
        <f t="shared" si="25"/>
        <v>#DIV/0!</v>
      </c>
      <c r="AB92" s="32"/>
      <c r="AC92" s="30" t="e">
        <f t="shared" si="26"/>
        <v>#DIV/0!</v>
      </c>
      <c r="AD92" s="32"/>
      <c r="AE92" s="30" t="e">
        <f t="shared" si="27"/>
        <v>#DIV/0!</v>
      </c>
      <c r="AF92" s="32"/>
      <c r="AG92" s="30" t="e">
        <f t="shared" si="28"/>
        <v>#DIV/0!</v>
      </c>
      <c r="AH92" s="32"/>
      <c r="AI92" s="77" t="e">
        <f t="shared" si="29"/>
        <v>#DIV/0!</v>
      </c>
      <c r="AJ92" s="32"/>
      <c r="AK92" s="77" t="e">
        <f t="shared" si="30"/>
        <v>#DIV/0!</v>
      </c>
      <c r="AL92" s="32"/>
      <c r="AM92" s="77" t="e">
        <f>+IF(AK92=1,1,(#REF!+SUMPRODUCT((MOD(COLUMN(T92:AL92),2)=0)*T92:AL92))/$H92)</f>
        <v>#DIV/0!</v>
      </c>
    </row>
    <row r="93" spans="1:39" outlineLevel="1" x14ac:dyDescent="0.25">
      <c r="A93" s="34">
        <f>+'Sprint Backlog'!B87</f>
        <v>0</v>
      </c>
      <c r="B93" s="99">
        <f>+'Sprint Backlog'!C87</f>
        <v>0</v>
      </c>
      <c r="C93" s="99"/>
      <c r="D93" s="99"/>
      <c r="E93" s="28"/>
      <c r="F93" s="28"/>
      <c r="G93" s="28"/>
      <c r="H93" s="29"/>
      <c r="I93" s="30" t="e">
        <f t="shared" si="16"/>
        <v>#DIV/0!</v>
      </c>
      <c r="J93" s="31"/>
      <c r="K93" s="30" t="e">
        <f t="shared" si="17"/>
        <v>#DIV/0!</v>
      </c>
      <c r="L93" s="31"/>
      <c r="M93" s="30" t="e">
        <f t="shared" si="18"/>
        <v>#DIV/0!</v>
      </c>
      <c r="N93" s="31"/>
      <c r="O93" s="30" t="e">
        <f t="shared" si="19"/>
        <v>#DIV/0!</v>
      </c>
      <c r="P93" s="31"/>
      <c r="Q93" s="30" t="e">
        <f t="shared" si="20"/>
        <v>#DIV/0!</v>
      </c>
      <c r="R93" s="31"/>
      <c r="S93" s="30" t="e">
        <f t="shared" si="21"/>
        <v>#DIV/0!</v>
      </c>
      <c r="T93" s="31"/>
      <c r="U93" s="30" t="e">
        <f t="shared" si="22"/>
        <v>#DIV/0!</v>
      </c>
      <c r="V93" s="31"/>
      <c r="W93" s="30" t="e">
        <f t="shared" si="23"/>
        <v>#DIV/0!</v>
      </c>
      <c r="X93" s="31"/>
      <c r="Y93" s="30" t="e">
        <f t="shared" si="24"/>
        <v>#DIV/0!</v>
      </c>
      <c r="Z93" s="32"/>
      <c r="AA93" s="30" t="e">
        <f t="shared" si="25"/>
        <v>#DIV/0!</v>
      </c>
      <c r="AB93" s="32"/>
      <c r="AC93" s="30" t="e">
        <f t="shared" si="26"/>
        <v>#DIV/0!</v>
      </c>
      <c r="AD93" s="32"/>
      <c r="AE93" s="30" t="e">
        <f t="shared" si="27"/>
        <v>#DIV/0!</v>
      </c>
      <c r="AF93" s="32"/>
      <c r="AG93" s="30" t="e">
        <f t="shared" si="28"/>
        <v>#DIV/0!</v>
      </c>
      <c r="AH93" s="32"/>
      <c r="AI93" s="77" t="e">
        <f t="shared" si="29"/>
        <v>#DIV/0!</v>
      </c>
      <c r="AJ93" s="32"/>
      <c r="AK93" s="77" t="e">
        <f t="shared" si="30"/>
        <v>#DIV/0!</v>
      </c>
      <c r="AL93" s="32"/>
      <c r="AM93" s="77" t="e">
        <f>+IF(AK93=1,1,(#REF!+SUMPRODUCT((MOD(COLUMN(T93:AL93),2)=0)*T93:AL93))/$H93)</f>
        <v>#DIV/0!</v>
      </c>
    </row>
    <row r="94" spans="1:39" outlineLevel="1" x14ac:dyDescent="0.25">
      <c r="A94" s="34">
        <f>+'Sprint Backlog'!B88</f>
        <v>0</v>
      </c>
      <c r="B94" s="99">
        <f>+'Sprint Backlog'!C88</f>
        <v>0</v>
      </c>
      <c r="C94" s="99"/>
      <c r="D94" s="99"/>
      <c r="E94" s="28"/>
      <c r="F94" s="28"/>
      <c r="G94" s="28"/>
      <c r="H94" s="29"/>
      <c r="I94" s="30" t="e">
        <f t="shared" si="16"/>
        <v>#DIV/0!</v>
      </c>
      <c r="J94" s="31"/>
      <c r="K94" s="30" t="e">
        <f t="shared" si="17"/>
        <v>#DIV/0!</v>
      </c>
      <c r="L94" s="31"/>
      <c r="M94" s="30" t="e">
        <f t="shared" si="18"/>
        <v>#DIV/0!</v>
      </c>
      <c r="N94" s="31"/>
      <c r="O94" s="30" t="e">
        <f t="shared" si="19"/>
        <v>#DIV/0!</v>
      </c>
      <c r="P94" s="31"/>
      <c r="Q94" s="30" t="e">
        <f t="shared" si="20"/>
        <v>#DIV/0!</v>
      </c>
      <c r="R94" s="31"/>
      <c r="S94" s="30" t="e">
        <f t="shared" si="21"/>
        <v>#DIV/0!</v>
      </c>
      <c r="T94" s="31"/>
      <c r="U94" s="30" t="e">
        <f t="shared" si="22"/>
        <v>#DIV/0!</v>
      </c>
      <c r="V94" s="31"/>
      <c r="W94" s="30" t="e">
        <f t="shared" si="23"/>
        <v>#DIV/0!</v>
      </c>
      <c r="X94" s="31"/>
      <c r="Y94" s="30" t="e">
        <f t="shared" si="24"/>
        <v>#DIV/0!</v>
      </c>
      <c r="Z94" s="32"/>
      <c r="AA94" s="30" t="e">
        <f t="shared" si="25"/>
        <v>#DIV/0!</v>
      </c>
      <c r="AB94" s="32"/>
      <c r="AC94" s="30" t="e">
        <f t="shared" si="26"/>
        <v>#DIV/0!</v>
      </c>
      <c r="AD94" s="32"/>
      <c r="AE94" s="30" t="e">
        <f t="shared" si="27"/>
        <v>#DIV/0!</v>
      </c>
      <c r="AF94" s="32"/>
      <c r="AG94" s="30" t="e">
        <f t="shared" si="28"/>
        <v>#DIV/0!</v>
      </c>
      <c r="AH94" s="32"/>
      <c r="AI94" s="77" t="e">
        <f t="shared" si="29"/>
        <v>#DIV/0!</v>
      </c>
      <c r="AJ94" s="32"/>
      <c r="AK94" s="77" t="e">
        <f t="shared" si="30"/>
        <v>#DIV/0!</v>
      </c>
      <c r="AL94" s="32"/>
      <c r="AM94" s="77" t="e">
        <f>+IF(AK94=1,1,(#REF!+SUMPRODUCT((MOD(COLUMN(T94:AL94),2)=0)*T94:AL94))/$H94)</f>
        <v>#DIV/0!</v>
      </c>
    </row>
    <row r="95" spans="1:39" outlineLevel="1" x14ac:dyDescent="0.25">
      <c r="A95" s="34">
        <f>+'Sprint Backlog'!B89</f>
        <v>0</v>
      </c>
      <c r="B95" s="99">
        <f>+'Sprint Backlog'!C89</f>
        <v>0</v>
      </c>
      <c r="C95" s="99"/>
      <c r="D95" s="99"/>
      <c r="E95" s="28"/>
      <c r="F95" s="28"/>
      <c r="G95" s="28"/>
      <c r="H95" s="33"/>
      <c r="I95" s="30" t="e">
        <f t="shared" si="16"/>
        <v>#DIV/0!</v>
      </c>
      <c r="J95" s="31"/>
      <c r="K95" s="30" t="e">
        <f t="shared" si="17"/>
        <v>#DIV/0!</v>
      </c>
      <c r="L95" s="31"/>
      <c r="M95" s="30" t="e">
        <f t="shared" si="18"/>
        <v>#DIV/0!</v>
      </c>
      <c r="N95" s="31"/>
      <c r="O95" s="30" t="e">
        <f t="shared" si="19"/>
        <v>#DIV/0!</v>
      </c>
      <c r="P95" s="31"/>
      <c r="Q95" s="30" t="e">
        <f t="shared" si="20"/>
        <v>#DIV/0!</v>
      </c>
      <c r="R95" s="31"/>
      <c r="S95" s="30" t="e">
        <f t="shared" si="21"/>
        <v>#DIV/0!</v>
      </c>
      <c r="T95" s="31"/>
      <c r="U95" s="30" t="e">
        <f t="shared" si="22"/>
        <v>#DIV/0!</v>
      </c>
      <c r="V95" s="31"/>
      <c r="W95" s="30" t="e">
        <f t="shared" si="23"/>
        <v>#DIV/0!</v>
      </c>
      <c r="X95" s="31"/>
      <c r="Y95" s="30" t="e">
        <f t="shared" si="24"/>
        <v>#DIV/0!</v>
      </c>
      <c r="Z95" s="32"/>
      <c r="AA95" s="30" t="e">
        <f t="shared" si="25"/>
        <v>#DIV/0!</v>
      </c>
      <c r="AB95" s="32"/>
      <c r="AC95" s="30" t="e">
        <f t="shared" si="26"/>
        <v>#DIV/0!</v>
      </c>
      <c r="AD95" s="32"/>
      <c r="AE95" s="30" t="e">
        <f t="shared" si="27"/>
        <v>#DIV/0!</v>
      </c>
      <c r="AF95" s="32"/>
      <c r="AG95" s="30" t="e">
        <f t="shared" si="28"/>
        <v>#DIV/0!</v>
      </c>
      <c r="AH95" s="32"/>
      <c r="AI95" s="77" t="e">
        <f t="shared" si="29"/>
        <v>#DIV/0!</v>
      </c>
      <c r="AJ95" s="32"/>
      <c r="AK95" s="77" t="e">
        <f t="shared" si="30"/>
        <v>#DIV/0!</v>
      </c>
      <c r="AL95" s="32"/>
      <c r="AM95" s="77" t="e">
        <f>+IF(AK95=1,1,(#REF!+SUMPRODUCT((MOD(COLUMN(T95:AL95),2)=0)*T95:AL95))/$H95)</f>
        <v>#DIV/0!</v>
      </c>
    </row>
    <row r="96" spans="1:39" outlineLevel="1" x14ac:dyDescent="0.25">
      <c r="A96" s="34">
        <f>+'Sprint Backlog'!B90</f>
        <v>0</v>
      </c>
      <c r="B96" s="99">
        <f>+'Sprint Backlog'!C90</f>
        <v>0</v>
      </c>
      <c r="C96" s="99"/>
      <c r="D96" s="99"/>
      <c r="E96" s="28"/>
      <c r="F96" s="28"/>
      <c r="G96" s="28"/>
      <c r="H96" s="33"/>
      <c r="I96" s="30" t="e">
        <f t="shared" si="16"/>
        <v>#DIV/0!</v>
      </c>
      <c r="J96" s="31"/>
      <c r="K96" s="30" t="e">
        <f t="shared" si="17"/>
        <v>#DIV/0!</v>
      </c>
      <c r="L96" s="31"/>
      <c r="M96" s="30" t="e">
        <f t="shared" si="18"/>
        <v>#DIV/0!</v>
      </c>
      <c r="N96" s="31"/>
      <c r="O96" s="30" t="e">
        <f t="shared" si="19"/>
        <v>#DIV/0!</v>
      </c>
      <c r="P96" s="31"/>
      <c r="Q96" s="30" t="e">
        <f t="shared" si="20"/>
        <v>#DIV/0!</v>
      </c>
      <c r="R96" s="31"/>
      <c r="S96" s="30" t="e">
        <f t="shared" si="21"/>
        <v>#DIV/0!</v>
      </c>
      <c r="T96" s="31"/>
      <c r="U96" s="30" t="e">
        <f t="shared" si="22"/>
        <v>#DIV/0!</v>
      </c>
      <c r="V96" s="31"/>
      <c r="W96" s="30" t="e">
        <f t="shared" si="23"/>
        <v>#DIV/0!</v>
      </c>
      <c r="X96" s="31"/>
      <c r="Y96" s="30" t="e">
        <f t="shared" si="24"/>
        <v>#DIV/0!</v>
      </c>
      <c r="Z96" s="32"/>
      <c r="AA96" s="30" t="e">
        <f t="shared" si="25"/>
        <v>#DIV/0!</v>
      </c>
      <c r="AB96" s="32"/>
      <c r="AC96" s="30" t="e">
        <f t="shared" si="26"/>
        <v>#DIV/0!</v>
      </c>
      <c r="AD96" s="32"/>
      <c r="AE96" s="30" t="e">
        <f t="shared" si="27"/>
        <v>#DIV/0!</v>
      </c>
      <c r="AF96" s="32"/>
      <c r="AG96" s="30" t="e">
        <f t="shared" si="28"/>
        <v>#DIV/0!</v>
      </c>
      <c r="AH96" s="32"/>
      <c r="AI96" s="77" t="e">
        <f t="shared" si="29"/>
        <v>#DIV/0!</v>
      </c>
      <c r="AJ96" s="32"/>
      <c r="AK96" s="77" t="e">
        <f t="shared" si="30"/>
        <v>#DIV/0!</v>
      </c>
      <c r="AL96" s="32"/>
      <c r="AM96" s="77" t="e">
        <f>+IF(AK96=1,1,(#REF!+SUMPRODUCT((MOD(COLUMN(T96:AL96),2)=0)*T96:AL96))/$H96)</f>
        <v>#DIV/0!</v>
      </c>
    </row>
    <row r="97" spans="1:39" outlineLevel="1" x14ac:dyDescent="0.25">
      <c r="A97" s="34">
        <f>+'Sprint Backlog'!B91</f>
        <v>0</v>
      </c>
      <c r="B97" s="99">
        <f>+'Sprint Backlog'!C91</f>
        <v>0</v>
      </c>
      <c r="C97" s="99"/>
      <c r="D97" s="99"/>
      <c r="E97" s="27"/>
      <c r="F97" s="28"/>
      <c r="G97" s="28"/>
      <c r="H97" s="33"/>
      <c r="I97" s="30" t="e">
        <f t="shared" si="16"/>
        <v>#DIV/0!</v>
      </c>
      <c r="J97" s="31"/>
      <c r="K97" s="30" t="e">
        <f t="shared" si="17"/>
        <v>#DIV/0!</v>
      </c>
      <c r="L97" s="31"/>
      <c r="M97" s="30" t="e">
        <f t="shared" si="18"/>
        <v>#DIV/0!</v>
      </c>
      <c r="N97" s="31"/>
      <c r="O97" s="30" t="e">
        <f t="shared" si="19"/>
        <v>#DIV/0!</v>
      </c>
      <c r="P97" s="31"/>
      <c r="Q97" s="30" t="e">
        <f t="shared" si="20"/>
        <v>#DIV/0!</v>
      </c>
      <c r="R97" s="31"/>
      <c r="S97" s="30" t="e">
        <f t="shared" si="21"/>
        <v>#DIV/0!</v>
      </c>
      <c r="T97" s="31"/>
      <c r="U97" s="30" t="e">
        <f t="shared" si="22"/>
        <v>#DIV/0!</v>
      </c>
      <c r="V97" s="31"/>
      <c r="W97" s="30" t="e">
        <f t="shared" si="23"/>
        <v>#DIV/0!</v>
      </c>
      <c r="X97" s="31"/>
      <c r="Y97" s="30" t="e">
        <f t="shared" si="24"/>
        <v>#DIV/0!</v>
      </c>
      <c r="Z97" s="32"/>
      <c r="AA97" s="30" t="e">
        <f t="shared" si="25"/>
        <v>#DIV/0!</v>
      </c>
      <c r="AB97" s="32"/>
      <c r="AC97" s="30" t="e">
        <f t="shared" si="26"/>
        <v>#DIV/0!</v>
      </c>
      <c r="AD97" s="32"/>
      <c r="AE97" s="30" t="e">
        <f t="shared" si="27"/>
        <v>#DIV/0!</v>
      </c>
      <c r="AF97" s="32"/>
      <c r="AG97" s="30" t="e">
        <f t="shared" si="28"/>
        <v>#DIV/0!</v>
      </c>
      <c r="AH97" s="32"/>
      <c r="AI97" s="77" t="e">
        <f t="shared" si="29"/>
        <v>#DIV/0!</v>
      </c>
      <c r="AJ97" s="32"/>
      <c r="AK97" s="77" t="e">
        <f t="shared" si="30"/>
        <v>#DIV/0!</v>
      </c>
      <c r="AL97" s="32"/>
      <c r="AM97" s="77" t="e">
        <f>+IF(AK97=1,1,(#REF!+SUMPRODUCT((MOD(COLUMN(T97:AL97),2)=0)*T97:AL97))/$H97)</f>
        <v>#DIV/0!</v>
      </c>
    </row>
    <row r="98" spans="1:39" outlineLevel="1" x14ac:dyDescent="0.25">
      <c r="A98" s="34">
        <f>+'Sprint Backlog'!B92</f>
        <v>0</v>
      </c>
      <c r="B98" s="99">
        <f>+'Sprint Backlog'!C92</f>
        <v>0</v>
      </c>
      <c r="C98" s="99"/>
      <c r="D98" s="99"/>
      <c r="E98" s="27"/>
      <c r="F98" s="28"/>
      <c r="G98" s="28"/>
      <c r="H98" s="33"/>
      <c r="I98" s="30" t="e">
        <f t="shared" si="16"/>
        <v>#DIV/0!</v>
      </c>
      <c r="J98" s="31"/>
      <c r="K98" s="30" t="e">
        <f t="shared" si="17"/>
        <v>#DIV/0!</v>
      </c>
      <c r="L98" s="31"/>
      <c r="M98" s="30" t="e">
        <f t="shared" si="18"/>
        <v>#DIV/0!</v>
      </c>
      <c r="N98" s="31"/>
      <c r="O98" s="30" t="e">
        <f t="shared" si="19"/>
        <v>#DIV/0!</v>
      </c>
      <c r="P98" s="31"/>
      <c r="Q98" s="30" t="e">
        <f t="shared" si="20"/>
        <v>#DIV/0!</v>
      </c>
      <c r="R98" s="31"/>
      <c r="S98" s="30" t="e">
        <f t="shared" si="21"/>
        <v>#DIV/0!</v>
      </c>
      <c r="T98" s="31"/>
      <c r="U98" s="30" t="e">
        <f t="shared" si="22"/>
        <v>#DIV/0!</v>
      </c>
      <c r="V98" s="31"/>
      <c r="W98" s="30" t="e">
        <f t="shared" si="23"/>
        <v>#DIV/0!</v>
      </c>
      <c r="X98" s="31"/>
      <c r="Y98" s="30" t="e">
        <f t="shared" si="24"/>
        <v>#DIV/0!</v>
      </c>
      <c r="Z98" s="32"/>
      <c r="AA98" s="30" t="e">
        <f t="shared" si="25"/>
        <v>#DIV/0!</v>
      </c>
      <c r="AB98" s="32"/>
      <c r="AC98" s="30" t="e">
        <f t="shared" si="26"/>
        <v>#DIV/0!</v>
      </c>
      <c r="AD98" s="32"/>
      <c r="AE98" s="30" t="e">
        <f t="shared" si="27"/>
        <v>#DIV/0!</v>
      </c>
      <c r="AF98" s="32"/>
      <c r="AG98" s="30" t="e">
        <f t="shared" si="28"/>
        <v>#DIV/0!</v>
      </c>
      <c r="AH98" s="32"/>
      <c r="AI98" s="77" t="e">
        <f t="shared" si="29"/>
        <v>#DIV/0!</v>
      </c>
      <c r="AJ98" s="32"/>
      <c r="AK98" s="77" t="e">
        <f t="shared" si="30"/>
        <v>#DIV/0!</v>
      </c>
      <c r="AL98" s="32"/>
      <c r="AM98" s="77" t="e">
        <f>+IF(AK98=1,1,(#REF!+SUMPRODUCT((MOD(COLUMN(T98:AL98),2)=0)*T98:AL98))/$H98)</f>
        <v>#DIV/0!</v>
      </c>
    </row>
    <row r="99" spans="1:39" outlineLevel="1" x14ac:dyDescent="0.25">
      <c r="A99" s="34">
        <f>+'Sprint Backlog'!B93</f>
        <v>0</v>
      </c>
      <c r="B99" s="99">
        <f>+'Sprint Backlog'!C93</f>
        <v>0</v>
      </c>
      <c r="C99" s="99"/>
      <c r="D99" s="99"/>
      <c r="E99" s="27"/>
      <c r="F99" s="28"/>
      <c r="G99" s="28"/>
      <c r="H99" s="33"/>
      <c r="I99" s="30" t="e">
        <f t="shared" si="16"/>
        <v>#DIV/0!</v>
      </c>
      <c r="J99" s="31"/>
      <c r="K99" s="30" t="e">
        <f t="shared" si="17"/>
        <v>#DIV/0!</v>
      </c>
      <c r="L99" s="31"/>
      <c r="M99" s="30" t="e">
        <f t="shared" si="18"/>
        <v>#DIV/0!</v>
      </c>
      <c r="N99" s="31"/>
      <c r="O99" s="30" t="e">
        <f t="shared" si="19"/>
        <v>#DIV/0!</v>
      </c>
      <c r="P99" s="31"/>
      <c r="Q99" s="30" t="e">
        <f t="shared" si="20"/>
        <v>#DIV/0!</v>
      </c>
      <c r="R99" s="31"/>
      <c r="S99" s="30" t="e">
        <f t="shared" si="21"/>
        <v>#DIV/0!</v>
      </c>
      <c r="T99" s="31"/>
      <c r="U99" s="30" t="e">
        <f t="shared" si="22"/>
        <v>#DIV/0!</v>
      </c>
      <c r="V99" s="31"/>
      <c r="W99" s="30" t="e">
        <f t="shared" si="23"/>
        <v>#DIV/0!</v>
      </c>
      <c r="X99" s="31"/>
      <c r="Y99" s="30" t="e">
        <f t="shared" si="24"/>
        <v>#DIV/0!</v>
      </c>
      <c r="Z99" s="32"/>
      <c r="AA99" s="30" t="e">
        <f t="shared" si="25"/>
        <v>#DIV/0!</v>
      </c>
      <c r="AB99" s="32"/>
      <c r="AC99" s="30" t="e">
        <f t="shared" si="26"/>
        <v>#DIV/0!</v>
      </c>
      <c r="AD99" s="32"/>
      <c r="AE99" s="30" t="e">
        <f t="shared" si="27"/>
        <v>#DIV/0!</v>
      </c>
      <c r="AF99" s="32"/>
      <c r="AG99" s="30" t="e">
        <f t="shared" si="28"/>
        <v>#DIV/0!</v>
      </c>
      <c r="AH99" s="32"/>
      <c r="AI99" s="77" t="e">
        <f t="shared" si="29"/>
        <v>#DIV/0!</v>
      </c>
      <c r="AJ99" s="32"/>
      <c r="AK99" s="77" t="e">
        <f t="shared" si="30"/>
        <v>#DIV/0!</v>
      </c>
      <c r="AL99" s="32"/>
      <c r="AM99" s="77" t="e">
        <f>+IF(AK99=1,1,(#REF!+SUMPRODUCT((MOD(COLUMN(T99:AL99),2)=0)*T99:AL99))/$H99)</f>
        <v>#DIV/0!</v>
      </c>
    </row>
    <row r="100" spans="1:39" outlineLevel="1" x14ac:dyDescent="0.25">
      <c r="A100" s="34">
        <f>+'Sprint Backlog'!B94</f>
        <v>0</v>
      </c>
      <c r="B100" s="99">
        <f>+'Sprint Backlog'!C94</f>
        <v>0</v>
      </c>
      <c r="C100" s="99"/>
      <c r="D100" s="99"/>
      <c r="E100" s="28"/>
      <c r="F100" s="28"/>
      <c r="G100" s="28"/>
      <c r="H100" s="29"/>
      <c r="I100" s="30" t="e">
        <f t="shared" si="16"/>
        <v>#DIV/0!</v>
      </c>
      <c r="J100" s="31"/>
      <c r="K100" s="30" t="e">
        <f t="shared" si="17"/>
        <v>#DIV/0!</v>
      </c>
      <c r="L100" s="31"/>
      <c r="M100" s="30" t="e">
        <f t="shared" si="18"/>
        <v>#DIV/0!</v>
      </c>
      <c r="N100" s="31"/>
      <c r="O100" s="30" t="e">
        <f t="shared" si="19"/>
        <v>#DIV/0!</v>
      </c>
      <c r="P100" s="31"/>
      <c r="Q100" s="30" t="e">
        <f t="shared" si="20"/>
        <v>#DIV/0!</v>
      </c>
      <c r="R100" s="31"/>
      <c r="S100" s="30" t="e">
        <f t="shared" si="21"/>
        <v>#DIV/0!</v>
      </c>
      <c r="T100" s="31"/>
      <c r="U100" s="30" t="e">
        <f t="shared" si="22"/>
        <v>#DIV/0!</v>
      </c>
      <c r="V100" s="31"/>
      <c r="W100" s="30" t="e">
        <f t="shared" si="23"/>
        <v>#DIV/0!</v>
      </c>
      <c r="X100" s="31"/>
      <c r="Y100" s="30" t="e">
        <f t="shared" si="24"/>
        <v>#DIV/0!</v>
      </c>
      <c r="Z100" s="32"/>
      <c r="AA100" s="30" t="e">
        <f t="shared" si="25"/>
        <v>#DIV/0!</v>
      </c>
      <c r="AB100" s="32"/>
      <c r="AC100" s="30" t="e">
        <f t="shared" si="26"/>
        <v>#DIV/0!</v>
      </c>
      <c r="AD100" s="32"/>
      <c r="AE100" s="30" t="e">
        <f t="shared" si="27"/>
        <v>#DIV/0!</v>
      </c>
      <c r="AF100" s="32"/>
      <c r="AG100" s="30" t="e">
        <f t="shared" si="28"/>
        <v>#DIV/0!</v>
      </c>
      <c r="AH100" s="32"/>
      <c r="AI100" s="77" t="e">
        <f t="shared" si="29"/>
        <v>#DIV/0!</v>
      </c>
      <c r="AJ100" s="32"/>
      <c r="AK100" s="77" t="e">
        <f t="shared" si="30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 x14ac:dyDescent="0.25">
      <c r="A101" s="34">
        <f>+'Sprint Backlog'!B95</f>
        <v>0</v>
      </c>
      <c r="B101" s="99">
        <f>+'Sprint Backlog'!C95</f>
        <v>0</v>
      </c>
      <c r="C101" s="99"/>
      <c r="D101" s="99"/>
      <c r="E101" s="28"/>
      <c r="F101" s="28"/>
      <c r="G101" s="28"/>
      <c r="H101" s="29"/>
      <c r="I101" s="30" t="e">
        <f t="shared" si="16"/>
        <v>#DIV/0!</v>
      </c>
      <c r="J101" s="31"/>
      <c r="K101" s="30" t="e">
        <f t="shared" si="17"/>
        <v>#DIV/0!</v>
      </c>
      <c r="L101" s="31"/>
      <c r="M101" s="30" t="e">
        <f t="shared" si="18"/>
        <v>#DIV/0!</v>
      </c>
      <c r="N101" s="31"/>
      <c r="O101" s="30" t="e">
        <f t="shared" si="19"/>
        <v>#DIV/0!</v>
      </c>
      <c r="P101" s="31"/>
      <c r="Q101" s="30" t="e">
        <f t="shared" si="20"/>
        <v>#DIV/0!</v>
      </c>
      <c r="R101" s="31"/>
      <c r="S101" s="30" t="e">
        <f t="shared" si="21"/>
        <v>#DIV/0!</v>
      </c>
      <c r="T101" s="31"/>
      <c r="U101" s="30" t="e">
        <f t="shared" si="22"/>
        <v>#DIV/0!</v>
      </c>
      <c r="V101" s="31"/>
      <c r="W101" s="30" t="e">
        <f t="shared" si="23"/>
        <v>#DIV/0!</v>
      </c>
      <c r="X101" s="31"/>
      <c r="Y101" s="30" t="e">
        <f t="shared" si="24"/>
        <v>#DIV/0!</v>
      </c>
      <c r="Z101" s="32"/>
      <c r="AA101" s="30" t="e">
        <f t="shared" si="25"/>
        <v>#DIV/0!</v>
      </c>
      <c r="AB101" s="32"/>
      <c r="AC101" s="30" t="e">
        <f t="shared" si="26"/>
        <v>#DIV/0!</v>
      </c>
      <c r="AD101" s="32"/>
      <c r="AE101" s="30" t="e">
        <f t="shared" si="27"/>
        <v>#DIV/0!</v>
      </c>
      <c r="AF101" s="32"/>
      <c r="AG101" s="30" t="e">
        <f t="shared" si="28"/>
        <v>#DIV/0!</v>
      </c>
      <c r="AH101" s="32"/>
      <c r="AI101" s="77" t="e">
        <f t="shared" si="29"/>
        <v>#DIV/0!</v>
      </c>
      <c r="AJ101" s="32"/>
      <c r="AK101" s="77" t="e">
        <f t="shared" si="30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 x14ac:dyDescent="0.25">
      <c r="A102" s="34">
        <f>+'Sprint Backlog'!B96</f>
        <v>0</v>
      </c>
      <c r="B102" s="99">
        <f>+'Sprint Backlog'!C96</f>
        <v>0</v>
      </c>
      <c r="C102" s="99"/>
      <c r="D102" s="99"/>
      <c r="E102" s="28"/>
      <c r="F102" s="28"/>
      <c r="G102" s="28"/>
      <c r="H102" s="33"/>
      <c r="I102" s="30" t="e">
        <f t="shared" si="16"/>
        <v>#DIV/0!</v>
      </c>
      <c r="J102" s="31"/>
      <c r="K102" s="30" t="e">
        <f t="shared" si="17"/>
        <v>#DIV/0!</v>
      </c>
      <c r="L102" s="31"/>
      <c r="M102" s="30" t="e">
        <f t="shared" si="18"/>
        <v>#DIV/0!</v>
      </c>
      <c r="N102" s="31"/>
      <c r="O102" s="30" t="e">
        <f t="shared" si="19"/>
        <v>#DIV/0!</v>
      </c>
      <c r="P102" s="31"/>
      <c r="Q102" s="30" t="e">
        <f t="shared" si="20"/>
        <v>#DIV/0!</v>
      </c>
      <c r="R102" s="31"/>
      <c r="S102" s="30" t="e">
        <f t="shared" si="21"/>
        <v>#DIV/0!</v>
      </c>
      <c r="T102" s="31"/>
      <c r="U102" s="30" t="e">
        <f t="shared" si="22"/>
        <v>#DIV/0!</v>
      </c>
      <c r="V102" s="31"/>
      <c r="W102" s="30" t="e">
        <f t="shared" si="23"/>
        <v>#DIV/0!</v>
      </c>
      <c r="X102" s="31"/>
      <c r="Y102" s="30" t="e">
        <f t="shared" si="24"/>
        <v>#DIV/0!</v>
      </c>
      <c r="Z102" s="32"/>
      <c r="AA102" s="30" t="e">
        <f t="shared" si="25"/>
        <v>#DIV/0!</v>
      </c>
      <c r="AB102" s="32"/>
      <c r="AC102" s="30" t="e">
        <f t="shared" si="26"/>
        <v>#DIV/0!</v>
      </c>
      <c r="AD102" s="32"/>
      <c r="AE102" s="30" t="e">
        <f t="shared" si="27"/>
        <v>#DIV/0!</v>
      </c>
      <c r="AF102" s="32"/>
      <c r="AG102" s="30" t="e">
        <f t="shared" si="28"/>
        <v>#DIV/0!</v>
      </c>
      <c r="AH102" s="32"/>
      <c r="AI102" s="77" t="e">
        <f t="shared" si="29"/>
        <v>#DIV/0!</v>
      </c>
      <c r="AJ102" s="32"/>
      <c r="AK102" s="77" t="e">
        <f t="shared" si="30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 x14ac:dyDescent="0.25">
      <c r="A103" s="34">
        <f>+'Sprint Backlog'!B97</f>
        <v>0</v>
      </c>
      <c r="B103" s="99">
        <f>+'Sprint Backlog'!C97</f>
        <v>0</v>
      </c>
      <c r="C103" s="99"/>
      <c r="D103" s="99"/>
      <c r="E103" s="28"/>
      <c r="F103" s="28"/>
      <c r="G103" s="28"/>
      <c r="H103" s="29"/>
      <c r="I103" s="30" t="e">
        <f t="shared" si="16"/>
        <v>#DIV/0!</v>
      </c>
      <c r="J103" s="31"/>
      <c r="K103" s="30" t="e">
        <f t="shared" si="17"/>
        <v>#DIV/0!</v>
      </c>
      <c r="L103" s="31"/>
      <c r="M103" s="30" t="e">
        <f t="shared" si="18"/>
        <v>#DIV/0!</v>
      </c>
      <c r="N103" s="31"/>
      <c r="O103" s="30" t="e">
        <f t="shared" si="19"/>
        <v>#DIV/0!</v>
      </c>
      <c r="P103" s="31"/>
      <c r="Q103" s="30" t="e">
        <f t="shared" si="20"/>
        <v>#DIV/0!</v>
      </c>
      <c r="R103" s="31"/>
      <c r="S103" s="30" t="e">
        <f t="shared" si="21"/>
        <v>#DIV/0!</v>
      </c>
      <c r="T103" s="31"/>
      <c r="U103" s="30" t="e">
        <f t="shared" si="22"/>
        <v>#DIV/0!</v>
      </c>
      <c r="V103" s="31"/>
      <c r="W103" s="30" t="e">
        <f t="shared" si="23"/>
        <v>#DIV/0!</v>
      </c>
      <c r="X103" s="31"/>
      <c r="Y103" s="30" t="e">
        <f t="shared" si="24"/>
        <v>#DIV/0!</v>
      </c>
      <c r="Z103" s="32"/>
      <c r="AA103" s="30" t="e">
        <f t="shared" si="25"/>
        <v>#DIV/0!</v>
      </c>
      <c r="AB103" s="32"/>
      <c r="AC103" s="30" t="e">
        <f t="shared" si="26"/>
        <v>#DIV/0!</v>
      </c>
      <c r="AD103" s="32"/>
      <c r="AE103" s="30" t="e">
        <f t="shared" si="27"/>
        <v>#DIV/0!</v>
      </c>
      <c r="AF103" s="32"/>
      <c r="AG103" s="30" t="e">
        <f t="shared" si="28"/>
        <v>#DIV/0!</v>
      </c>
      <c r="AH103" s="32"/>
      <c r="AI103" s="77" t="e">
        <f t="shared" si="29"/>
        <v>#DIV/0!</v>
      </c>
      <c r="AJ103" s="32"/>
      <c r="AK103" s="77" t="e">
        <f t="shared" si="30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 x14ac:dyDescent="0.25">
      <c r="A104" s="34">
        <f>+'Sprint Backlog'!B98</f>
        <v>0</v>
      </c>
      <c r="B104" s="99">
        <f>+'Sprint Backlog'!C98</f>
        <v>0</v>
      </c>
      <c r="C104" s="99"/>
      <c r="D104" s="99"/>
      <c r="E104" s="27"/>
      <c r="F104" s="28"/>
      <c r="G104" s="28"/>
      <c r="H104" s="33"/>
      <c r="I104" s="30" t="e">
        <f t="shared" si="16"/>
        <v>#DIV/0!</v>
      </c>
      <c r="J104" s="31"/>
      <c r="K104" s="30" t="e">
        <f t="shared" si="17"/>
        <v>#DIV/0!</v>
      </c>
      <c r="L104" s="31"/>
      <c r="M104" s="30" t="e">
        <f t="shared" si="18"/>
        <v>#DIV/0!</v>
      </c>
      <c r="N104" s="31"/>
      <c r="O104" s="30" t="e">
        <f t="shared" si="19"/>
        <v>#DIV/0!</v>
      </c>
      <c r="P104" s="31"/>
      <c r="Q104" s="30" t="e">
        <f t="shared" si="20"/>
        <v>#DIV/0!</v>
      </c>
      <c r="R104" s="31"/>
      <c r="S104" s="30" t="e">
        <f t="shared" si="21"/>
        <v>#DIV/0!</v>
      </c>
      <c r="T104" s="31"/>
      <c r="U104" s="30" t="e">
        <f t="shared" si="22"/>
        <v>#DIV/0!</v>
      </c>
      <c r="V104" s="31"/>
      <c r="W104" s="30" t="e">
        <f t="shared" si="23"/>
        <v>#DIV/0!</v>
      </c>
      <c r="X104" s="31"/>
      <c r="Y104" s="30" t="e">
        <f t="shared" si="24"/>
        <v>#DIV/0!</v>
      </c>
      <c r="Z104" s="32"/>
      <c r="AA104" s="30" t="e">
        <f t="shared" si="25"/>
        <v>#DIV/0!</v>
      </c>
      <c r="AB104" s="32"/>
      <c r="AC104" s="30" t="e">
        <f t="shared" si="26"/>
        <v>#DIV/0!</v>
      </c>
      <c r="AD104" s="32"/>
      <c r="AE104" s="30" t="e">
        <f t="shared" si="27"/>
        <v>#DIV/0!</v>
      </c>
      <c r="AF104" s="32"/>
      <c r="AG104" s="30" t="e">
        <f t="shared" si="28"/>
        <v>#DIV/0!</v>
      </c>
      <c r="AH104" s="32"/>
      <c r="AI104" s="77" t="e">
        <f t="shared" si="29"/>
        <v>#DIV/0!</v>
      </c>
      <c r="AJ104" s="32"/>
      <c r="AK104" s="77" t="e">
        <f t="shared" si="30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 x14ac:dyDescent="0.25">
      <c r="A105" s="34">
        <f>+'Sprint Backlog'!B99</f>
        <v>0</v>
      </c>
      <c r="B105" s="99">
        <f>+'Sprint Backlog'!C99</f>
        <v>0</v>
      </c>
      <c r="C105" s="99"/>
      <c r="D105" s="99"/>
      <c r="E105" s="27"/>
      <c r="F105" s="28"/>
      <c r="G105" s="28"/>
      <c r="H105" s="29"/>
      <c r="I105" s="30" t="e">
        <f t="shared" si="16"/>
        <v>#DIV/0!</v>
      </c>
      <c r="J105" s="31"/>
      <c r="K105" s="30" t="e">
        <f t="shared" si="17"/>
        <v>#DIV/0!</v>
      </c>
      <c r="L105" s="31"/>
      <c r="M105" s="30" t="e">
        <f t="shared" si="18"/>
        <v>#DIV/0!</v>
      </c>
      <c r="N105" s="31"/>
      <c r="O105" s="30" t="e">
        <f t="shared" si="19"/>
        <v>#DIV/0!</v>
      </c>
      <c r="P105" s="31"/>
      <c r="Q105" s="30" t="e">
        <f t="shared" si="20"/>
        <v>#DIV/0!</v>
      </c>
      <c r="R105" s="31"/>
      <c r="S105" s="30" t="e">
        <f t="shared" si="21"/>
        <v>#DIV/0!</v>
      </c>
      <c r="T105" s="31"/>
      <c r="U105" s="30" t="e">
        <f t="shared" si="22"/>
        <v>#DIV/0!</v>
      </c>
      <c r="V105" s="31"/>
      <c r="W105" s="30" t="e">
        <f t="shared" si="23"/>
        <v>#DIV/0!</v>
      </c>
      <c r="X105" s="31"/>
      <c r="Y105" s="30" t="e">
        <f t="shared" si="24"/>
        <v>#DIV/0!</v>
      </c>
      <c r="Z105" s="32"/>
      <c r="AA105" s="30" t="e">
        <f t="shared" si="25"/>
        <v>#DIV/0!</v>
      </c>
      <c r="AB105" s="32"/>
      <c r="AC105" s="30" t="e">
        <f t="shared" si="26"/>
        <v>#DIV/0!</v>
      </c>
      <c r="AD105" s="32"/>
      <c r="AE105" s="30" t="e">
        <f t="shared" si="27"/>
        <v>#DIV/0!</v>
      </c>
      <c r="AF105" s="32"/>
      <c r="AG105" s="30" t="e">
        <f t="shared" si="28"/>
        <v>#DIV/0!</v>
      </c>
      <c r="AH105" s="32"/>
      <c r="AI105" s="77" t="e">
        <f t="shared" si="29"/>
        <v>#DIV/0!</v>
      </c>
      <c r="AJ105" s="32"/>
      <c r="AK105" s="77" t="e">
        <f t="shared" si="30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 x14ac:dyDescent="0.25">
      <c r="A106" s="34">
        <f>+'Sprint Backlog'!B100</f>
        <v>0</v>
      </c>
      <c r="B106" s="99">
        <f>+'Sprint Backlog'!C100</f>
        <v>0</v>
      </c>
      <c r="C106" s="99"/>
      <c r="D106" s="99"/>
      <c r="E106" s="27"/>
      <c r="F106" s="28"/>
      <c r="G106" s="28"/>
      <c r="H106" s="29"/>
      <c r="I106" s="30" t="e">
        <f t="shared" si="16"/>
        <v>#DIV/0!</v>
      </c>
      <c r="J106" s="31"/>
      <c r="K106" s="30" t="e">
        <f t="shared" si="17"/>
        <v>#DIV/0!</v>
      </c>
      <c r="L106" s="31"/>
      <c r="M106" s="30" t="e">
        <f t="shared" si="18"/>
        <v>#DIV/0!</v>
      </c>
      <c r="N106" s="31"/>
      <c r="O106" s="30" t="e">
        <f t="shared" si="19"/>
        <v>#DIV/0!</v>
      </c>
      <c r="P106" s="31"/>
      <c r="Q106" s="30" t="e">
        <f t="shared" si="20"/>
        <v>#DIV/0!</v>
      </c>
      <c r="R106" s="31"/>
      <c r="S106" s="30" t="e">
        <f t="shared" si="21"/>
        <v>#DIV/0!</v>
      </c>
      <c r="T106" s="31"/>
      <c r="U106" s="30" t="e">
        <f t="shared" si="22"/>
        <v>#DIV/0!</v>
      </c>
      <c r="V106" s="31"/>
      <c r="W106" s="30" t="e">
        <f t="shared" si="23"/>
        <v>#DIV/0!</v>
      </c>
      <c r="X106" s="31"/>
      <c r="Y106" s="30" t="e">
        <f t="shared" si="24"/>
        <v>#DIV/0!</v>
      </c>
      <c r="Z106" s="32"/>
      <c r="AA106" s="30" t="e">
        <f t="shared" si="25"/>
        <v>#DIV/0!</v>
      </c>
      <c r="AB106" s="32"/>
      <c r="AC106" s="30" t="e">
        <f t="shared" si="26"/>
        <v>#DIV/0!</v>
      </c>
      <c r="AD106" s="32"/>
      <c r="AE106" s="30" t="e">
        <f t="shared" si="27"/>
        <v>#DIV/0!</v>
      </c>
      <c r="AF106" s="32"/>
      <c r="AG106" s="30" t="e">
        <f t="shared" si="28"/>
        <v>#DIV/0!</v>
      </c>
      <c r="AH106" s="32"/>
      <c r="AI106" s="77" t="e">
        <f t="shared" si="29"/>
        <v>#DIV/0!</v>
      </c>
      <c r="AJ106" s="32"/>
      <c r="AK106" s="77" t="e">
        <f t="shared" si="30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 x14ac:dyDescent="0.25">
      <c r="A107" s="34">
        <f>+'Sprint Backlog'!B101</f>
        <v>0</v>
      </c>
      <c r="B107" s="99">
        <f>+'Sprint Backlog'!C101</f>
        <v>0</v>
      </c>
      <c r="C107" s="99"/>
      <c r="D107" s="99"/>
      <c r="E107" s="28"/>
      <c r="F107" s="28"/>
      <c r="G107" s="28"/>
      <c r="H107" s="33"/>
      <c r="I107" s="30" t="e">
        <f t="shared" si="16"/>
        <v>#DIV/0!</v>
      </c>
      <c r="J107" s="31"/>
      <c r="K107" s="30" t="e">
        <f t="shared" si="17"/>
        <v>#DIV/0!</v>
      </c>
      <c r="L107" s="31"/>
      <c r="M107" s="30" t="e">
        <f t="shared" si="18"/>
        <v>#DIV/0!</v>
      </c>
      <c r="N107" s="31"/>
      <c r="O107" s="30" t="e">
        <f t="shared" si="19"/>
        <v>#DIV/0!</v>
      </c>
      <c r="P107" s="31"/>
      <c r="Q107" s="30" t="e">
        <f t="shared" si="20"/>
        <v>#DIV/0!</v>
      </c>
      <c r="R107" s="31"/>
      <c r="S107" s="30" t="e">
        <f t="shared" si="21"/>
        <v>#DIV/0!</v>
      </c>
      <c r="T107" s="31"/>
      <c r="U107" s="30" t="e">
        <f t="shared" si="22"/>
        <v>#DIV/0!</v>
      </c>
      <c r="V107" s="31"/>
      <c r="W107" s="30" t="e">
        <f t="shared" si="23"/>
        <v>#DIV/0!</v>
      </c>
      <c r="X107" s="31"/>
      <c r="Y107" s="30" t="e">
        <f t="shared" si="24"/>
        <v>#DIV/0!</v>
      </c>
      <c r="Z107" s="32"/>
      <c r="AA107" s="30" t="e">
        <f t="shared" si="25"/>
        <v>#DIV/0!</v>
      </c>
      <c r="AB107" s="32"/>
      <c r="AC107" s="30" t="e">
        <f t="shared" si="26"/>
        <v>#DIV/0!</v>
      </c>
      <c r="AD107" s="32"/>
      <c r="AE107" s="30" t="e">
        <f t="shared" si="27"/>
        <v>#DIV/0!</v>
      </c>
      <c r="AF107" s="32"/>
      <c r="AG107" s="30" t="e">
        <f t="shared" si="28"/>
        <v>#DIV/0!</v>
      </c>
      <c r="AH107" s="32"/>
      <c r="AI107" s="77" t="e">
        <f t="shared" si="29"/>
        <v>#DIV/0!</v>
      </c>
      <c r="AJ107" s="32"/>
      <c r="AK107" s="77" t="e">
        <f t="shared" si="30"/>
        <v>#DIV/0!</v>
      </c>
      <c r="AL107" s="32"/>
      <c r="AM107" s="77" t="e">
        <f>+IF(AK107=1,1,(#REF!+SUMPRODUCT((MOD(COLUMN(T107:AL107),2)=0)*T107:AL107))/$H107)</f>
        <v>#DIV/0!</v>
      </c>
    </row>
    <row r="108" spans="1:39" outlineLevel="1" x14ac:dyDescent="0.25">
      <c r="A108" s="26"/>
      <c r="B108" s="102"/>
      <c r="C108" s="102"/>
      <c r="D108" s="102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 x14ac:dyDescent="0.25">
      <c r="A109" s="26"/>
      <c r="B109" s="102"/>
      <c r="C109" s="102"/>
      <c r="D109" s="102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 x14ac:dyDescent="0.25">
      <c r="A110" s="26"/>
      <c r="B110" s="102"/>
      <c r="C110" s="102"/>
      <c r="D110" s="102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 x14ac:dyDescent="0.25">
      <c r="A111" s="26"/>
      <c r="B111" s="102"/>
      <c r="C111" s="102"/>
      <c r="D111" s="102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 x14ac:dyDescent="0.25">
      <c r="A112" s="26"/>
      <c r="B112" s="102"/>
      <c r="C112" s="102"/>
      <c r="D112" s="102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102"/>
      <c r="C113" s="102"/>
      <c r="D113" s="102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102"/>
      <c r="C114" s="102"/>
      <c r="D114" s="102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102"/>
      <c r="C115" s="102"/>
      <c r="D115" s="102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102"/>
      <c r="C116" s="102"/>
      <c r="D116" s="102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102"/>
      <c r="C117" s="102"/>
      <c r="D117" s="102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102"/>
      <c r="C118" s="102"/>
      <c r="D118" s="102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102"/>
      <c r="C119" s="102"/>
      <c r="D119" s="102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102"/>
      <c r="C120" s="102"/>
      <c r="D120" s="102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102"/>
      <c r="C121" s="102"/>
      <c r="D121" s="102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102"/>
      <c r="C122" s="102"/>
      <c r="D122" s="102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102"/>
      <c r="C123" s="102"/>
      <c r="D123" s="102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102"/>
      <c r="C124" s="102"/>
      <c r="D124" s="102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102"/>
      <c r="C125" s="102"/>
      <c r="D125" s="102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102"/>
      <c r="C126" s="102"/>
      <c r="D126" s="102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102"/>
      <c r="C127" s="102"/>
      <c r="D127" s="102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102"/>
      <c r="C128" s="102"/>
      <c r="D128" s="102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102"/>
      <c r="C129" s="102"/>
      <c r="D129" s="102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102"/>
      <c r="C130" s="102"/>
      <c r="D130" s="102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102"/>
      <c r="C131" s="102"/>
      <c r="D131" s="102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102"/>
      <c r="C132" s="102"/>
      <c r="D132" s="102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102"/>
      <c r="C133" s="102"/>
      <c r="D133" s="102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102"/>
      <c r="C134" s="102"/>
      <c r="D134" s="102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102"/>
      <c r="C135" s="102"/>
      <c r="D135" s="102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102"/>
      <c r="C136" s="102"/>
      <c r="D136" s="102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102"/>
      <c r="C137" s="102"/>
      <c r="D137" s="102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102"/>
      <c r="C138" s="102"/>
      <c r="D138" s="102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102"/>
      <c r="C139" s="102"/>
      <c r="D139" s="102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102"/>
      <c r="C140" s="102"/>
      <c r="D140" s="102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102"/>
      <c r="C141" s="102"/>
      <c r="D141" s="102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102"/>
      <c r="C142" s="102"/>
      <c r="D142" s="102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102"/>
      <c r="C143" s="102"/>
      <c r="D143" s="102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102"/>
      <c r="C144" s="102"/>
      <c r="D144" s="102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102"/>
      <c r="C145" s="102"/>
      <c r="D145" s="102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102"/>
      <c r="C146" s="102"/>
      <c r="D146" s="102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102"/>
      <c r="C147" s="102"/>
      <c r="D147" s="102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102"/>
      <c r="C148" s="102"/>
      <c r="D148" s="102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102"/>
      <c r="C149" s="102"/>
      <c r="D149" s="102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102"/>
      <c r="C150" s="102"/>
      <c r="D150" s="102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102"/>
      <c r="C151" s="102"/>
      <c r="D151" s="102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102"/>
      <c r="C152" s="102"/>
      <c r="D152" s="102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102"/>
      <c r="C153" s="102"/>
      <c r="D153" s="102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102"/>
      <c r="C154" s="102"/>
      <c r="D154" s="102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102"/>
      <c r="C155" s="102"/>
      <c r="D155" s="102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102"/>
      <c r="C156" s="102"/>
      <c r="D156" s="102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102"/>
      <c r="C157" s="102"/>
      <c r="D157" s="102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102"/>
      <c r="C158" s="102"/>
      <c r="D158" s="102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102"/>
      <c r="C159" s="102"/>
      <c r="D159" s="102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102"/>
      <c r="C160" s="102"/>
      <c r="D160" s="102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102"/>
      <c r="C161" s="102"/>
      <c r="D161" s="102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102"/>
      <c r="C162" s="102"/>
      <c r="D162" s="102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102"/>
      <c r="C163" s="102"/>
      <c r="D163" s="102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102"/>
      <c r="C164" s="102"/>
      <c r="D164" s="102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102"/>
      <c r="C165" s="102"/>
      <c r="D165" s="102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102"/>
      <c r="C166" s="102"/>
      <c r="D166" s="102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102"/>
      <c r="C167" s="102"/>
      <c r="D167" s="102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102"/>
      <c r="C168" s="102"/>
      <c r="D168" s="102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102"/>
      <c r="C169" s="102"/>
      <c r="D169" s="102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102"/>
      <c r="C170" s="102"/>
      <c r="D170" s="102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102"/>
      <c r="C171" s="102"/>
      <c r="D171" s="102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102"/>
      <c r="C172" s="102"/>
      <c r="D172" s="102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102"/>
      <c r="C173" s="102"/>
      <c r="D173" s="102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102"/>
      <c r="C174" s="102"/>
      <c r="D174" s="102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102"/>
      <c r="C175" s="102"/>
      <c r="D175" s="102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102"/>
      <c r="C176" s="102"/>
      <c r="D176" s="102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102"/>
      <c r="C177" s="102"/>
      <c r="D177" s="102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102"/>
      <c r="C178" s="102"/>
      <c r="D178" s="102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102"/>
      <c r="C179" s="102"/>
      <c r="D179" s="102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102"/>
      <c r="C180" s="102"/>
      <c r="D180" s="102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102"/>
      <c r="C181" s="102"/>
      <c r="D181" s="102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102"/>
      <c r="C182" s="102"/>
      <c r="D182" s="102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102"/>
      <c r="C183" s="102"/>
      <c r="D183" s="102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102"/>
      <c r="C184" s="102"/>
      <c r="D184" s="102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102"/>
      <c r="C185" s="102"/>
      <c r="D185" s="102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102"/>
      <c r="C186" s="102"/>
      <c r="D186" s="102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102"/>
      <c r="C187" s="102"/>
      <c r="D187" s="102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102"/>
      <c r="C188" s="102"/>
      <c r="D188" s="102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102"/>
      <c r="C189" s="102"/>
      <c r="D189" s="102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102"/>
      <c r="C190" s="102"/>
      <c r="D190" s="102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102"/>
      <c r="C191" s="102"/>
      <c r="D191" s="102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102"/>
      <c r="C192" s="102"/>
      <c r="D192" s="102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102"/>
      <c r="C193" s="102"/>
      <c r="D193" s="102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102"/>
      <c r="C194" s="102"/>
      <c r="D194" s="102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102"/>
      <c r="C195" s="102"/>
      <c r="D195" s="102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102"/>
      <c r="C196" s="102"/>
      <c r="D196" s="102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102"/>
      <c r="C197" s="102"/>
      <c r="D197" s="102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102"/>
      <c r="C198" s="102"/>
      <c r="D198" s="102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102"/>
      <c r="C199" s="102"/>
      <c r="D199" s="102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102"/>
      <c r="C200" s="102"/>
      <c r="D200" s="102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102"/>
      <c r="C201" s="102"/>
      <c r="D201" s="102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102"/>
      <c r="C202" s="102"/>
      <c r="D202" s="102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102"/>
      <c r="C203" s="102"/>
      <c r="D203" s="102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102"/>
      <c r="C204" s="102"/>
      <c r="D204" s="102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102"/>
      <c r="C205" s="102"/>
      <c r="D205" s="102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102"/>
      <c r="C206" s="102"/>
      <c r="D206" s="102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102"/>
      <c r="C207" s="102"/>
      <c r="D207" s="102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102"/>
      <c r="C208" s="102"/>
      <c r="D208" s="102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102"/>
      <c r="C209" s="102"/>
      <c r="D209" s="102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102"/>
      <c r="C210" s="102"/>
      <c r="D210" s="102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102"/>
      <c r="C211" s="102"/>
      <c r="D211" s="102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102"/>
      <c r="C212" s="102"/>
      <c r="D212" s="102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102"/>
      <c r="C213" s="102"/>
      <c r="D213" s="102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102"/>
      <c r="C214" s="102"/>
      <c r="D214" s="102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102"/>
      <c r="C215" s="102"/>
      <c r="D215" s="102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102"/>
      <c r="C216" s="102"/>
      <c r="D216" s="102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102"/>
      <c r="C217" s="102"/>
      <c r="D217" s="102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102"/>
      <c r="C218" s="102"/>
      <c r="D218" s="102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102"/>
      <c r="C219" s="102"/>
      <c r="D219" s="102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102"/>
      <c r="C220" s="102"/>
      <c r="D220" s="102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102"/>
      <c r="C221" s="102"/>
      <c r="D221" s="102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102"/>
      <c r="C222" s="102"/>
      <c r="D222" s="102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102"/>
      <c r="C223" s="102"/>
      <c r="D223" s="102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102"/>
      <c r="C224" s="102"/>
      <c r="D224" s="102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102"/>
      <c r="C225" s="102"/>
      <c r="D225" s="102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102"/>
      <c r="C226" s="102"/>
      <c r="D226" s="102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102"/>
      <c r="C227" s="102"/>
      <c r="D227" s="102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102"/>
      <c r="C228" s="102"/>
      <c r="D228" s="102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102"/>
      <c r="C229" s="102"/>
      <c r="D229" s="102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102"/>
      <c r="C230" s="102"/>
      <c r="D230" s="102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102"/>
      <c r="C231" s="102"/>
      <c r="D231" s="102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102"/>
      <c r="C232" s="102"/>
      <c r="D232" s="102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102"/>
      <c r="C233" s="102"/>
      <c r="D233" s="102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102"/>
      <c r="C234" s="102"/>
      <c r="D234" s="102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102"/>
      <c r="C235" s="102"/>
      <c r="D235" s="102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102"/>
      <c r="C236" s="102"/>
      <c r="D236" s="102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102"/>
      <c r="C237" s="102"/>
      <c r="D237" s="102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102"/>
      <c r="C238" s="102"/>
      <c r="D238" s="102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102"/>
      <c r="C239" s="102"/>
      <c r="D239" s="102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102"/>
      <c r="C240" s="102"/>
      <c r="D240" s="102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102"/>
      <c r="C241" s="102"/>
      <c r="D241" s="102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102"/>
      <c r="C242" s="102"/>
      <c r="D242" s="102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102"/>
      <c r="C243" s="102"/>
      <c r="D243" s="102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102"/>
      <c r="C244" s="102"/>
      <c r="D244" s="102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102"/>
      <c r="C245" s="102"/>
      <c r="D245" s="102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102"/>
      <c r="C246" s="102"/>
      <c r="D246" s="102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102"/>
      <c r="C247" s="102"/>
      <c r="D247" s="102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102"/>
      <c r="C248" s="102"/>
      <c r="D248" s="102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102"/>
      <c r="C249" s="102"/>
      <c r="D249" s="102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102"/>
      <c r="C250" s="102"/>
      <c r="D250" s="102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102"/>
      <c r="C251" s="102"/>
      <c r="D251" s="102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102"/>
      <c r="C252" s="102"/>
      <c r="D252" s="102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102"/>
      <c r="C253" s="102"/>
      <c r="D253" s="102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102"/>
      <c r="C254" s="102"/>
      <c r="D254" s="102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102"/>
      <c r="C255" s="102"/>
      <c r="D255" s="102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102"/>
      <c r="C256" s="102"/>
      <c r="D256" s="102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102"/>
      <c r="C257" s="102"/>
      <c r="D257" s="102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102"/>
      <c r="C258" s="102"/>
      <c r="D258" s="102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102"/>
      <c r="C259" s="102"/>
      <c r="D259" s="102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102"/>
      <c r="C260" s="102"/>
      <c r="D260" s="102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102"/>
      <c r="C261" s="102"/>
      <c r="D261" s="102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102"/>
      <c r="C262" s="102"/>
      <c r="D262" s="102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102"/>
      <c r="C263" s="102"/>
      <c r="D263" s="102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102"/>
      <c r="C264" s="102"/>
      <c r="D264" s="102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102"/>
      <c r="C265" s="102"/>
      <c r="D265" s="102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102"/>
      <c r="C266" s="102"/>
      <c r="D266" s="102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102"/>
      <c r="C267" s="102"/>
      <c r="D267" s="102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102"/>
      <c r="C268" s="102"/>
      <c r="D268" s="102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102"/>
      <c r="C269" s="102"/>
      <c r="D269" s="102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102"/>
      <c r="C270" s="102"/>
      <c r="D270" s="102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102"/>
      <c r="C271" s="102"/>
      <c r="D271" s="102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102"/>
      <c r="C272" s="102"/>
      <c r="D272" s="102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102"/>
      <c r="C273" s="102"/>
      <c r="D273" s="102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102"/>
      <c r="C274" s="102"/>
      <c r="D274" s="102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102"/>
      <c r="C275" s="102"/>
      <c r="D275" s="102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102"/>
      <c r="C276" s="102"/>
      <c r="D276" s="102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102"/>
      <c r="C277" s="102"/>
      <c r="D277" s="102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102"/>
      <c r="C278" s="102"/>
      <c r="D278" s="102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102"/>
      <c r="C279" s="102"/>
      <c r="D279" s="102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102"/>
      <c r="C280" s="102"/>
      <c r="D280" s="102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102"/>
      <c r="C281" s="102"/>
      <c r="D281" s="102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102"/>
      <c r="C282" s="102"/>
      <c r="D282" s="102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102"/>
      <c r="C283" s="102"/>
      <c r="D283" s="102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102"/>
      <c r="C284" s="102"/>
      <c r="D284" s="102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102"/>
      <c r="C285" s="102"/>
      <c r="D285" s="102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102"/>
      <c r="C286" s="102"/>
      <c r="D286" s="102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102"/>
      <c r="C287" s="102"/>
      <c r="D287" s="102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102"/>
      <c r="C288" s="102"/>
      <c r="D288" s="102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102"/>
      <c r="C289" s="102"/>
      <c r="D289" s="102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102"/>
      <c r="C290" s="102"/>
      <c r="D290" s="102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102"/>
      <c r="C291" s="102"/>
      <c r="D291" s="102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102"/>
      <c r="C292" s="102"/>
      <c r="D292" s="102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102"/>
      <c r="C293" s="102"/>
      <c r="D293" s="102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102"/>
      <c r="C294" s="102"/>
      <c r="D294" s="102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102"/>
      <c r="C295" s="102"/>
      <c r="D295" s="102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102"/>
      <c r="C296" s="102"/>
      <c r="D296" s="102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102"/>
      <c r="C297" s="102"/>
      <c r="D297" s="102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102"/>
      <c r="C298" s="102"/>
      <c r="D298" s="102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102"/>
      <c r="C299" s="102"/>
      <c r="D299" s="102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102"/>
      <c r="C300" s="102"/>
      <c r="D300" s="102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102"/>
      <c r="C301" s="102"/>
      <c r="D301" s="102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102"/>
      <c r="C302" s="102"/>
      <c r="D302" s="102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102"/>
      <c r="C303" s="102"/>
      <c r="D303" s="102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102"/>
      <c r="C304" s="102"/>
      <c r="D304" s="102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102"/>
      <c r="C305" s="102"/>
      <c r="D305" s="102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102"/>
      <c r="C306" s="102"/>
      <c r="D306" s="102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102"/>
      <c r="C307" s="102"/>
      <c r="D307" s="102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102"/>
      <c r="C308" s="102"/>
      <c r="D308" s="102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102"/>
      <c r="C309" s="102"/>
      <c r="D309" s="102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102"/>
      <c r="C310" s="102"/>
      <c r="D310" s="102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102"/>
      <c r="C311" s="102"/>
      <c r="D311" s="102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102"/>
      <c r="C312" s="102"/>
      <c r="D312" s="102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102"/>
      <c r="C313" s="102"/>
      <c r="D313" s="102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102"/>
      <c r="C314" s="102"/>
      <c r="D314" s="102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102"/>
      <c r="C315" s="102"/>
      <c r="D315" s="102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102"/>
      <c r="C316" s="102"/>
      <c r="D316" s="102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102"/>
      <c r="C317" s="102"/>
      <c r="D317" s="102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102"/>
      <c r="C318" s="102"/>
      <c r="D318" s="102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102"/>
      <c r="C319" s="102"/>
      <c r="D319" s="102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102"/>
      <c r="C320" s="102"/>
      <c r="D320" s="102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102"/>
      <c r="C321" s="102"/>
      <c r="D321" s="102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102"/>
      <c r="C322" s="102"/>
      <c r="D322" s="102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102"/>
      <c r="C323" s="102"/>
      <c r="D323" s="102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102"/>
      <c r="C324" s="102"/>
      <c r="D324" s="102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102"/>
      <c r="C325" s="102"/>
      <c r="D325" s="102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102"/>
      <c r="C326" s="102"/>
      <c r="D326" s="102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102"/>
      <c r="C327" s="102"/>
      <c r="D327" s="102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102"/>
      <c r="C328" s="102"/>
      <c r="D328" s="102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102"/>
      <c r="C329" s="102"/>
      <c r="D329" s="102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102"/>
      <c r="C330" s="102"/>
      <c r="D330" s="102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102"/>
      <c r="C331" s="102"/>
      <c r="D331" s="102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102"/>
      <c r="C332" s="102"/>
      <c r="D332" s="102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102"/>
      <c r="C333" s="102"/>
      <c r="D333" s="102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102"/>
      <c r="C334" s="102"/>
      <c r="D334" s="102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102"/>
      <c r="C335" s="102"/>
      <c r="D335" s="102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102"/>
      <c r="C336" s="102"/>
      <c r="D336" s="102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102"/>
      <c r="C337" s="102"/>
      <c r="D337" s="102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102"/>
      <c r="C338" s="102"/>
      <c r="D338" s="102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102"/>
      <c r="C339" s="102"/>
      <c r="D339" s="102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102"/>
      <c r="C340" s="102"/>
      <c r="D340" s="102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102"/>
      <c r="C341" s="102"/>
      <c r="D341" s="102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102"/>
      <c r="C342" s="102"/>
      <c r="D342" s="102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102"/>
      <c r="C343" s="102"/>
      <c r="D343" s="102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102"/>
      <c r="C344" s="102"/>
      <c r="D344" s="102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102"/>
      <c r="C345" s="102"/>
      <c r="D345" s="102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102"/>
      <c r="C346" s="102"/>
      <c r="D346" s="102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102"/>
      <c r="C347" s="102"/>
      <c r="D347" s="102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102"/>
      <c r="C348" s="102"/>
      <c r="D348" s="102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102"/>
      <c r="C349" s="102"/>
      <c r="D349" s="102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102"/>
      <c r="C350" s="102"/>
      <c r="D350" s="102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102"/>
      <c r="C351" s="102"/>
      <c r="D351" s="102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102"/>
      <c r="C352" s="102"/>
      <c r="D352" s="102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102"/>
      <c r="C353" s="102"/>
      <c r="D353" s="102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102"/>
      <c r="C354" s="102"/>
      <c r="D354" s="102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102"/>
      <c r="C355" s="102"/>
      <c r="D355" s="102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102"/>
      <c r="C356" s="102"/>
      <c r="D356" s="102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102"/>
      <c r="C357" s="102"/>
      <c r="D357" s="102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102"/>
      <c r="C358" s="102"/>
      <c r="D358" s="102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102"/>
      <c r="C359" s="102"/>
      <c r="D359" s="102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102"/>
      <c r="C360" s="102"/>
      <c r="D360" s="102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102"/>
      <c r="C361" s="102"/>
      <c r="D361" s="102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102"/>
      <c r="C362" s="102"/>
      <c r="D362" s="102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102"/>
      <c r="C363" s="102"/>
      <c r="D363" s="102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102"/>
      <c r="C364" s="102"/>
      <c r="D364" s="102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102"/>
      <c r="C365" s="102"/>
      <c r="D365" s="102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102"/>
      <c r="C366" s="102"/>
      <c r="D366" s="102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102"/>
      <c r="C367" s="102"/>
      <c r="D367" s="102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102"/>
      <c r="C368" s="102"/>
      <c r="D368" s="102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102"/>
      <c r="C369" s="102"/>
      <c r="D369" s="102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102"/>
      <c r="C370" s="102"/>
      <c r="D370" s="102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102"/>
      <c r="C371" s="102"/>
      <c r="D371" s="102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102"/>
      <c r="C372" s="102"/>
      <c r="D372" s="102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102"/>
      <c r="C373" s="102"/>
      <c r="D373" s="102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102"/>
      <c r="C374" s="102"/>
      <c r="D374" s="102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102"/>
      <c r="C375" s="102"/>
      <c r="D375" s="102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102"/>
      <c r="C376" s="102"/>
      <c r="D376" s="102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102"/>
      <c r="C377" s="102"/>
      <c r="D377" s="102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102"/>
      <c r="C378" s="102"/>
      <c r="D378" s="102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102"/>
      <c r="C379" s="102"/>
      <c r="D379" s="102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102"/>
      <c r="C380" s="102"/>
      <c r="D380" s="102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102"/>
      <c r="C381" s="102"/>
      <c r="D381" s="102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102"/>
      <c r="C382" s="102"/>
      <c r="D382" s="102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102"/>
      <c r="C383" s="102"/>
      <c r="D383" s="102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102"/>
      <c r="C384" s="102"/>
      <c r="D384" s="102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102"/>
      <c r="C385" s="102"/>
      <c r="D385" s="102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102"/>
      <c r="C386" s="102"/>
      <c r="D386" s="102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102"/>
      <c r="C387" s="102"/>
      <c r="D387" s="102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102"/>
      <c r="C388" s="102"/>
      <c r="D388" s="102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102"/>
      <c r="C389" s="102"/>
      <c r="D389" s="102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102"/>
      <c r="C390" s="102"/>
      <c r="D390" s="102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102"/>
      <c r="C391" s="102"/>
      <c r="D391" s="102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102"/>
      <c r="C392" s="102"/>
      <c r="D392" s="102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102"/>
      <c r="C393" s="102"/>
      <c r="D393" s="102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102"/>
      <c r="C394" s="102"/>
      <c r="D394" s="102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102"/>
      <c r="C395" s="102"/>
      <c r="D395" s="102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102"/>
      <c r="C396" s="102"/>
      <c r="D396" s="102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102"/>
      <c r="C397" s="102"/>
      <c r="D397" s="102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102"/>
      <c r="C398" s="102"/>
      <c r="D398" s="102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102"/>
      <c r="C399" s="102"/>
      <c r="D399" s="102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102"/>
      <c r="C400" s="102"/>
      <c r="D400" s="102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102"/>
      <c r="C401" s="102"/>
      <c r="D401" s="102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102"/>
      <c r="C402" s="102"/>
      <c r="D402" s="102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102"/>
      <c r="C403" s="102"/>
      <c r="D403" s="102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102"/>
      <c r="C404" s="102"/>
      <c r="D404" s="102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102"/>
      <c r="C405" s="102"/>
      <c r="D405" s="102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102"/>
      <c r="C406" s="102"/>
      <c r="D406" s="102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102"/>
      <c r="C407" s="102"/>
      <c r="D407" s="102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102"/>
      <c r="C408" s="102"/>
      <c r="D408" s="102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102"/>
      <c r="C409" s="102"/>
      <c r="D409" s="102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102"/>
      <c r="C410" s="102"/>
      <c r="D410" s="102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102"/>
      <c r="C411" s="102"/>
      <c r="D411" s="102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102"/>
      <c r="C412" s="102"/>
      <c r="D412" s="102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102"/>
      <c r="C413" s="102"/>
      <c r="D413" s="102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102"/>
      <c r="C414" s="102"/>
      <c r="D414" s="102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102"/>
      <c r="C415" s="102"/>
      <c r="D415" s="102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102"/>
      <c r="C416" s="102"/>
      <c r="D416" s="102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102"/>
      <c r="C417" s="102"/>
      <c r="D417" s="102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102"/>
      <c r="C418" s="102"/>
      <c r="D418" s="102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102"/>
      <c r="C419" s="102"/>
      <c r="D419" s="102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102"/>
      <c r="C420" s="102"/>
      <c r="D420" s="102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102"/>
      <c r="C421" s="102"/>
      <c r="D421" s="102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102"/>
      <c r="C422" s="102"/>
      <c r="D422" s="102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102"/>
      <c r="C423" s="102"/>
      <c r="D423" s="102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102"/>
      <c r="C424" s="102"/>
      <c r="D424" s="102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102"/>
      <c r="C425" s="102"/>
      <c r="D425" s="102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102"/>
      <c r="C426" s="102"/>
      <c r="D426" s="102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102"/>
      <c r="C427" s="102"/>
      <c r="D427" s="102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102"/>
      <c r="C428" s="102"/>
      <c r="D428" s="102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102"/>
      <c r="C429" s="102"/>
      <c r="D429" s="102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102"/>
      <c r="C430" s="102"/>
      <c r="D430" s="102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102"/>
      <c r="C431" s="102"/>
      <c r="D431" s="102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102"/>
      <c r="C432" s="102"/>
      <c r="D432" s="102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102"/>
      <c r="C433" s="102"/>
      <c r="D433" s="102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102"/>
      <c r="C434" s="102"/>
      <c r="D434" s="102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102"/>
      <c r="C435" s="102"/>
      <c r="D435" s="102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102"/>
      <c r="C436" s="102"/>
      <c r="D436" s="102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102"/>
      <c r="C437" s="102"/>
      <c r="D437" s="102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102"/>
      <c r="C438" s="102"/>
      <c r="D438" s="102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102"/>
      <c r="C439" s="102"/>
      <c r="D439" s="102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102"/>
      <c r="C440" s="102"/>
      <c r="D440" s="102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102"/>
      <c r="C441" s="102"/>
      <c r="D441" s="102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102"/>
      <c r="C442" s="102"/>
      <c r="D442" s="102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102"/>
      <c r="C443" s="102"/>
      <c r="D443" s="102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102"/>
      <c r="C444" s="102"/>
      <c r="D444" s="102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102"/>
      <c r="C445" s="102"/>
      <c r="D445" s="102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102"/>
      <c r="C446" s="102"/>
      <c r="D446" s="102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102"/>
      <c r="C447" s="102"/>
      <c r="D447" s="102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102"/>
      <c r="C448" s="102"/>
      <c r="D448" s="102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102"/>
      <c r="C449" s="102"/>
      <c r="D449" s="102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102"/>
      <c r="C450" s="102"/>
      <c r="D450" s="102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102"/>
      <c r="C451" s="102"/>
      <c r="D451" s="102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102"/>
      <c r="C452" s="102"/>
      <c r="D452" s="102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102"/>
      <c r="C453" s="102"/>
      <c r="D453" s="102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102"/>
      <c r="C454" s="102"/>
      <c r="D454" s="102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102"/>
      <c r="C455" s="102"/>
      <c r="D455" s="102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102"/>
      <c r="C456" s="102"/>
      <c r="D456" s="102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102"/>
      <c r="C457" s="102"/>
      <c r="D457" s="102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102"/>
      <c r="C458" s="102"/>
      <c r="D458" s="102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102"/>
      <c r="C459" s="102"/>
      <c r="D459" s="102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102"/>
      <c r="C460" s="102"/>
      <c r="D460" s="102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102"/>
      <c r="C461" s="102"/>
      <c r="D461" s="102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102"/>
      <c r="C462" s="102"/>
      <c r="D462" s="102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102"/>
      <c r="C463" s="102"/>
      <c r="D463" s="102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102"/>
      <c r="C464" s="102"/>
      <c r="D464" s="102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102"/>
      <c r="C465" s="102"/>
      <c r="D465" s="102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102"/>
      <c r="C466" s="102"/>
      <c r="D466" s="102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102"/>
      <c r="C467" s="102"/>
      <c r="D467" s="102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102"/>
      <c r="C468" s="102"/>
      <c r="D468" s="102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102"/>
      <c r="C469" s="102"/>
      <c r="D469" s="102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102"/>
      <c r="C470" s="102"/>
      <c r="D470" s="102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102"/>
      <c r="C471" s="102"/>
      <c r="D471" s="102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102"/>
      <c r="C472" s="102"/>
      <c r="D472" s="102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102"/>
      <c r="C473" s="102"/>
      <c r="D473" s="102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102"/>
      <c r="C474" s="102"/>
      <c r="D474" s="102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102"/>
      <c r="C475" s="102"/>
      <c r="D475" s="102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102"/>
      <c r="C476" s="102"/>
      <c r="D476" s="102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102"/>
      <c r="C477" s="102"/>
      <c r="D477" s="102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102"/>
      <c r="C478" s="102"/>
      <c r="D478" s="102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102"/>
      <c r="C479" s="102"/>
      <c r="D479" s="102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102"/>
      <c r="C480" s="102"/>
      <c r="D480" s="102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102"/>
      <c r="C481" s="102"/>
      <c r="D481" s="102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102"/>
      <c r="C482" s="102"/>
      <c r="D482" s="102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102"/>
      <c r="C483" s="102"/>
      <c r="D483" s="102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102"/>
      <c r="C484" s="102"/>
      <c r="D484" s="102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102"/>
      <c r="C485" s="102"/>
      <c r="D485" s="102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102"/>
      <c r="C486" s="102"/>
      <c r="D486" s="102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102"/>
      <c r="C487" s="102"/>
      <c r="D487" s="102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102"/>
      <c r="C488" s="102"/>
      <c r="D488" s="102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102"/>
      <c r="C489" s="102"/>
      <c r="D489" s="102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102"/>
      <c r="C490" s="102"/>
      <c r="D490" s="102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102"/>
      <c r="C491" s="102"/>
      <c r="D491" s="102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102"/>
      <c r="C492" s="102"/>
      <c r="D492" s="102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102"/>
      <c r="C493" s="102"/>
      <c r="D493" s="102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102"/>
      <c r="C494" s="102"/>
      <c r="D494" s="102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102"/>
      <c r="C495" s="102"/>
      <c r="D495" s="102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102"/>
      <c r="C496" s="102"/>
      <c r="D496" s="102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102"/>
      <c r="C497" s="102"/>
      <c r="D497" s="102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102"/>
      <c r="C498" s="102"/>
      <c r="D498" s="102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102"/>
      <c r="C499" s="102"/>
      <c r="D499" s="102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102"/>
      <c r="C500" s="102"/>
      <c r="D500" s="102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102"/>
      <c r="C501" s="102"/>
      <c r="D501" s="102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A502" s="26"/>
      <c r="B502" s="102"/>
      <c r="C502" s="102"/>
      <c r="D502" s="102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outlineLevel="1" x14ac:dyDescent="0.25">
      <c r="M65536" s="29"/>
    </row>
    <row r="65537" hidden="1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3:F994">
    <cfRule type="cellIs" dxfId="87" priority="324" stopIfTrue="1" operator="equal">
      <formula>$AR$6</formula>
    </cfRule>
    <cfRule type="cellIs" dxfId="86" priority="325" stopIfTrue="1" operator="equal">
      <formula>$AR$7</formula>
    </cfRule>
    <cfRule type="cellIs" dxfId="85" priority="326" stopIfTrue="1" operator="equal">
      <formula>$AR$8</formula>
    </cfRule>
  </conditionalFormatting>
  <conditionalFormatting sqref="J4:AM4">
    <cfRule type="cellIs" dxfId="84" priority="327" stopIfTrue="1" operator="equal">
      <formula>"S"</formula>
    </cfRule>
    <cfRule type="cellIs" dxfId="83" priority="328" stopIfTrue="1" operator="equal">
      <formula>"D"</formula>
    </cfRule>
  </conditionalFormatting>
  <conditionalFormatting sqref="F96:F100 F106:F502">
    <cfRule type="cellIs" dxfId="82" priority="329" stopIfTrue="1" operator="equal">
      <formula>$AR$6</formula>
    </cfRule>
    <cfRule type="cellIs" dxfId="81" priority="330" stopIfTrue="1" operator="equal">
      <formula>$AR$7</formula>
    </cfRule>
    <cfRule type="cellIs" dxfId="80" priority="331" stopIfTrue="1" operator="equal">
      <formula>$AR$8</formula>
    </cfRule>
  </conditionalFormatting>
  <conditionalFormatting sqref="F92:F93">
    <cfRule type="cellIs" dxfId="79" priority="315" stopIfTrue="1" operator="equal">
      <formula>$AR$6</formula>
    </cfRule>
    <cfRule type="cellIs" dxfId="78" priority="316" stopIfTrue="1" operator="equal">
      <formula>$AR$7</formula>
    </cfRule>
    <cfRule type="cellIs" dxfId="77" priority="317" stopIfTrue="1" operator="equal">
      <formula>$AR$8</formula>
    </cfRule>
  </conditionalFormatting>
  <conditionalFormatting sqref="H4">
    <cfRule type="cellIs" dxfId="76" priority="313" stopIfTrue="1" operator="equal">
      <formula>"S"</formula>
    </cfRule>
    <cfRule type="cellIs" dxfId="75" priority="314" stopIfTrue="1" operator="equal">
      <formula>"D"</formula>
    </cfRule>
  </conditionalFormatting>
  <conditionalFormatting sqref="F10">
    <cfRule type="cellIs" dxfId="74" priority="310" stopIfTrue="1" operator="equal">
      <formula>$AR$6</formula>
    </cfRule>
    <cfRule type="cellIs" dxfId="73" priority="311" stopIfTrue="1" operator="equal">
      <formula>$AR$7</formula>
    </cfRule>
    <cfRule type="cellIs" dxfId="72" priority="312" stopIfTrue="1" operator="equal">
      <formula>$AR$8</formula>
    </cfRule>
  </conditionalFormatting>
  <conditionalFormatting sqref="F87">
    <cfRule type="cellIs" dxfId="71" priority="226" stopIfTrue="1" operator="equal">
      <formula>$AR$6</formula>
    </cfRule>
    <cfRule type="cellIs" dxfId="70" priority="227" stopIfTrue="1" operator="equal">
      <formula>$AR$7</formula>
    </cfRule>
    <cfRule type="cellIs" dxfId="69" priority="228" stopIfTrue="1" operator="equal">
      <formula>$AR$8</formula>
    </cfRule>
  </conditionalFormatting>
  <conditionalFormatting sqref="F88">
    <cfRule type="cellIs" dxfId="68" priority="223" stopIfTrue="1" operator="equal">
      <formula>$AR$6</formula>
    </cfRule>
    <cfRule type="cellIs" dxfId="67" priority="224" stopIfTrue="1" operator="equal">
      <formula>$AR$7</formula>
    </cfRule>
    <cfRule type="cellIs" dxfId="66" priority="225" stopIfTrue="1" operator="equal">
      <formula>$AR$8</formula>
    </cfRule>
  </conditionalFormatting>
  <conditionalFormatting sqref="F94">
    <cfRule type="cellIs" dxfId="65" priority="220" stopIfTrue="1" operator="equal">
      <formula>$AR$6</formula>
    </cfRule>
    <cfRule type="cellIs" dxfId="64" priority="221" stopIfTrue="1" operator="equal">
      <formula>$AR$7</formula>
    </cfRule>
    <cfRule type="cellIs" dxfId="63" priority="222" stopIfTrue="1" operator="equal">
      <formula>$AR$8</formula>
    </cfRule>
  </conditionalFormatting>
  <conditionalFormatting sqref="F95">
    <cfRule type="cellIs" dxfId="62" priority="217" stopIfTrue="1" operator="equal">
      <formula>$AR$6</formula>
    </cfRule>
    <cfRule type="cellIs" dxfId="61" priority="218" stopIfTrue="1" operator="equal">
      <formula>$AR$7</formula>
    </cfRule>
    <cfRule type="cellIs" dxfId="60" priority="219" stopIfTrue="1" operator="equal">
      <formula>$AR$8</formula>
    </cfRule>
  </conditionalFormatting>
  <conditionalFormatting sqref="F101">
    <cfRule type="cellIs" dxfId="59" priority="214" stopIfTrue="1" operator="equal">
      <formula>$AR$6</formula>
    </cfRule>
    <cfRule type="cellIs" dxfId="58" priority="215" stopIfTrue="1" operator="equal">
      <formula>$AR$7</formula>
    </cfRule>
    <cfRule type="cellIs" dxfId="57" priority="216" stopIfTrue="1" operator="equal">
      <formula>$AR$8</formula>
    </cfRule>
  </conditionalFormatting>
  <conditionalFormatting sqref="F102">
    <cfRule type="cellIs" dxfId="56" priority="211" stopIfTrue="1" operator="equal">
      <formula>$AR$6</formula>
    </cfRule>
    <cfRule type="cellIs" dxfId="55" priority="212" stopIfTrue="1" operator="equal">
      <formula>$AR$7</formula>
    </cfRule>
    <cfRule type="cellIs" dxfId="54" priority="213" stopIfTrue="1" operator="equal">
      <formula>$AR$8</formula>
    </cfRule>
  </conditionalFormatting>
  <conditionalFormatting sqref="F89">
    <cfRule type="cellIs" dxfId="53" priority="154" stopIfTrue="1" operator="equal">
      <formula>$AR$6</formula>
    </cfRule>
    <cfRule type="cellIs" dxfId="52" priority="155" stopIfTrue="1" operator="equal">
      <formula>$AR$7</formula>
    </cfRule>
    <cfRule type="cellIs" dxfId="51" priority="156" stopIfTrue="1" operator="equal">
      <formula>$AR$8</formula>
    </cfRule>
  </conditionalFormatting>
  <conditionalFormatting sqref="F90">
    <cfRule type="cellIs" dxfId="50" priority="151" stopIfTrue="1" operator="equal">
      <formula>$AR$6</formula>
    </cfRule>
    <cfRule type="cellIs" dxfId="49" priority="152" stopIfTrue="1" operator="equal">
      <formula>$AR$7</formula>
    </cfRule>
    <cfRule type="cellIs" dxfId="48" priority="153" stopIfTrue="1" operator="equal">
      <formula>$AR$8</formula>
    </cfRule>
  </conditionalFormatting>
  <conditionalFormatting sqref="F91">
    <cfRule type="cellIs" dxfId="47" priority="148" stopIfTrue="1" operator="equal">
      <formula>$AR$6</formula>
    </cfRule>
    <cfRule type="cellIs" dxfId="46" priority="149" stopIfTrue="1" operator="equal">
      <formula>$AR$7</formula>
    </cfRule>
    <cfRule type="cellIs" dxfId="45" priority="150" stopIfTrue="1" operator="equal">
      <formula>$AR$8</formula>
    </cfRule>
  </conditionalFormatting>
  <conditionalFormatting sqref="F92">
    <cfRule type="cellIs" dxfId="44" priority="145" stopIfTrue="1" operator="equal">
      <formula>$AR$6</formula>
    </cfRule>
    <cfRule type="cellIs" dxfId="43" priority="146" stopIfTrue="1" operator="equal">
      <formula>$AR$7</formula>
    </cfRule>
    <cfRule type="cellIs" dxfId="42" priority="147" stopIfTrue="1" operator="equal">
      <formula>$AR$8</formula>
    </cfRule>
  </conditionalFormatting>
  <conditionalFormatting sqref="F96">
    <cfRule type="cellIs" dxfId="41" priority="142" stopIfTrue="1" operator="equal">
      <formula>$AR$6</formula>
    </cfRule>
    <cfRule type="cellIs" dxfId="40" priority="143" stopIfTrue="1" operator="equal">
      <formula>$AR$7</formula>
    </cfRule>
    <cfRule type="cellIs" dxfId="39" priority="144" stopIfTrue="1" operator="equal">
      <formula>$AR$8</formula>
    </cfRule>
  </conditionalFormatting>
  <conditionalFormatting sqref="F97">
    <cfRule type="cellIs" dxfId="38" priority="139" stopIfTrue="1" operator="equal">
      <formula>$AR$6</formula>
    </cfRule>
    <cfRule type="cellIs" dxfId="37" priority="140" stopIfTrue="1" operator="equal">
      <formula>$AR$7</formula>
    </cfRule>
    <cfRule type="cellIs" dxfId="36" priority="141" stopIfTrue="1" operator="equal">
      <formula>$AR$8</formula>
    </cfRule>
  </conditionalFormatting>
  <conditionalFormatting sqref="F98">
    <cfRule type="cellIs" dxfId="35" priority="136" stopIfTrue="1" operator="equal">
      <formula>$AR$6</formula>
    </cfRule>
    <cfRule type="cellIs" dxfId="34" priority="137" stopIfTrue="1" operator="equal">
      <formula>$AR$7</formula>
    </cfRule>
    <cfRule type="cellIs" dxfId="33" priority="138" stopIfTrue="1" operator="equal">
      <formula>$AR$8</formula>
    </cfRule>
  </conditionalFormatting>
  <conditionalFormatting sqref="F99">
    <cfRule type="cellIs" dxfId="32" priority="112" stopIfTrue="1" operator="equal">
      <formula>$AR$6</formula>
    </cfRule>
    <cfRule type="cellIs" dxfId="31" priority="113" stopIfTrue="1" operator="equal">
      <formula>$AR$7</formula>
    </cfRule>
    <cfRule type="cellIs" dxfId="30" priority="114" stopIfTrue="1" operator="equal">
      <formula>$AR$8</formula>
    </cfRule>
  </conditionalFormatting>
  <conditionalFormatting sqref="F99">
    <cfRule type="cellIs" dxfId="29" priority="109" stopIfTrue="1" operator="equal">
      <formula>$AR$6</formula>
    </cfRule>
    <cfRule type="cellIs" dxfId="28" priority="110" stopIfTrue="1" operator="equal">
      <formula>$AR$7</formula>
    </cfRule>
    <cfRule type="cellIs" dxfId="27" priority="111" stopIfTrue="1" operator="equal">
      <formula>$AR$8</formula>
    </cfRule>
  </conditionalFormatting>
  <conditionalFormatting sqref="F103">
    <cfRule type="cellIs" dxfId="26" priority="49" stopIfTrue="1" operator="equal">
      <formula>$AR$6</formula>
    </cfRule>
    <cfRule type="cellIs" dxfId="25" priority="50" stopIfTrue="1" operator="equal">
      <formula>$AR$7</formula>
    </cfRule>
    <cfRule type="cellIs" dxfId="24" priority="51" stopIfTrue="1" operator="equal">
      <formula>$AR$8</formula>
    </cfRule>
  </conditionalFormatting>
  <conditionalFormatting sqref="F104">
    <cfRule type="cellIs" dxfId="23" priority="46" stopIfTrue="1" operator="equal">
      <formula>$AR$6</formula>
    </cfRule>
    <cfRule type="cellIs" dxfId="22" priority="47" stopIfTrue="1" operator="equal">
      <formula>$AR$7</formula>
    </cfRule>
    <cfRule type="cellIs" dxfId="21" priority="48" stopIfTrue="1" operator="equal">
      <formula>$AR$8</formula>
    </cfRule>
  </conditionalFormatting>
  <conditionalFormatting sqref="F105">
    <cfRule type="cellIs" dxfId="20" priority="43" stopIfTrue="1" operator="equal">
      <formula>$AR$6</formula>
    </cfRule>
    <cfRule type="cellIs" dxfId="19" priority="44" stopIfTrue="1" operator="equal">
      <formula>$AR$7</formula>
    </cfRule>
    <cfRule type="cellIs" dxfId="18" priority="45" stopIfTrue="1" operator="equal">
      <formula>$AR$8</formula>
    </cfRule>
  </conditionalFormatting>
  <conditionalFormatting sqref="F106">
    <cfRule type="cellIs" dxfId="17" priority="40" stopIfTrue="1" operator="equal">
      <formula>$AR$6</formula>
    </cfRule>
    <cfRule type="cellIs" dxfId="16" priority="41" stopIfTrue="1" operator="equal">
      <formula>$AR$7</formula>
    </cfRule>
    <cfRule type="cellIs" dxfId="15" priority="42" stopIfTrue="1" operator="equal">
      <formula>$AR$8</formula>
    </cfRule>
  </conditionalFormatting>
  <conditionalFormatting sqref="F93">
    <cfRule type="cellIs" dxfId="14" priority="31" stopIfTrue="1" operator="equal">
      <formula>$AR$6</formula>
    </cfRule>
    <cfRule type="cellIs" dxfId="13" priority="32" stopIfTrue="1" operator="equal">
      <formula>$AR$7</formula>
    </cfRule>
    <cfRule type="cellIs" dxfId="12" priority="33" stopIfTrue="1" operator="equal">
      <formula>$AR$8</formula>
    </cfRule>
  </conditionalFormatting>
  <conditionalFormatting sqref="F100">
    <cfRule type="cellIs" dxfId="11" priority="28" stopIfTrue="1" operator="equal">
      <formula>$AR$6</formula>
    </cfRule>
    <cfRule type="cellIs" dxfId="10" priority="29" stopIfTrue="1" operator="equal">
      <formula>$AR$7</formula>
    </cfRule>
    <cfRule type="cellIs" dxfId="9" priority="30" stopIfTrue="1" operator="equal">
      <formula>$AR$8</formula>
    </cfRule>
  </conditionalFormatting>
  <conditionalFormatting sqref="F100">
    <cfRule type="cellIs" dxfId="8" priority="25" stopIfTrue="1" operator="equal">
      <formula>$AR$6</formula>
    </cfRule>
    <cfRule type="cellIs" dxfId="7" priority="26" stopIfTrue="1" operator="equal">
      <formula>$AR$7</formula>
    </cfRule>
    <cfRule type="cellIs" dxfId="6" priority="27" stopIfTrue="1" operator="equal">
      <formula>$AR$8</formula>
    </cfRule>
  </conditionalFormatting>
  <conditionalFormatting sqref="F107">
    <cfRule type="cellIs" dxfId="5" priority="22" stopIfTrue="1" operator="equal">
      <formula>$AR$6</formula>
    </cfRule>
    <cfRule type="cellIs" dxfId="4" priority="23" stopIfTrue="1" operator="equal">
      <formula>$AR$7</formula>
    </cfRule>
    <cfRule type="cellIs" dxfId="3" priority="24" stopIfTrue="1" operator="equal">
      <formula>$AR$8</formula>
    </cfRule>
  </conditionalFormatting>
  <conditionalFormatting sqref="F11:F86">
    <cfRule type="cellIs" dxfId="2" priority="1" stopIfTrue="1" operator="equal">
      <formula>$AR$6</formula>
    </cfRule>
    <cfRule type="cellIs" dxfId="1" priority="2" stopIfTrue="1" operator="equal">
      <formula>$AR$7</formula>
    </cfRule>
    <cfRule type="cellIs" dxfId="0" priority="3" stopIfTrue="1" operator="equal">
      <formula>$AR$8</formula>
    </cfRule>
  </conditionalFormatting>
  <dataValidations count="4">
    <dataValidation type="list" allowBlank="1" showInputMessage="1" showErrorMessage="1" sqref="E993:E994">
      <formula1>$AQ$6:$AQ$18</formula1>
    </dataValidation>
    <dataValidation type="list" allowBlank="1" showInputMessage="1" showErrorMessage="1" sqref="F993:F994">
      <formula1>$AR$6:$AR$18</formula1>
    </dataValidation>
    <dataValidation type="list" allowBlank="1" showInputMessage="1" showErrorMessage="1" sqref="G993:I994">
      <formula1>$AS$6:$AS$18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opLeftCell="A30" zoomScale="90" zoomScaleNormal="90" workbookViewId="0">
      <selection activeCell="Z9" sqref="Z9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15" t="s">
        <v>25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  <c r="R2" s="103" t="s">
        <v>9</v>
      </c>
      <c r="S2" s="104"/>
      <c r="T2" s="105" t="s">
        <v>10</v>
      </c>
      <c r="U2" s="104"/>
      <c r="V2" s="104" t="s">
        <v>26</v>
      </c>
      <c r="W2" s="106"/>
    </row>
    <row r="3" spans="2:23" x14ac:dyDescent="0.2">
      <c r="B3" s="107" t="str">
        <f>[2]Config!B3</f>
        <v>Sistema Inteligente para Pronósticos de Partidos de Fútbol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R3" s="110">
        <v>4</v>
      </c>
      <c r="S3" s="110"/>
      <c r="T3" s="111">
        <f>+Config!C9</f>
        <v>41134</v>
      </c>
      <c r="U3" s="110"/>
      <c r="V3" s="112">
        <f>[2]Config!D6</f>
        <v>17</v>
      </c>
      <c r="W3" s="110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9" spans="2:23" ht="27" customHeight="1" x14ac:dyDescent="0.2"/>
    <row r="10" spans="2:23" ht="27" customHeight="1" x14ac:dyDescent="0.2"/>
    <row r="11" spans="2:23" ht="27" customHeight="1" x14ac:dyDescent="0.2"/>
    <row r="12" spans="2:23" ht="27" customHeight="1" x14ac:dyDescent="0.2"/>
    <row r="13" spans="2:23" ht="27" customHeight="1" x14ac:dyDescent="0.2"/>
    <row r="27" ht="18.75" customHeight="1" x14ac:dyDescent="0.2"/>
    <row r="28" ht="18.75" customHeight="1" x14ac:dyDescent="0.2"/>
    <row r="29" ht="18.75" customHeight="1" x14ac:dyDescent="0.2"/>
    <row r="30" ht="18.75" customHeight="1" x14ac:dyDescent="0.2"/>
    <row r="31" ht="12" customHeight="1" x14ac:dyDescent="0.2"/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13"/>
      <c r="C57" s="113"/>
      <c r="D57" s="113"/>
      <c r="E57" s="41">
        <f>Tareas!J5</f>
        <v>41134</v>
      </c>
      <c r="F57" s="41">
        <f>Tareas!L5</f>
        <v>41136</v>
      </c>
      <c r="G57" s="41">
        <f>Tareas!N5</f>
        <v>41137</v>
      </c>
      <c r="H57" s="41">
        <f>Tareas!P5</f>
        <v>41141</v>
      </c>
      <c r="I57" s="41">
        <f>Tareas!R5</f>
        <v>41143</v>
      </c>
      <c r="J57" s="41">
        <f>Tareas!T5</f>
        <v>41144</v>
      </c>
      <c r="K57" s="41">
        <f>Tareas!V5</f>
        <v>41148</v>
      </c>
      <c r="L57" s="41">
        <f>Tareas!X5</f>
        <v>41150</v>
      </c>
      <c r="M57" s="41">
        <f>Tareas!Z5</f>
        <v>41151</v>
      </c>
      <c r="N57" s="41">
        <f>Tareas!AB5</f>
        <v>41155</v>
      </c>
      <c r="O57" s="41">
        <f>Tareas!AD5</f>
        <v>41157</v>
      </c>
      <c r="P57" s="41">
        <f>Tareas!AF5</f>
        <v>41158</v>
      </c>
      <c r="Q57" s="41">
        <f>Tareas!AH5</f>
        <v>41162</v>
      </c>
      <c r="R57" s="41">
        <f>Tareas!AJ5</f>
        <v>41164</v>
      </c>
      <c r="S57" s="41">
        <f>Tareas!AL5</f>
        <v>41165</v>
      </c>
      <c r="T57" s="41" t="e">
        <f>Tareas!#REF!</f>
        <v>#REF!</v>
      </c>
    </row>
    <row r="58" spans="1:20" ht="16.5" customHeight="1" x14ac:dyDescent="0.2">
      <c r="B58" s="114" t="str">
        <f>[2]Config!D13</f>
        <v>Michael Martínez</v>
      </c>
      <c r="C58" s="114"/>
      <c r="D58" s="114"/>
      <c r="E58" s="42">
        <f>SUMIF(Tareas!$G$10:$G$994,$B58,Tareas!J$10:J$994)</f>
        <v>7</v>
      </c>
      <c r="F58" s="43">
        <f>SUMIF(Tareas!$G$10:$G$994,$B58,Tareas!L$10:L$994)</f>
        <v>5.25</v>
      </c>
      <c r="G58" s="43">
        <f>SUMIF(Tareas!$G$10:$G$994,$B58,Tareas!N$10:N$994)</f>
        <v>5.25</v>
      </c>
      <c r="H58" s="43">
        <f>SUMIF(Tareas!$G$10:$G$994,$B58,Tareas!P$10:P$994)</f>
        <v>6.7499999999999982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2.5</v>
      </c>
      <c r="M58" s="43">
        <f>SUMIF(Tareas!$G$10:$G$994,$B58,Tareas!Z$10:Z$994)</f>
        <v>2.6</v>
      </c>
      <c r="N58" s="43">
        <f>SUMIF(Tareas!$G$10:$G$994,$B58,Tareas!AB$10:AB$994)</f>
        <v>18.649999999999999</v>
      </c>
      <c r="O58" s="44">
        <f>SUMIF(Tareas!$G$10:$G$994,$B58,Tareas!AD$10:AD$994)</f>
        <v>11.25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 t="e">
        <f>SUMIF(Tareas!$G$10:$G$994,$B58,Tareas!#REF!)</f>
        <v>#REF!</v>
      </c>
    </row>
    <row r="59" spans="1:20" ht="16.5" customHeight="1" x14ac:dyDescent="0.2">
      <c r="B59" s="114" t="s">
        <v>56</v>
      </c>
      <c r="C59" s="114"/>
      <c r="D59" s="114"/>
      <c r="E59" s="45">
        <f>SUMIF(Tareas!$G$10:$G$994,$B59,Tareas!J$10:J$994)</f>
        <v>0</v>
      </c>
      <c r="F59" s="46">
        <f>SUMIF(Tareas!$G$10:$G$994,$B59,Tareas!L$10:L$994)</f>
        <v>0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2.1</v>
      </c>
      <c r="J59" s="46">
        <f>SUMIF(Tareas!$G$10:$G$994,$B59,Tareas!T$10:T$994)</f>
        <v>3.3500000000000005</v>
      </c>
      <c r="K59" s="46">
        <f>SUMIF(Tareas!$G$10:$G$994,$B59,Tareas!V$10:V$994)</f>
        <v>10.55</v>
      </c>
      <c r="L59" s="46">
        <f>SUMIF(Tareas!$G$10:$G$994,$B59,Tareas!X$10:X$994)</f>
        <v>0.75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0.15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 t="e">
        <f>SUMIF(Tareas!$G$10:$G$994,$B59,Tareas!#REF!)</f>
        <v>#REF!</v>
      </c>
    </row>
    <row r="60" spans="1:20" ht="16.5" customHeight="1" x14ac:dyDescent="0.2">
      <c r="B60" s="114" t="str">
        <f>[2]Config!D15</f>
        <v>Renzo Martínez</v>
      </c>
      <c r="C60" s="114"/>
      <c r="D60" s="11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0</v>
      </c>
      <c r="I60" s="49">
        <f>SUMIF(Tareas!$G$10:$G$994,$B60,Tareas!R$10:R$994)</f>
        <v>0</v>
      </c>
      <c r="J60" s="49">
        <f>SUMIF(Tareas!$G$10:$G$994,$B60,Tareas!T$10:T$994)</f>
        <v>0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 t="e">
        <f>SUMIF(Tareas!$G$10:$G$994,$B60,Tareas!#REF!)</f>
        <v>#REF!</v>
      </c>
    </row>
    <row r="61" spans="1:20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B57:D57"/>
    <mergeCell ref="B58:D58"/>
    <mergeCell ref="B59:D59"/>
    <mergeCell ref="B60:D60"/>
    <mergeCell ref="B2:P2"/>
    <mergeCell ref="R2:S2"/>
    <mergeCell ref="T2:U2"/>
    <mergeCell ref="V2:W2"/>
    <mergeCell ref="B3:P3"/>
    <mergeCell ref="R3:S3"/>
    <mergeCell ref="T3:U3"/>
    <mergeCell ref="V3:W3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2012-03-28T03:33:54Z</dcterms:created>
  <dcterms:modified xsi:type="dcterms:W3CDTF">2012-09-05T18:18:27Z</dcterms:modified>
</cp:coreProperties>
</file>