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435" windowWidth="28800" windowHeight="16440"/>
  </bookViews>
  <sheets>
    <sheet name="raw data_submit" sheetId="3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3" i="3" l="1"/>
  <c r="F205" i="3"/>
  <c r="F81" i="3"/>
  <c r="F188" i="3"/>
  <c r="F197" i="3"/>
  <c r="F160" i="3"/>
  <c r="F45" i="3"/>
  <c r="F148" i="3"/>
  <c r="F196" i="3"/>
  <c r="F97" i="3"/>
  <c r="F143" i="3"/>
  <c r="F171" i="3"/>
  <c r="F142" i="3"/>
  <c r="F112" i="3"/>
  <c r="F177" i="3"/>
  <c r="G203" i="3"/>
  <c r="G206" i="3"/>
  <c r="G205" i="3"/>
  <c r="G204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6" i="3"/>
  <c r="G189" i="3"/>
  <c r="G185" i="3"/>
  <c r="G188" i="3"/>
  <c r="G187" i="3"/>
  <c r="G184" i="3"/>
  <c r="G183" i="3"/>
  <c r="G182" i="3"/>
  <c r="G181" i="3"/>
  <c r="G180" i="3"/>
  <c r="G179" i="3"/>
  <c r="G178" i="3"/>
  <c r="G176" i="3"/>
  <c r="G175" i="3"/>
  <c r="G174" i="3"/>
  <c r="G173" i="3"/>
  <c r="G172" i="3"/>
  <c r="G171" i="3"/>
  <c r="G169" i="3"/>
  <c r="G167" i="3"/>
  <c r="G166" i="3"/>
  <c r="G165" i="3"/>
  <c r="G164" i="3"/>
  <c r="G163" i="3"/>
  <c r="G162" i="3"/>
  <c r="G161" i="3"/>
  <c r="G160" i="3"/>
  <c r="G159" i="3"/>
  <c r="G158" i="3"/>
  <c r="G157" i="3"/>
  <c r="G155" i="3"/>
  <c r="G154" i="3"/>
  <c r="G153" i="3"/>
  <c r="G152" i="3"/>
  <c r="G150" i="3"/>
  <c r="G151" i="3"/>
  <c r="G149" i="3"/>
  <c r="G148" i="3"/>
  <c r="G147" i="3"/>
  <c r="G146" i="3"/>
  <c r="G145" i="3"/>
  <c r="G144" i="3"/>
  <c r="G143" i="3"/>
  <c r="G142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77" i="3"/>
  <c r="G105" i="3"/>
  <c r="G104" i="3"/>
  <c r="G102" i="3"/>
  <c r="G100" i="3"/>
  <c r="G99" i="3"/>
  <c r="G98" i="3"/>
  <c r="G97" i="3"/>
  <c r="G96" i="3"/>
  <c r="G95" i="3"/>
  <c r="G94" i="3"/>
  <c r="G93" i="3"/>
  <c r="G92" i="3"/>
  <c r="G91" i="3"/>
  <c r="G89" i="3"/>
  <c r="G87" i="3"/>
  <c r="G103" i="3"/>
  <c r="G85" i="3"/>
  <c r="G84" i="3"/>
  <c r="G82" i="3"/>
  <c r="G83" i="3"/>
  <c r="G81" i="3"/>
  <c r="G80" i="3"/>
  <c r="G79" i="3"/>
  <c r="G78" i="3"/>
  <c r="G77" i="3"/>
  <c r="G76" i="3"/>
  <c r="G75" i="3"/>
  <c r="G74" i="3"/>
  <c r="G73" i="3"/>
  <c r="G72" i="3"/>
  <c r="G71" i="3"/>
  <c r="G70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F25" i="3"/>
  <c r="F203" i="3"/>
  <c r="F206" i="3"/>
  <c r="F204" i="3"/>
  <c r="F202" i="3"/>
  <c r="F201" i="3"/>
  <c r="F200" i="3"/>
  <c r="F199" i="3"/>
  <c r="F198" i="3"/>
  <c r="F195" i="3"/>
  <c r="F194" i="3"/>
  <c r="F193" i="3"/>
  <c r="F192" i="3"/>
  <c r="F191" i="3"/>
  <c r="F190" i="3"/>
  <c r="F186" i="3"/>
  <c r="F189" i="3"/>
  <c r="F185" i="3"/>
  <c r="F187" i="3"/>
  <c r="F184" i="3"/>
  <c r="F183" i="3"/>
  <c r="F182" i="3"/>
  <c r="F181" i="3"/>
  <c r="F180" i="3"/>
  <c r="F179" i="3"/>
  <c r="F178" i="3"/>
  <c r="F176" i="3"/>
  <c r="F175" i="3"/>
  <c r="F174" i="3"/>
  <c r="F173" i="3"/>
  <c r="F172" i="3"/>
  <c r="F170" i="3"/>
  <c r="F169" i="3"/>
  <c r="F167" i="3"/>
  <c r="F166" i="3"/>
  <c r="F165" i="3"/>
  <c r="F164" i="3"/>
  <c r="F163" i="3"/>
  <c r="F162" i="3"/>
  <c r="F161" i="3"/>
  <c r="F159" i="3"/>
  <c r="F158" i="3"/>
  <c r="F157" i="3"/>
  <c r="F155" i="3"/>
  <c r="F154" i="3"/>
  <c r="F153" i="3"/>
  <c r="F152" i="3"/>
  <c r="F150" i="3"/>
  <c r="F151" i="3"/>
  <c r="F147" i="3"/>
  <c r="F146" i="3"/>
  <c r="F145" i="3"/>
  <c r="F144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7" i="3"/>
  <c r="F116" i="3"/>
  <c r="F115" i="3"/>
  <c r="F114" i="3"/>
  <c r="F113" i="3"/>
  <c r="F111" i="3"/>
  <c r="F110" i="3"/>
  <c r="F109" i="3"/>
  <c r="F108" i="3"/>
  <c r="F107" i="3"/>
  <c r="F106" i="3"/>
  <c r="F105" i="3"/>
  <c r="F104" i="3"/>
  <c r="F102" i="3"/>
  <c r="F100" i="3"/>
  <c r="F99" i="3"/>
  <c r="F98" i="3"/>
  <c r="F96" i="3"/>
  <c r="F95" i="3"/>
  <c r="F94" i="3"/>
  <c r="F93" i="3"/>
  <c r="F92" i="3"/>
  <c r="F91" i="3"/>
  <c r="F89" i="3"/>
  <c r="F87" i="3"/>
  <c r="F85" i="3"/>
  <c r="F84" i="3"/>
  <c r="F82" i="3"/>
  <c r="F83" i="3"/>
  <c r="F80" i="3"/>
  <c r="F79" i="3"/>
  <c r="F78" i="3"/>
  <c r="F77" i="3"/>
  <c r="F76" i="3"/>
  <c r="F75" i="3"/>
  <c r="F74" i="3"/>
  <c r="F73" i="3"/>
  <c r="F72" i="3"/>
  <c r="F71" i="3"/>
  <c r="F70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</calcChain>
</file>

<file path=xl/sharedStrings.xml><?xml version="1.0" encoding="utf-8"?>
<sst xmlns="http://schemas.openxmlformats.org/spreadsheetml/2006/main" count="2327" uniqueCount="1238">
  <si>
    <t>121130bbdsa35_1</t>
  </si>
  <si>
    <t>121130bbdsa24_1</t>
  </si>
  <si>
    <t>121130bbdsa17_1</t>
  </si>
  <si>
    <t>121130bbdsa12_1</t>
  </si>
  <si>
    <t>121130bbdsa06_1</t>
  </si>
  <si>
    <t>121130bbdsa02_1</t>
  </si>
  <si>
    <t>121129bbdsa27_1</t>
  </si>
  <si>
    <t>121129bbdsa10_1</t>
  </si>
  <si>
    <t>121129bbdsa08_1</t>
  </si>
  <si>
    <t>121129bbdsa06_1</t>
  </si>
  <si>
    <t>121130bbdsa29_1</t>
  </si>
  <si>
    <t>121130bbdsa01_1</t>
  </si>
  <si>
    <t>121129bbdsa48_1</t>
  </si>
  <si>
    <t>121129bbdsa44_1</t>
  </si>
  <si>
    <t>121129bbdsa41_1</t>
  </si>
  <si>
    <t>121129bbdsa40_1</t>
  </si>
  <si>
    <t>121129bbdsa34_1</t>
  </si>
  <si>
    <t>121129bbdsa25_1</t>
  </si>
  <si>
    <t>121129bbdsa12_1</t>
  </si>
  <si>
    <t>121129bbdsa05_1</t>
  </si>
  <si>
    <t>121130bbdsa20_1</t>
  </si>
  <si>
    <t>121130bbdsa19_1</t>
  </si>
  <si>
    <t>121130bbdsa16_1</t>
  </si>
  <si>
    <t>121130bbdsa08_1</t>
  </si>
  <si>
    <t>121130bbdsa03_1</t>
  </si>
  <si>
    <t>121129bbdsa50_1</t>
  </si>
  <si>
    <t>121129bbdsa38_1</t>
  </si>
  <si>
    <t>121129bbdsa30_1</t>
  </si>
  <si>
    <t>121129bbdsa18_1</t>
  </si>
  <si>
    <t>121129bbdsa16_1</t>
  </si>
  <si>
    <t>121130bbdsa31_1</t>
  </si>
  <si>
    <t>121130bbdsa30_1</t>
  </si>
  <si>
    <t>121130bbdsa27_1</t>
  </si>
  <si>
    <t>121130bbdsa14_1</t>
  </si>
  <si>
    <t>121130bbdsa13_1</t>
  </si>
  <si>
    <t>121130bbdsa07_1</t>
  </si>
  <si>
    <t>121129bbdsa43_1</t>
  </si>
  <si>
    <t>121129bbdsa24_1</t>
  </si>
  <si>
    <t>121129bbdsa22_1</t>
  </si>
  <si>
    <t>121129bbdsa07_1</t>
  </si>
  <si>
    <t>121130bbdsa37_1</t>
  </si>
  <si>
    <t>121130bbdsa26_1</t>
  </si>
  <si>
    <t>121130bbdsa25_1</t>
  </si>
  <si>
    <t>121130bbdsa23_1</t>
  </si>
  <si>
    <t>121129bbdsa35_1</t>
  </si>
  <si>
    <t>121129bbdsa33_1</t>
  </si>
  <si>
    <t>121129bbdsa32_1</t>
  </si>
  <si>
    <t>121129bbdsa29_1</t>
  </si>
  <si>
    <t>121129bbdsa11_1</t>
  </si>
  <si>
    <t>121129bbdsa09_1</t>
  </si>
  <si>
    <t>121130bbdsa22_1</t>
  </si>
  <si>
    <t>121130bbdsa18_1</t>
  </si>
  <si>
    <t>121130bbdsa09_1</t>
  </si>
  <si>
    <t>121129bbdsa47_1</t>
  </si>
  <si>
    <t>121129bbdsa46_1</t>
  </si>
  <si>
    <t>121129bbdsa37_1</t>
  </si>
  <si>
    <t>121129bbdsa26_1</t>
  </si>
  <si>
    <t>121129bbdsa15_1</t>
  </si>
  <si>
    <t>121129bbdsa13_1</t>
  </si>
  <si>
    <t>121129bbdsa01_1</t>
  </si>
  <si>
    <t>121130bbdsa34_1</t>
  </si>
  <si>
    <t>121130bbdsa32_1</t>
  </si>
  <si>
    <t>121130bbdsa21_1</t>
  </si>
  <si>
    <t>121130bbdsa11_1</t>
  </si>
  <si>
    <t>121130bbdsa10_1</t>
  </si>
  <si>
    <t>121130bbdsa04_1</t>
  </si>
  <si>
    <t>121129bbdsa45_1</t>
  </si>
  <si>
    <t>121129bbdsa14_1</t>
  </si>
  <si>
    <t>121129bbdsa04_1</t>
  </si>
  <si>
    <t>121129bbdsa02_1</t>
  </si>
  <si>
    <t>121130bbdsa36_1</t>
  </si>
  <si>
    <t>121130bbdsa15_1</t>
  </si>
  <si>
    <t>121130bbdsa05_1</t>
  </si>
  <si>
    <t>121129bbdsa39_1</t>
  </si>
  <si>
    <t>121129bbdsa31_1</t>
  </si>
  <si>
    <t>121129bbdsa23_1</t>
  </si>
  <si>
    <t>121129bbdsa21_1</t>
  </si>
  <si>
    <t>121129bbdsa17_1</t>
  </si>
  <si>
    <t/>
  </si>
  <si>
    <t>label</t>
  </si>
  <si>
    <t>species</t>
  </si>
  <si>
    <t xml:space="preserve">Human </t>
  </si>
  <si>
    <t>organ</t>
  </si>
  <si>
    <t>Lung Tissue</t>
  </si>
  <si>
    <t>z C30 FAME internal standard</t>
  </si>
  <si>
    <t>82:386.0 83:175.0 84:640.0 85:1316.0 86:22.0 87:14820.0 88:833.0 89:76.0 94:54.0 95:201.0 96:151.0 97:1721.0 98:742.0 99:328.0 100:80.0 101:1398.0 102:69.0 104:59.0 107:129.0 109:95.0 111:559.0 112:151.0 113:46.0 115:604.0 116:167.0 118:19.0 122:20.0 123:188.0 124:65.0 125:151.0 126:29.0 127:20.0 128:44.0 130:273.0 135:181.0 136:74.0 137:119.0 138:92.0 141:189.0 143:2506.0 147:213.0 149:133.0 150:127.0 151:72.0 152:125.0 153:291.0 155:81.0 156:80.0 157:131.0 158:13.0 166:36.0 167:21.0 172:36.0 174:47.0 175:9.0 177:52.0 179:200.0 183:64.0 185:345.0 186:223.0 188:13.0 190:109.0 192:95.0 198:44.0 199:277.0 200:21.0 202:26.0 204:204.0 206:72.0 207:7.0 209:117.0 210:154.0 211:21.0 212:100.0 213:202.0 214:11.0 217:108.0 218:10.0 221:10.0 222:28.0 223:12.0 225:122.0 227:6.0 228:101.0 229:70.0 230:46.0 231:144.0 233:36.0 234:75.0 236:86.0 237:21.0 238:17.0 239:57.0 241:43.0 242:98.0 243:100.0 245:2.0 249:74.0 251:57.0 253:122.0 254:35.0 258:58.0 259:52.0 260:42.0 262:8.0 264:61.0 265:15.0 267:92.0 270:172.0 272:8.0 274:74.0 275:3.0 276:36.0 278:15.0 281:180.0 283:35.0 284:1.0 285:15.0 287:8.0 289:133.0 292:53.0 294:50.0 298:5.0 299:40.0 300:59.0 303:103.0 305:97.0 306:13.0 307:74.0 308:10.0 311:38.0 312:113.0 313:40.0 314:3.0 315:22.0 316:9.0 317:59.0 319:39.0 320:37.0 321:49.0 322:45.0 324:44.0 325:85.0 326:16.0 327:15.0 328:147.0 331:35.0 332:25.0 335:56.0 336:3.0 339:67.0 340:32.0 341:96.0 345:13.0 346:94.0 349:24.0 350:49.0 353:18.0 354:46.0 357:44.0 359:3.0 360:73.0 361:13.0 362:69.0 363:41.0 364:2.0 365:40.0 366:29.0 367:144.0 368:65.0 370:52.0 373:7.0 375:34.0 376:43.0 378:49.0 381:38.0 382:63.0 386:101.0 389:8.0 392:49.0 396:25.0 397:51.0 398:17.0 401:104.0 402:52.0 403:14.0 404:26.0 405:13.0 407:10.0 408:46.0 409:63.0 411:30.0 413:2.0 416:51.0 417:81.0 419:25.0 423:276.0 424:136.0 425:172.0 426:50.0 429:30.0 430:31.0 432:29.0 433:32.0 436:11.0 437:72.0 438:44.0 439:22.0 440:67.0 441:124.0 442:27.0 443:68.0 444:17.0 445:2.0 446:27.0 447:104.0 448:37.0 449:8.0 450:24.0 451:48.0 452:63.0 456:88.0 460:15.0 461:15.0 463:63.0 464:27.0 465:72.0 466:326.0 467:236.0 468:42.0 469:30.0 470:70.0 475:57.0 476:62.0 477:28.0 478:89.0 479:54.0 481:38.0 483:118.0 488:81.0 489:19.0 492:21.0 495:28.0 496:31.0 497:62.0</t>
  </si>
  <si>
    <t>z C28 FAME internal standard</t>
  </si>
  <si>
    <t>82:1635.0 83:9279.0 84:3127.0 85:4574.0 86:445.0 87:52826.0 88:4394.0 89:458.0 90:166.0 91:371.0 92:221.0 93:884.0 94:402.0 95:2688.0 96:1202.0 97:6393.0 98:2813.0 99:993.0 100:308.0 101:4737.0 102:644.0 103:185.0 104:196.0 105:244.0 106:135.0 107:756.0 108:249.0 109:1266.0 110:479.0 111:2453.0 112:669.0 113:509.0 114:166.0 115:1549.0 116:878.0 117:263.0 118:91.0 119:193.0 120:130.0 121:737.0 122:197.0 123:572.0 124:222.0 125:1128.0 126:216.0 127:229.0 128:162.0 129:3744.0 130:1282.0 131:244.0 132:128.0 133:315.0 134:152.0 135:657.0 136:176.0 137:284.0 138:133.0 139:563.0 140:152.0 141:150.0 142:99.0 143:9534.0 144:1218.0 145:232.0 146:145.0 147:332.0 148:156.0 149:478.0 150:116.0 151:174.0 152:148.0 153:339.0 154:133.0 155:97.0 156:87.0 157:1096.0 158:238.0 159:112.0 160:40.0 161:105.0 162:106.0 163:239.0 164:94.0 165:114.0 166:115.0 167:213.0 168:86.0 169:116.0 170:84.0 171:580.0 172:237.0 173:89.0 174:38.0 175:49.0 176:58.0 177:134.0 178:51.0 179:55.0 180:76.0 181:127.0 182:69.0 183:133.0 184:98.0 185:1174.0 186:430.0 187:156.0 188:74.0 189:31.0 190:24.0 191:124.0 192:42.0 193:42.0 194:79.0 195:130.0 196:105.0 197:138.0 198:134.0 199:1536.0 200:330.0 201:101.0 202:73.0 203:64.0 205:63.0 206:32.0 207:55.0 208:47.0 209:96.0 210:80.0 211:52.0 212:77.0 213:302.0 214:105.0 215:62.0 216:55.0 217:93.0 218:63.0 219:60.0 220:53.0 221:24.0 222:52.0 223:78.0 224:62.0 225:33.0 226:54.0 227:335.0 228:102.0 229:46.0 230:40.0 231:33.0 232:55.0 233:39.0 234:71.0 235:62.0 236:38.0 237:61.0 238:62.0 239:45.0 240:44.0 241:369.0 242:143.0 243:48.0 244:36.0 245:27.0 246:41.0 247:47.0 248:61.0 249:22.0 250:48.0 251:65.0 252:32.0 253:28.0 254:30.0 255:393.0 256:125.0 257:44.0 258:52.0 259:59.0 260:50.0 261:31.0 262:22.0 263:55.0 264:48.0 265:52.0 266:46.0 267:22.0 268:12.0 269:130.0 270:78.0 271:50.0 272:27.0 273:48.0 274:51.0 275:34.0 276:35.0 277:22.0 278:32.0 279:28.0 280:35.0 281:56.0 282:32.0 283:242.0 284:117.0 285:49.0 286:37.0 287:65.0 288:34.0 289:6.0 290:61.0 291:21.0 292:36.0 293:34.0 294:46.0 295:36.0 296:37.0 297:202.0 298:93.0 299:38.0 300:40.0 301:11.0 302:40.0 303:36.0 304:29.0 305:24.0 306:40.0 307:35.0 308:38.0 309:38.0 310:31.0 311:111.0 312:72.0 313:39.0 314:31.0 315:39.0 316:26.0 317:41.0 318:38.0 319:36.0 320:35.0 321:25.0 322:24.0 323:29.0 324:27.0 325:105.0 326:83.0 327:46.0 328:33.0 329:42.0 330:40.0 331:32.0 332:22.0 333:33.0 334:32.0 335:29.0 336:45.0 337:16.0 338:24.0 339:369.0 340:159.0 341:68.0 342:40.0 343:50.0 344:34.0 345:28.0 346:23.0 347:32.0 348:39.0 349:42.0 350:45.0 351:42.0 352:34.0 353:184.0 354:106.0 355:45.0 356:42.0 357:35.0 358:49.0 359:37.0 360:29.0 363:34.0 364:17.0 365:32.0 366:29.0 367:81.0 368:37.0 369:30.0 370:5.0 371:12.0 372:34.0 373:30.0 374:46.0 375:44.0 376:39.0 377:51.0 378:31.0 379:20.0 380:43.0 381:122.0 382:106.0 383:40.0 384:43.0 385:19.0 386:22.0 387:29.0 388:36.0 389:77.0 390:58.0 391:55.0 392:45.0 393:31.0 394:61.0 395:522.0 396:514.0 397:174.0 398:78.0 399:38.0 400:39.0 401:19.0 402:41.0 403:36.0 404:84.0 405:147.0 406:119.0 407:134.0 408:103.0 409:138.0 410:139.0 411:46.0 412:48.0 413:24.0 414:13.0 415:36.0 416:19.0 417:38.0 418:51.0 419:60.0 420:43.0 421:25.0 422:37.0 423:23.0 424:32.0 425:40.0 426:36.0 427:12.0 428:17.0 429:29.0 430:25.0 431:41.0 432:27.0 433:23.0 434:27.0 435:15.0 436:40.0 437:118.0 438:897.0 439:938.0 440:259.0 441:72.0 442:25.0 443:38.0 444:46.0 445:51.0 446:101.0 447:67.0 448:51.0 449:54.0 450:35.0 451:17.0 452:39.0 453:25.0 454:21.0 455:25.0 456:24.0 457:17.0 458:32.0 459:46.0 460:65.0 461:71.0 462:61.0 463:32.0 464:43.0 465:26.0 466:16.0 467:36.0 468:31.0 469:24.0 470:30.0 471:24.0 472:23.0 473:24.0 474:19.0 475:24.0 476:27.0 477:20.0 478:25.0 479:30.0 480:18.0 481:26.0 482:42.0 483:49.0 484:37.0 485:21.0 486:20.0 487:23.0 488:10.0 489:32.0 490:32.0 491:15.0 492:37.0 493:59.0 494:33.0 495:25.0 496:21.0 497:33.0 498:17.0 499:37.0 500:31.0</t>
  </si>
  <si>
    <t>z C26 FAME internal standard</t>
  </si>
  <si>
    <t>82:1915.0 83:11877.0 84:3974.0 85:5299.0 86:566.0 87:71923.0 88:6118.0 89:777.0 90:208.0 91:390.0 92:183.0 93:1025.0 94:393.0 95:2968.0 96:1369.0 97:7988.0 98:3576.0 99:1173.0 100:384.0 101:6523.0 102:814.0 103:275.0 104:67.0 105:188.0 106:107.0 107:760.0 108:225.0 109:1382.0 110:544.0 111:2977.0 112:693.0 113:570.0 114:190.0 115:2039.0 116:1089.0 117:276.0 118:52.0 119:141.0 120:67.0 121:864.0 122:184.0 123:652.0 124:294.0 125:1353.0 126:256.0 127:290.0 128:118.0 129:5042.0 130:1605.0 131:266.0 132:79.0 133:178.0 134:77.0 135:739.0 136:152.0 137:323.0 138:163.0 139:672.0 140:167.0 141:164.0 142:94.0 143:12857.0 144:1473.0 145:187.0 146:74.0 147:354.0 148:76.0 149:505.0 150:75.0 151:153.0 152:108.0 153:372.0 154:104.0 155:113.0 156:81.0 157:1461.0 158:265.0 159:88.0 160:51.0 161:55.0 162:43.0 163:231.0 164:69.0 165:96.0 166:67.0 167:213.0 168:72.0 169:146.0 170:50.0 171:656.0 172:243.0 173:79.0 174:74.0 175:57.0 176:45.0 177:142.0 178:69.0 179:66.0 180:66.0 181:140.0 182:54.0 183:61.0 184:34.0 185:1428.0 186:390.0 187:78.0 188:50.0 189:65.0 190:49.0 191:155.0 192:44.0 193:41.0 194:60.0 195:153.0 196:70.0 197:62.0 198:69.0 199:2074.0 200:413.0 201:89.0 202:39.0 203:30.0 205:69.0 206:47.0 207:17.0 208:35.0 209:103.0 210:68.0 211:52.0 212:34.0 213:551.0 214:154.0 215:38.0 216:17.0 217:294.0 218:93.0 219:114.0 220:43.0 221:52.0 222:31.0 223:48.0 224:57.0 225:43.0 226:48.0 227:314.0 228:120.0 229:60.0 230:25.0 231:52.0 232:19.0 233:38.0 234:41.0 235:51.0 236:21.0 237:53.0 238:48.0 239:35.0 240:27.0 241:480.0 242:170.0 243:80.0 244:49.0 245:35.0 246:31.0 247:39.0 248:28.0 249:30.0 250:41.0 251:60.0 252:31.0 253:42.0 254:30.0 255:745.0 256:205.0 257:64.0 258:37.0 259:48.0 260:42.0 261:41.0 262:36.0 263:25.0 264:38.0 265:36.0 266:38.0 267:35.0 268:25.0 269:333.0 270:113.0 271:57.0 272:27.0 273:52.0 274:40.0 275:34.0 276:29.0 277:40.0 278:26.0 279:26.0 280:29.0 281:43.0 282:20.0 283:170.0 284:69.0 285:53.0 286:46.0 287:35.0 288:37.0 289:27.0 290:44.0 291:24.0 292:40.0 293:30.0 294:32.0 295:31.0 296:26.0 297:198.0 298:118.0 299:67.0 300:49.0 301:34.0 302:28.0 303:30.0 304:38.0 305:36.0 306:39.0 307:44.0 308:33.0 309:46.0 310:44.0 311:622.0 312:208.0 313:73.0 314:48.0 315:55.0 316:57.0 317:34.0 318:38.0 319:33.0 320:37.0 321:31.0 322:35.0 323:30.0 324:29.0 325:289.0 326:115.0 327:45.0 328:36.0 329:21.0 330:61.0 331:50.0 332:44.0 333:39.0 334:39.0 335:49.0 336:40.0 337:31.0 338:37.0 339:92.0 340:66.0 341:33.0 342:20.0 343:40.0 344:34.0 345:46.0 346:34.0 347:42.0 348:41.0 349:45.0 350:23.0 351:35.0 352:26.0 353:161.0 354:123.0 355:72.0 356:36.0 357:28.0 358:31.0 359:43.0 360:41.0 361:92.0 362:85.0 363:43.0 364:31.0 365:35.0 366:87.0 367:835.0 368:687.0 369:225.0 370:59.0 371:41.0 372:41.0 373:31.0 374:41.0 375:38.0 376:47.0 377:50.0 378:62.0 379:153.0 380:121.0 381:176.0 382:163.0 383:60.0 384:27.0 385:36.0 386:23.0 387:38.0 388:31.0 389:42.0 390:36.0 391:41.0 392:41.0 393:18.0 394:31.0 395:40.0 396:20.0 397:26.0 398:18.0 399:20.0 400:28.0 401:29.0 402:20.0 403:26.0 404:27.0 405:36.0 406:25.0 407:27.0 408:26.0 409:95.0 410:1223.0 411:998.0 412:289.0 413:65.0 414:30.0 415:34.0 416:8.0 417:14.0 418:23.0 419:36.0 420:19.0 421:29.0 422:34.0 423:15.0 424:33.0 425:10.0 426:24.0 427:23.0 428:14.0 429:17.0 430:14.0 431:31.0 432:24.0 433:18.0 434:28.0 435:42.0 436:29.0 437:17.0 438:27.0 439:26.0 440:25.0 441:20.0 442:7.0 443:13.0 444:15.0 445:16.0 446:18.0 447:24.0 448:20.0 449:24.0 450:35.0 451:34.0 452:28.0 453:30.0 454:26.0 455:18.0 456:13.0 457:11.0 458:26.0 459:16.0 460:11.0 461:18.0 462:5.0 463:23.0 464:23.0 465:33.0 466:9.0 467:38.0 468:22.0 469:24.0 470:23.0 471:1.0 472:22.0 473:21.0 474:10.0 475:18.0 476:18.0 477:9.0 478:14.0 479:11.0 480:25.0 481:26.0 482:14.0 483:19.0 484:26.0 485:26.0 486:27.0 487:26.0 488:19.0 489:13.0 490:8.0 491:16.0 492:21.0 493:16.0 494:25.0 495:16.0 496:17.0 497:16.0 498:22.0 499:9.0 500:29.0</t>
  </si>
  <si>
    <t>z C24 FAME internal standard</t>
  </si>
  <si>
    <t>82:1153.0 83:8590.0 84:3071.0 85:3471.0 86:396.0 87:59844.0 88:5161.0 89:641.0 90:144.0 94:31.0 95:1422.0 96:830.0 97:5744.0 98:2544.0 99:783.0 100:334.0 101:4696.0 102:589.0 107:174.0 109:800.0 110:323.0 111:2176.0 112:466.0 113:369.0 114:184.0 115:1576.0 116:697.0 121:268.0 123:395.0 124:149.0 125:962.0 126:180.0 127:185.0 128:94.0 129:1766.0 130:908.0 133:104.0 135:239.0 136:22.0 137:212.0 138:123.0 139:411.0 140:93.0 141:96.0 142:121.0 143:9880.0 144:1086.0 149:232.0 150:62.0 151:102.0 152:85.0 153:232.0 154:69.0 155:84.0 156:46.0 157:1115.0 158:249.0 159:8.0 160:13.0 163:88.0 164:6.0 165:43.0 166:24.0 168:32.0 169:83.0 170:23.0 171:734.0 172:176.0 173:38.0 177:123.0 178:71.0 179:58.0 180:16.0 181:119.0 182:29.0 183:86.0 184:15.0 185:1199.0 186:255.0 188:12.0 189:209.0 190:78.0 191:958.0 192:142.0 193:146.0 195:32.0 196:19.0 197:42.0 198:8.0 199:1421.0 200:260.0 208:45.0 209:27.0 210:15.0 212:4.0 213:295.0 214:73.0 215:41.0 216:16.0 217:688.0 218:144.0 219:40.0 220:25.0 221:93.0 222:22.0 223:70.0 224:33.0 227:535.0 228:111.0 229:39.0 230:123.0 231:72.0 232:33.0 233:45.0 234:33.0 236:30.0 237:2.0 238:24.0 239:43.0 240:17.0 241:494.0 242:125.0 243:109.0 244:14.0 245:49.0 246:82.0 247:26.0 248:41.0 249:10.0 250:17.0 251:24.0 252:16.0 253:11.0 254:35.0 255:320.0 256:114.0 257:48.0 258:27.0 262:20.0 263:31.0 264:4.0 265:49.0 266:30.0 269:167.0 270:76.0 271:51.0 272:11.0 273:9.0 274:23.0 275:17.0 276:1.0 278:2.0 279:8.0 280:9.0 281:2.0 282:17.0 283:573.0 284:175.0 285:68.0 286:11.0 287:17.0 288:17.0 289:37.0 290:44.0 291:61.0 292:46.0 293:16.0 294:14.0 295:14.0 296:12.0 297:297.0 298:121.0 299:12.0 300:19.0 301:13.0 302:23.0 304:36.0 305:134.0 306:54.0 307:13.0 308:1.0 309:18.0 310:24.0 311:119.0 312:56.0 313:22.0 314:41.0 315:40.0 316:32.0 317:49.0 318:285.0 319:134.0 320:80.0 321:18.0 324:18.0 325:157.0 326:74.0 327:42.0 328:23.0 329:31.0 330:15.0 331:45.0 332:77.0 333:34.0 334:23.0 336:1.0 338:10.0 339:720.0 340:519.0 341:151.0 342:67.0 343:30.0 344:29.0 345:42.0 346:17.0 347:32.0 348:23.0 349:25.0 351:128.0 352:98.0 353:156.0 354:136.0 355:71.0 356:25.0 359:27.0 360:16.0 361:29.0 362:33.0 363:4.0 364:34.0 367:13.0 368:36.0 369:22.0 371:10.0 372:9.0 373:31.0 374:21.0 375:13.0 377:42.0 378:10.0 379:22.0 380:8.0 381:70.0 382:1029.0 383:588.0 384:149.0 385:10.0 387:23.0 388:29.0 389:1.0 390:23.0 392:14.0 396:3.0 400:13.0 401:7.0 405:23.0 406:6.0 407:24.0 409:11.0 410:4.0 415:12.0 416:2.0 418:27.0 419:30.0 420:17.0 422:24.0 423:16.0 424:28.0 425:2.0 427:6.0 428:33.0 430:2.0 431:20.0 434:7.0 435:25.0 436:15.0 437:7.0 438:39.0 439:37.0 440:6.0 441:8.0 442:15.0 443:18.0 445:3.0 450:21.0 451:9.0 452:5.0 453:26.0 455:2.0 459:19.0 460:19.0 464:38.0 465:4.0 466:5.0 469:7.0 470:11.0 471:17.0 472:1.0 474:11.0 475:10.0 476:10.0 478:16.0 479:10.0 480:5.0 484:12.0 486:27.0 487:2.0 490:23.0 494:11.0 497:5.0 498:5.0 499:12.0 500:20.0</t>
  </si>
  <si>
    <t>z C22 FAME internal standard</t>
  </si>
  <si>
    <t>82:3004.0 83:21231.0 84:7857.0 85:8524.0 86:1136.0 87:166117.0 88:15670.0 89:1631.0 90:255.0 91:185.0 92:253.0 93:1704.0 94:690.0 95:5682.0 96:2240.0 97:17196.0 98:6247.0 99:1862.0 100:603.0 101:15683.0 102:1823.0 103:582.0 104:28.0 105:240.0 107:1288.0 108:115.0 109:2286.0 110:858.0 111:5184.0 112:1387.0 113:1036.0 114:338.0 115:4373.0 116:2108.0 117:334.0 118:87.0 120:97.0 121:1400.0 122:444.0 123:1191.0 124:254.0 125:2450.0 126:303.0 127:340.0 128:77.0 129:11263.0 130:3023.0 131:398.0 133:86.0 134:22.0 135:1150.0 136:136.0 137:335.0 138:140.0 139:1149.0 140:63.0 141:279.0 142:149.0 143:26992.0 144:3041.0 145:351.0 147:337.0 149:694.0 150:142.0 151:96.0 152:5.0 153:552.0 154:184.0 156:5.0 157:3483.0 158:430.0 159:11.0 160:141.0 161:148.0 163:454.0 164:171.0 165:79.0 166:1.0 167:436.0 168:1.0 169:179.0 170:118.0 171:1656.0 172:458.0 173:121.0 174:49.0 175:67.0 177:69.0 178:46.0 179:1.0 180:48.0 181:159.0 185:3124.0 186:752.0 187:32.0 189:156.0 191:99.0 192:23.0 194:37.0 195:63.0 196:64.0 198:87.0 199:4728.0 200:960.0 201:117.0 202:71.0 203:63.0 205:205.0 206:29.0 209:85.0 212:35.0 213:1448.0 214:243.0 217:434.0 218:44.0 219:89.0 220:54.0 222:7.0 227:687.0 228:134.0 229:43.0 237:53.0 240:31.0 241:1017.0 242:301.0 247:27.0 249:34.0 250:40.0 255:2838.0 256:608.0 257:222.0 258:70.0 259:60.0 260:28.0 261:54.0 265:36.0 268:29.0 269:965.0 270:207.0 271:109.0 272:3.0 274:2.0 275:3.0 276:66.0 277:9.0 280:95.0 281:71.0 283:224.0 284:76.0 285:3.0 286:15.0 289:18.0 296:38.0 297:549.0 298:103.0 299:69.0 301:19.0 304:33.0 306:19.0 307:124.0 309:16.0 311:2562.0 312:1270.0 313:131.0 314:12.0 316:26.0 318:31.0 319:34.0 321:81.0 322:29.0 323:520.0 324:130.0 325:408.0 326:327.0 327:77.0 338:17.0 339:57.0 343:14.0 348:5.0 351:25.0 354:2648.0 355:1043.0 356:280.0 359:15.0 361:188.0 362:44.0 363:25.0 368:64.0 370:24.0 373:37.0 377:17.0 378:26.0 385:37.0 390:58.0 391:39.0 394:16.0 397:17.0 405:34.0 416:146.0 418:24.0 421:11.0 436:32.0 438:38.0 439:19.0 445:37.0 446:64.0 451:31.0 454:51.0 469:17.0 472:16.0 494:34.0</t>
  </si>
  <si>
    <t>z C20 FAME internal standard</t>
  </si>
  <si>
    <t>82:5074.0 83:32673.0 84:13151.0 85:11426.0 86:1478.0 87:319100.0 88:24805.0 89:2994.0 90:793.0 91:2054.0 92:696.0 93:3531.0 94:1307.0 95:8269.0 96:3740.0 97:23136.0 98:10533.0 99:2945.0 100:1329.0 101:24132.0 102:3016.0 103:840.0 104:332.0 105:729.0 106:281.0 107:2176.0 108:615.0 109:3504.0 110:1486.0 111:7673.0 112:2075.0 113:1494.0 114:602.0 115:7860.0 116:3323.0 117:697.0 118:158.0 119:419.0 120:250.0 121:2213.0 122:481.0 123:1709.0 124:712.0 125:3212.0 126:618.0 127:575.0 128:329.0 129:17817.0 130:4397.0 131:641.0 132:191.0 133:345.0 134:211.0 135:1588.0 136:330.0 137:701.0 138:417.0 139:1486.0 140:381.0 141:427.0 142:171.0 143:39951.0 144:4602.0 145:597.0 146:189.0 147:20.0 148:126.0 149:1062.0 150:253.0 151:362.0 152:304.0 153:825.0 154:278.0 155:216.0 156:154.0 157:5018.0 158:1076.0 159:342.0 160:147.0 161:93.0 162:181.0 163:521.0 164:175.0 165:218.0 166:155.0 167:414.0 168:139.0 169:97.0 170:94.0 171:4751.0 172:1115.0 173:227.0 174:119.0 175:56.0 176:64.0 177:308.0 178:126.0 179:198.0 180:135.0 181:285.0 182:108.0 183:89.0 184:112.0 185:6121.0 186:1361.0 187:242.0 188:90.0 189:49.0 190:31.0 191:74.0 192:45.0 193:51.0 194:58.0 195:173.0 196:131.0 197:90.0 198:76.0 199:5945.0 200:1112.0 201:208.0 202:110.0 203:51.0 205:175.0 206:8.0 207:111.0 208:79.0 209:198.0 210:141.0 211:90.0 212:63.0 213:1813.0 214:561.0 215:158.0 216:60.0 217:128.0 218:69.0 219:157.0 220:87.0 221:50.0 222:154.0 223:130.0 224:92.0 225:78.0 226:97.0 227:4901.0 228:1035.0 229:174.0 230:70.0 231:9.0 232:37.0 233:71.0 234:97.0 235:82.0 236:72.0 237:127.0 238:52.0 239:77.0 240:83.0 241:2986.0 242:800.0 243:143.0 244:74.0 245:30.0 246:14.0 247:83.0 248:174.0 249:77.0 250:182.0 251:121.0 252:179.0 253:74.0 254:66.0 255:1510.0 256:460.0 257:141.0 258:66.0 259:81.0 260:66.0 261:47.0 262:77.0 263:74.0 264:74.0 265:88.0 266:88.0 267:72.0 268:53.0 269:1061.0 270:369.0 271:98.0 272:103.0 273:56.0 274:44.0 275:78.0 276:95.0 277:100.0 278:124.0 279:22.0 280:88.0 281:85.0 282:115.0 283:5194.0 284:1878.0 285:391.0 286:107.0 287:96.0 288:80.0 289:50.0 290:71.0 291:48.0 292:74.0 293:87.0 294:111.0 295:1257.0 296:444.0 297:1090.0 298:730.0 299:189.0 300:64.0 301:70.0 302:61.0 303:62.0 304:51.0 305:11.0 306:29.0 307:15.0 308:31.0 309:19.0 310:37.0 311:56.0 312:50.0 313:26.0 314:37.0 315:60.0 316:32.0 317:30.0 318:15.0 319:1.0 322:1.0 325:102.0 326:4821.0 327:1621.0 328:319.0 329:110.0 330:45.0 331:37.0 332:19.0 333:13.0 335:7.0 340:34.0 341:29.0 342:36.0 343:43.0 344:23.0 345:29.0 346:16.0 347:24.0 348:23.0 351:2.0 355:2.0 356:3.0 357:21.0 358:32.0 359:14.0 360:27.0 363:16.0 372:104.0 373:47.0 374:32.0 375:11.0 376:32.0 377:37.0 378:25.0 380:14.0 381:1.0 387:4.0 388:4.0 389:19.0 390:24.0 391:15.0 392:7.0 393:10.0 394:5.0 395:7.0 396:3.0 397:18.0 398:6.0 399:2.0 400:1.0 401:3.0 402:14.0 403:8.0 404:4.0 405:4.0 406:26.0 407:12.0 408:16.0 410:4.0 411:30.0 412:8.0 413:28.0 414:24.0 415:31.0 416:20.0 418:7.0 419:6.0 420:12.0 421:15.0 422:20.0 423:17.0 424:34.0 425:10.0 426:6.0 427:17.0 428:9.0 429:13.0 430:17.0 432:6.0 433:6.0 434:15.0 435:6.0 436:16.0 437:29.0 438:8.0 439:8.0 440:1.0 441:5.0 442:7.0 443:4.0 444:1.0 445:7.0 446:7.0 447:14.0 448:13.0 449:19.0 450:7.0 451:15.0 452:6.0 453:21.0 454:8.0 455:3.0 457:2.0 458:16.0 459:8.0 460:10.0 461:1.0 462:21.0 463:20.0 464:28.0 465:2.0 466:27.0 467:10.0 468:11.0 469:8.0 470:12.0 471:16.0 472:5.0 473:9.0 474:2.0 475:14.0 476:15.0 477:7.0 478:6.0 479:17.0 480:21.0 481:19.0 482:22.0 483:13.0 484:27.0 485:9.0 486:3.0 487:13.0 488:16.0 489:3.0 490:11.0 491:16.0 492:7.0 493:20.0 494:7.0 495:2.0 496:3.0 497:24.0 498:24.0 499:16.0 500:15.0</t>
  </si>
  <si>
    <t>z C18 FAME internal standard</t>
  </si>
  <si>
    <t>85:7959.0 86:504.0 87:231440.0 88:9864.0 89:2409.0 90:221.0 91:355.0 92:49.0 93:2713.0 94:747.0 95:4660.0 96:2956.0 97:10480.0 98:6473.0 99:1286.0 100:1920.0 101:17115.0 102:1271.0 103:7597.0 104:127.0 105:616.0 107:1101.0 108:79.0 109:1006.0 110:883.0 111:4086.0 112:659.0 113:1539.0 114:148.0 115:4973.0 116:2058.0 117:2643.0 119:343.0 120:236.0 121:424.0 122:248.0 123:495.0 124:854.0 125:1509.0 126:548.0 127:764.0 129:15329.0 130:2330.0 131:5741.0 132:1098.0 133:4321.0 134:651.0 135:388.0 137:471.0 138:152.0 139:1008.0 141:437.0 142:166.0 144:1067.0 145:445.0 146:247.0 147:12319.0 148:1364.0 149:2539.0 150:106.0 153:227.0 154:351.0 155:1003.0 156:101.0 157:4947.0 158:693.0 159:413.0 160:739.0 161:4.0 163:39.0 164:86.0 166:227.0 167:234.0 168:230.0 169:966.0 170:163.0 171:2186.0 172:193.0 173:151.0 174:594.0 175:7153.0 176:464.0 177:233.0 181:14.0 182:159.0 183:100.0 184:16.0 185:3380.0 186:795.0 187:69.0 188:244.0 189:3013.0 190:730.0 191:1814.0 192:169.0 197:127.0 198:43.0 199:6899.0 200:509.0 201:144.0 202:49.0 203:959.0 204:34521.0 205:6529.0 206:2851.0 211:6.0 212:18.0 213:1783.0 214:89.0 216:224.0 217:9976.0 218:2206.0 219:998.0 220:127.0 221:285.0 222:56.0 227:768.0 228:349.0 230:1.0 231:459.0 232:232.0 234:168.0 239:34.0 241:1497.0 242:264.0 243:671.0 244:18.0 245:48.0 246:20.0 247:99.0 253:4.0 254:25.0 255:4815.0 256:899.0 257:234.0 258:179.0 261:103.0 262:54.0 263:67.0 267:1017.0 268:173.0 269:1202.0 270:110.0 271:147.0 275:73.0 276:141.0 277:37.0 279:26.0 280:68.0 281:4.0 286:42.0 288:44.0 289:102.0 290:36.0 291:353.0 292:196.0 293:62.0 294:11.0 295:1.0 298:4166.0 299:1060.0 301:1.0 305:517.0 306:482.0 307:177.0 309:6.0 311:5.0 312:1.0 317:49.0 318:26.0 319:157.0 320:62.0 321:25.0 323:8.0 327:79.0 331:233.0 332:36.0 333:97.0 336:57.0 340:7.0 341:3.0 345:65.0 348:56.0 349:11.0 350:300.0 351:48.0 352:568.0 353:71.0 354:79.0 355:3.0 357:21.0 358:13.0 361:12.0 362:46.0 365:81.0 367:57.0 368:42.0 369:2.0 370:10.0 373:3.0 377:46.0 380:2.0 381:3.0 388:18.0 390:35.0 391:49.0 394:3.0 397:7.0 399:3.0 401:70.0 402:10.0 403:36.0 408:17.0 414:35.0 418:5.0 420:32.0 421:44.0 426:1.0 431:11.0 447:9.0 449:9.0 456:4.0 457:1.0 459:8.0 460:10.0 461:28.0 462:13.0 463:2.0 464:6.0 472:2.0 473:1.0 488:21.0 491:17.0 492:44.0 493:3.0 494:1.0</t>
  </si>
  <si>
    <t>z C16 FAME internal standard</t>
  </si>
  <si>
    <t>82:7874.0 83:52241.0 84:24201.0 85:15726.0 86:2428.0 87:598692.0 88:50073.0 89:5783.0 90:1690.0 91:2384.0 92:1041.0 93:5596.0 94:2004.0 95:12075.0 96:5526.0 97:35942.0 98:18845.0 99:4181.0 100:2473.0 101:45027.0 102:5856.0 103:1639.0 104:500.0 105:737.0 106:300.0 107:3048.0 108:712.0 109:4582.0 110:1980.0 111:10364.0 112:3206.0 113:2024.0 114:840.0 115:17535.0 116:5756.0 117:605.0 118:178.0 119:363.0 120:105.0 121:2457.0 122:479.0 123:1999.0 124:857.0 125:4041.0 126:888.0 127:740.0 128:555.0 129:32798.0 130:6556.0 131:900.0 132:227.0 133:125.0 134:69.0 135:1710.0 136:323.0 137:700.0 138:434.0 139:1703.0 141:340.0 142:161.0 143:66481.0 144:8031.0 145:921.0 146:279.0 148:86.0 149:1005.0 150:244.0 151:315.0 152:338.0 153:757.0 154:314.0 155:243.0 156:253.0 157:9002.0 158:1952.0 159:306.0 160:157.0 161:63.0 162:111.0 163:480.0 164:170.0 165:202.0 166:138.0 167:448.0 168:237.0 169:38.0 170:146.0 171:15768.0 172:2882.0 173:562.0 174:124.0 175:45.0 176:85.0 177:264.0 178:120.0 179:1574.0 180:355.0 181:356.0 182:140.0 183:86.0 184:67.0 185:12795.0 186:2341.0 187:453.0 188:150.0 189:26.0 190:39.0 191:174.0 192:80.0 193:81.0 194:34.0 195:190.0 196:312.0 197:119.0 198:97.0 199:9247.0 200:1701.0 201:242.0 202:118.0 203:55.0 204:207.0 206:42.0 207:22.0 208:181.0 209:181.0 210:98.0 211:55.0 212:73.0 213:3876.0 214:878.0 215:147.0 216:111.0 218:26.0 219:163.0 220:168.0 221:56.0 222:89.0 223:81.0 224:80.0 225:62.0 226:111.0 227:17662.0 228:3336.0 229:493.0 230:176.0 231:144.0 232:122.0 233:94.0 234:118.0 235:105.0 236:166.0 237:217.0 238:222.0 239:5769.0 240:1251.0 241:4165.0 242:1625.0 243:344.0 244:159.0 245:143.0 246:73.0 247:102.0 248:103.0 249:75.0 250:79.0 251:99.0 252:106.0 253:71.0 254:81.0 255:140.0 256:138.0 257:40.0 258:69.0 259:50.0 260:48.0 261:17.0 264:3.0 265:30.0 266:3.0 267:10.0 268:41.0 269:99.0 270:8434.0 271:1909.0 272:282.0 273:35.0 274:42.0 275:13.0 276:34.0 277:8.0 278:17.0 279:9.0 280:24.0 281:30.0 282:43.0 283:24.0 284:19.0 285:29.0 286:28.0 287:1.0 289:31.0 290:20.0 291:20.0 292:29.0 293:7.0 294:34.0 295:18.0 296:23.0 297:20.0 298:10.0 299:13.0 300:6.0 301:13.0 302:8.0 310:29.0 311:14.0 312:8.0 314:10.0 315:16.0 316:6.0 321:6.0 325:4.0 326:10.0 327:16.0 329:17.0 330:19.0 332:7.0 334:1.0 338:18.0 339:3.0 340:10.0 341:14.0 342:39.0 343:30.0 344:16.0 346:1.0 347:14.0 348:4.0 349:8.0 350:3.0 352:6.0 355:26.0 356:17.0 357:7.0 358:2.0 359:3.0 364:5.0 365:10.0 367:9.0 369:8.0 370:10.0 371:10.0 372:19.0 374:9.0 375:2.0 376:3.0 377:15.0 378:8.0 380:4.0 382:3.0 385:17.0 386:11.0 387:7.0 388:13.0 389:19.0 390:7.0 391:13.0 392:19.0 393:10.0 394:6.0 395:1.0 396:2.0 397:17.0 398:4.0 399:3.0 400:7.0 401:19.0 402:10.0 403:13.0 404:16.0 405:14.0 406:7.0 407:13.0 410:18.0 411:1.0 412:12.0 413:9.0 414:20.0 415:2.0 416:7.0 417:22.0 418:12.0 419:5.0 421:6.0 422:19.0 423:5.0 424:24.0 425:3.0 427:8.0 430:20.0 431:11.0 432:6.0 433:6.0 438:8.0 439:18.0 440:8.0 441:15.0 443:16.0 444:10.0 447:13.0 449:10.0 450:10.0 451:2.0 452:10.0 453:8.0 454:12.0 456:7.0 457:3.0 458:18.0 459:11.0 460:10.0 461:12.0 462:17.0 463:19.0 464:12.0 465:4.0 466:5.0 467:5.0 468:17.0 470:9.0 471:17.0 472:22.0 474:6.0 475:22.0 476:7.0 477:6.0 478:9.0 480:5.0 481:2.0 482:10.0 483:12.0 484:13.0 486:4.0 487:8.0 488:26.0 489:7.0 491:16.0 492:2.0 493:4.0 494:4.0 495:13.0 496:1.0 499:7.0 500:4.0</t>
  </si>
  <si>
    <t>z C14 FAME internal standard</t>
  </si>
  <si>
    <t>82:6846.0 83:45734.0 84:24541.0 85:13337.0 86:2591.0 87:571091.0 88:50094.0 89:10256.0 90:1954.0 91:2301.0 92:965.0 93:4658.0 94:1828.0 95:9776.0 96:4566.0 97:29791.0 98:17396.0 99:3982.0 100:2427.0 101:47790.0 102:5412.0 103:40347.0 104:4285.0 105:2466.0 106:413.0 107:2369.0 108:640.0 109:3742.0 110:1575.0 111:9047.0 112:3062.0 113:2475.0 114:1382.0 115:12398.0 116:4894.0 117:24303.0 118:2568.0 119:1916.0 120:268.0 121:1879.0 122:424.0 123:1579.0 124:753.0 125:3111.0 126:678.0 127:753.0 128:224.0 129:38137.0 130:6547.0 131:4614.0 132:819.0 133:10723.0 134:1546.0 135:1874.0 136:295.0 137:622.0 138:391.0 139:1139.0 140:305.0 141:507.0 142:331.0 143:66754.0 144:7759.0 145:1350.0 146:393.0 147:56983.0 148:9583.0 149:6384.0 150:867.0 151:551.0 152:209.0 153:665.0 154:276.0 155:682.0 156:286.0 157:23754.0 158:3172.0 159:1198.0 160:2848.0 161:864.0 162:331.0 163:1318.0 164:336.0 165:264.0 166:532.0 167:573.0 168:724.0 169:789.0 170:234.0 171:4127.0 172:806.0 173:372.0 174:464.0 175:1357.0 176:356.0 177:805.0 178:257.0 179:182.0 180:140.0 181:322.0 182:193.0 183:1071.0 184:257.0 185:7519.0 186:1437.0 187:298.0 188:136.0 189:6382.0 190:1746.0 191:4934.0 192:1026.0 193:574.0 194:192.0 195:169.0 196:116.0 197:85.0 198:124.0 199:20112.0 200:3378.0 201:774.0 202:349.0 203:777.0 204:6005.0 205:32884.0 206:6763.0 207:3831.0 208:756.0 209:511.0 210:384.0 211:8657.0 212:1593.0 213:4688.0 214:1328.0 215:663.0 216:465.0 217:26872.0 218:6100.0 219:2887.0 220:642.0 221:1979.0 222:651.0 223:451.0 224:257.0 225:228.0 226:442.0 227:293.0 228:199.0 229:3744.0 230:1385.0 231:2180.0 232:564.0 233:315.0 234:137.0 235:112.0 236:80.0 237:125.0 238:75.0 239:222.0 240:135.0 241:312.0 242:7676.0 243:1790.0 244:334.0 245:159.0 246:103.0 248:69.0 249:118.0 250:102.0 251:78.0 252:81.0 253:72.0 254:79.0 255:1047.0 256:339.0 257:463.0 258:156.0 259:556.0 260:182.0 261:103.0 262:168.0 263:53.0 264:56.0 265:328.0 266:140.0 267:105.0 268:63.0 269:67.0 270:48.0 271:85.0 272:57.0 273:100.0 274:109.0 275:43.0 276:31.0 277:1297.0 278:762.0 279:335.0 280:113.0 281:42.0 282:28.0 283:50.0 284:39.0 285:112.0 286:42.0 287:26.0 288:4.0 289:45.0 290:60.0 291:1403.0 292:397.0 293:220.0 294:47.0 295:16.0 296:25.0 297:28.0 298:33.0 299:50.0 300:51.0 303:39.0 304:24.0 305:902.0 306:641.0 307:3653.0 308:1144.0 309:549.0 310:143.0 311:40.0 312:57.0 313:63.0 314:36.0 315:25.0 316:20.0 317:139.0 318:256.0 319:25160.0 320:8054.0 321:3885.0 322:912.0 323:276.0 324:88.0 325:73.0 326:82.0 327:88.0 328:59.0 329:198.0 330:139.0 331:1360.0 332:469.0 333:282.0 334:87.0 335:25.0 336:55.0 337:64.0 338:62.0 339:69.0 340:86.0 341:65.0 342:94.0 343:82.0 344:96.0 345:1099.0 346:387.0 347:215.0 348:52.0 349:38.0 350:37.0 351:39.0 352:52.0 353:58.0 354:35.0 355:169.0 356:90.0 357:27.0 358:19.0 359:13.0 360:3.0 361:13.0 362:16.0 363:11.0 364:47.0 365:28.0 366:10.0 367:35.0 368:33.0 369:28.0 370:24.0 371:7.0 372:23.0 373:24.0 374:20.0 375:45.0 376:3.0 377:3.0 378:11.0 379:23.0 380:7.0 381:23.0 382:16.0 383:28.0 384:22.0 385:20.0 386:19.0 387:19.0 388:23.0 389:16.0 390:12.0 391:12.0 393:30.0 395:13.0 396:31.0 397:21.0 398:10.0 399:25.0 400:7.0 401:18.0 402:16.0 403:24.0 404:8.0 405:39.0 406:7.0 408:16.0 409:70.0 410:37.0 411:26.0 412:12.0 413:29.0 414:16.0 415:22.0 416:29.0 417:26.0 418:39.0 419:351.0 420:191.0 421:520.0 422:240.0 423:128.0 424:38.0 425:21.0 426:10.0 427:14.0 428:5.0 429:9.0 430:10.0 431:19.0 432:24.0 433:14.0 434:51.0 435:35.0 436:19.0 437:10.0 438:7.0 439:20.0 440:23.0 441:17.0 442:19.0 443:17.0 444:23.0 445:2.0 446:7.0 447:5.0 448:21.0 449:11.0 450:25.0 451:13.0 452:20.0 453:13.0 454:7.0 455:8.0 456:13.0 457:8.0 458:26.0 459:18.0 460:19.0 461:28.0 462:25.0 463:13.0 464:14.0 465:16.0 466:20.0 467:13.0 468:14.0 469:12.0 470:13.0 471:16.0 472:11.0 473:14.0 474:13.0 475:8.0 476:15.0 477:21.0 478:19.0 479:22.0 480:9.0 481:3.0 482:11.0 483:26.0 485:13.0 486:18.0 487:1.0 488:8.0 489:24.0 490:10.0 491:8.0 492:17.0 493:4.0 494:22.0 495:12.0 496:26.0 497:18.0 498:8.0 499:15.0 500:16.0</t>
  </si>
  <si>
    <t>z C12 FAME internal standard</t>
  </si>
  <si>
    <t>87:89125.0 143:9407.0 88:8052.0 83:7697.0 101:7376.0 129:5886.0 171:5376.0 84:4764.0 97:4682.0 115:4499.0 98:3273.0 183:2617.0 85:2330.0 157:1877.0 95:1741.0 185:1713.0 111:1269.0 82:1258.0 214:1176.0 144:979.0 102:970.0 89:944.0 116:886.0 96:874.0 109:745.0 93:703.0 172:693.0 130:681.0 99:640.0 112:536.0 100:512.0 86:415.0 184:391.0 91:388.0 125:367.0 110:356.0 94:315.0 107:313.0 90:276.0 186:276.0 158:270.0 113:262.0 140:246.0 123:243.0 138:212.0 121:210.0 215:177.0 139:173.0 92:172.0 135:150.0 141:143.0 145:139.0 199:137.0 127:128.0 114:116.0 163:114.0 105:105.0 173:101.0 131:100.0 153:100.0 124:98.0 126:97.0 108:84.0 104:76.0 156:76.0 117:74.0 181:74.0 122:71.0 164:69.0 142:60.0 187:60.0 137:58.0 151:58.0 128:56.0 106:55.0 159:54.0 182:54.0 136:52.0 146:52.0 200:49.0 180:47.0 103:46.0 118:45.0 165:44.0 119:43.0 190:43.0 197:42.0 152:41.0 188:40.0 154:39.0 178:39.0 166:38.0 174:38.0 167:37.0 169:37.0 201:37.0 202:37.0 132:36.0 192:36.0 382:36.0 286:35.0 160:34.0 189:34.0 477:34.0 191:33.0 194:33.0 196:33.0 168:32.0 179:32.0 149:30.0 150:30.0 193:30.0 234:30.0 134:29.0 170:28.0 213:28.0 222:28.0 249:28.0 362:28.0 436:28.0 120:27.0 162:27.0 176:27.0 195:27.0 476:27.0 488:27.0 209:26.0 289:26.0 236:25.0 282:25.0 379:25.0 381:25.0 469:25.0 177:24.0 225:24.0 301:24.0 351:24.0 438:24.0 452:24.0 258:23.0 287:23.0 294:23.0 322:23.0 372:23.0 377:23.0 465:23.0 480:23.0 497:23.0 175:22.0 207:22.0 210:22.0 218:22.0 220:22.0 240:22.0 257:22.0 295:22.0 376:22.0 430:22.0 208:21.0 216:21.0 246:21.0 293:21.0 297:21.0 330:21.0 363:21.0 399:21.0 425:21.0 431:21.0 446:21.0 466:21.0 237:20.0 271:20.0 283:20.0 313:20.0 325:20.0 344:20.0 413:20.0 422:20.0 462:20.0 489:20.0 133:19.0 211:19.0 241:19.0 255:19.0 259:19.0 302:19.0 306:19.0 310:19.0 326:19.0 371:19.0 420:19.0 428:19.0 233:18.0 252:18.0 331:18.0 339:18.0 360:18.0 369:18.0 385:18.0 406:18.0 411:18.0 443:18.0 447:18.0 470:18.0 472:18.0 478:18.0 485:18.0 155:17.0 231:17.0 244:17.0 260:17.0 288:17.0 303:17.0 304:17.0 329:17.0 337:17.0 398:17.0 423:17.0 427:17.0 463:17.0 468:17.0 473:17.0 495:17.0 238:16.0 250:16.0 273:16.0 284:16.0 317:16.0 327:16.0 334:16.0 336:16.0 338:16.0 348:16.0 353:16.0 359:16.0 361:16.0 368:16.0 370:16.0 390:16.0 391:16.0 396:16.0 403:16.0 408:16.0 416:16.0 432:16.0 440:16.0 449:16.0 198:15.0 227:15.0 285:15.0 333:15.0 335:15.0 340:15.0 343:15.0 366:15.0 400:15.0 409:15.0 429:15.0 448:15.0 460:15.0 474:15.0 161:14.0 212:14.0 223:14.0 261:14.0 305:14.0 308:14.0 311:14.0 332:14.0 414:14.0 415:14.0 419:14.0 424:14.0 441:14.0 450:14.0 457:14.0 490:14.0 496:14.0 500:14.0 206:13.0 221:13.0 254:13.0 265:13.0 272:13.0 315:13.0 324:13.0 341:13.0 345:13.0 356:13.0 386:13.0 401:13.0 402:13.0 410:13.0 417:13.0 454:13.0 467:13.0 475:13.0 479:13.0 484:13.0 232:12.0 235:12.0 263:12.0 299:12.0 364:12.0 384:12.0 389:12.0 421:12.0 451:12.0 471:12.0 239:11.0 267:11.0 269:11.0 274:11.0 275:11.0 290:11.0 296:11.0 346:11.0 352:11.0 387:11.0 407:11.0 482:11.0 492:11.0 204:10.0 219:10.0 300:10.0 314:10.0 318:10.0 323:10.0 358:10.0 365:10.0 397:10.0 437:10.0 459:10.0 494:10.0 148:9.0 264:9.0 378:9.0 433:9.0 444:9.0 455:9.0 458:9.0 461:9.0 499:9.0 228:8.0 230:8.0 242:8.0 245:8.0 266:8.0 309:8.0 320:8.0 354:8.0 412:8.0 418:8.0 442:8.0 453:8.0 493:8.0 280:7.0 367:7.0 373:7.0 388:7.0 392:7.0 394:7.0 434:7.0 445:7.0 486:7.0 316:6.0 350:6.0 357:6.0 374:6.0 375:6.0 380:6.0 383:6.0 393:6.0 404:6.0 426:6.0 456:6.0 224:5.0 253:5.0 270:5.0 278:5.0 298:5.0 405:5.0 276:4.0 281:4.0 312:4.0 435:4.0 464:4.0 481:4.0 487:4.0 251:3.0 279:3.0 355:3.0 395:3.0 498:3.0 292:2.0 342:2.0 349:2.0 203:1.0 226:1.0 229:1.0 256:1.0 347:1.0</t>
  </si>
  <si>
    <t>z C10 FAME internal standard</t>
  </si>
  <si>
    <t>82:2900.0 83:13221.0 84:11208.0 85:5544.0 86:1495.0 87:180565.0 88:18205.0 89:2762.0 90:1063.0 91:966.0 92:587.0 93:1236.0 94:797.0 95:3016.0 96:1006.0 97:7113.0 98:6065.0 99:11.0 100:928.0 101:19422.0 102:1942.0 103:785.0 104:297.0 105:371.0 106:124.0 107:437.0 108:202.0 109:283.0 110:776.0 111:1516.0 112:1420.0 113:435.0 114:211.0 115:4005.0 116:984.0 117:258.0 118:110.0 119:95.0 120:66.0 121:171.0 122:88.0 123:143.0 124:107.0 125:615.0 126:234.0 127:87.0 128:62.0 129:8289.0 130:877.0 131:154.0 132:33.0 133:39.0 134:35.0 135:237.0 136:134.0 137:183.0 138:54.0 139:148.0 140:55.0 141:94.0 142:78.0 143:22913.0 144:2357.0 145:273.0 146:101.0 147:21.0 148:29.0 149:73.0 150:96.0 151:109.0 152:119.0 153:247.0 154:186.0 155:8829.0 156:1052.0 157:3632.0 158:492.0 159:153.0 160:137.0 161:120.0 162:135.0 163:115.0 164:114.0 165:84.0 166:67.0 167:77.0 168:30.0 169:87.0 170:92.0 171:127.0 172:73.0 173:101.0 174:79.0 175:95.0 176:77.0 177:82.0 178:70.0 179:24.0 180:24.0 182:10.0 184:23.0 185:13.0 186:1708.0 187:229.0 188:37.0 189:66.0 190:26.0 191:18.0 192:17.0 193:26.0 194:29.0 195:8.0 196:26.0 197:10.0 198:36.0 199:38.0 200:17.0 201:24.0 202:29.0 203:14.0 204:69.0 205:78.0 206:55.0 207:37.0 208:17.0 209:24.0 210:35.0 211:7.0 212:27.0 213:23.0 214:19.0 215:22.0 216:24.0 217:1.0 218:18.0 219:34.0 220:23.0 221:23.0 223:15.0 225:21.0 226:9.0 227:1.0 228:3.0 229:15.0 230:7.0 231:27.0 232:4.0 233:13.0 234:12.0 235:18.0 236:19.0 237:22.0 238:21.0 239:27.0 240:2.0 243:78.0 244:21.0 245:172.0 246:32.0 247:24.0 248:5.0 249:10.0 250:17.0 251:32.0 253:22.0 254:6.0 256:21.0 257:2.0 258:13.0 259:20.0 260:12.0 261:11.0 262:8.0 265:17.0 266:13.0 267:9.0 268:16.0 269:16.0 271:15.0 272:9.0 273:6.0 274:35.0 275:13.0 276:18.0 277:4.0 278:3.0 279:11.0 280:12.0 281:10.0 282:5.0 283:9.0 284:51.0 285:15.0 286:27.0 287:29.0 288:12.0 289:31.0 290:20.0 291:22.0 292:29.0 293:28.0 294:10.0 296:30.0 298:25.0 299:4.0 300:23.0 301:27.0 302:7.0 303:37.0 304:7.0 305:20.0 306:23.0 307:10.0 308:35.0 309:22.0 310:59.0 311:35.0 312:29.0 313:9.0 314:14.0 315:11.0 316:31.0 317:17.0 318:18.0 319:18.0 320:23.0 321:11.0 322:6.0 323:32.0 324:35.0 325:39.0 326:29.0 327:14.0 328:27.0 329:14.0 330:22.0 331:18.0 332:17.0 333:37.0 334:21.0 335:19.0 336:7.0 337:14.0 338:20.0 339:15.0 340:30.0 341:18.0 342:13.0 343:9.0 344:34.0 345:18.0 346:19.0 347:6.0 348:14.0 349:16.0 350:24.0 351:24.0 352:30.0 353:30.0 354:38.0 355:33.0 356:21.0 357:19.0 358:39.0 359:19.0 360:39.0 361:32.0 362:35.0 363:25.0 364:13.0 365:11.0 366:24.0 368:30.0 369:32.0 370:16.0 371:18.0 372:32.0 373:38.0 374:23.0 375:25.0 376:38.0 377:23.0 378:11.0 379:5.0 380:20.0 381:27.0 382:20.0 383:20.0 384:27.0 385:15.0 386:21.0 387:9.0 388:17.0 389:6.0 390:30.0 391:25.0 392:29.0 393:14.0 394:8.0 395:27.0 396:24.0 397:17.0 398:20.0 399:41.0 400:41.0 401:15.0 402:40.0 403:22.0 404:12.0 405:25.0 406:35.0 407:15.0 408:25.0 409:11.0 410:18.0 411:29.0 412:23.0 413:20.0 414:29.0 415:11.0 416:25.0 417:28.0 418:22.0 419:29.0 420:34.0 421:26.0 422:6.0 423:20.0 424:30.0 425:20.0 426:13.0 427:35.0 428:19.0 430:19.0 431:13.0 432:21.0 433:26.0 434:6.0 435:25.0 436:21.0 437:15.0 438:8.0 439:35.0 440:19.0 441:9.0 442:35.0 443:14.0 444:5.0 445:28.0 446:21.0 447:4.0 448:31.0 449:16.0 450:20.0 451:23.0 452:19.0 453:41.0 454:23.0 455:33.0 456:26.0 457:17.0 458:18.0 459:30.0 460:14.0 461:8.0 462:17.0 463:4.0 464:36.0 465:24.0 466:26.0 467:23.0 468:55.0 469:26.0 470:7.0 471:19.0 472:28.0 473:17.0 474:24.0 475:22.0 476:28.0 477:11.0 478:26.0 479:3.0 480:30.0 481:21.0 482:16.0 484:16.0 485:34.0 486:2.0 487:35.0 488:7.0 489:8.0 490:15.0 491:3.0 492:23.0 493:26.0 494:11.0 495:1.0 496:13.0 497:23.0 498:18.0 499:18.0 500:24.0</t>
  </si>
  <si>
    <t>z C09 FAME internal standard</t>
  </si>
  <si>
    <t>82:1461.0 83:7626.0 84:7545.0 85:1926.0 86:1261.0 87:106113.0 88:10710.0 89:1806.0 90:697.0 91:535.0 92:383.0 93:700.0 94:717.0 95:779.0 96:1040.0 97:3995.0 98:2776.0 99:661.0 100:819.0 101:11017.0 102:1237.0 103:406.0 104:179.0 105:235.0 106:88.0 107:147.0 108:76.0 109:134.0 110:142.0 111:750.0 112:991.0 113:256.0 114:135.0 115:3158.0 116:478.0 117:553.0 118:76.0 119:67.0 120:35.0 121:138.0 122:179.0 123:301.0 124:79.0 125:156.0 126:54.0 127:44.0 128:54.0 129:11473.0 130:1100.0 131:431.0 132:104.0 133:151.0 134:67.0 135:51.0 136:70.0 137:18.0 138:93.0 139:265.0 140:146.0 141:8054.0 142:851.0 143:8091.0 144:820.0 145:229.0 146:63.0 147:869.0 148:226.0 149:163.0 150:80.0 151:82.0 152:75.0 153:69.0 154:71.0 155:92.0 156:69.0 157:118.0 158:115.0 159:58.0 160:80.0 161:77.0 162:53.0 163:61.0 164:31.0 165:5.0 166:16.0 167:7.0 168:14.0 169:7.0 170:15.0 171:15.0 172:860.0 173:117.0 174:1127.0 175:239.0 176:98.0 177:6.0 178:16.0 179:9.0 180:9.0 181:13.0 182:8.0 183:30.0 184:57.0 185:12.0 186:1.0 187:46.0 188:1.0 189:7.0 190:17.0 191:8.0 192:16.0 193:14.0 195:3.0 199:8.0 200:13.0 201:194.0 202:56.0 203:11.0 204:16.0 210:1.0 211:13.0 212:13.0 215:4.0 216:12.0 218:13.0 219:28.0 220:16.0 221:47.0 222:4.0 223:10.0 225:1.0 226:17.0 228:71.0 229:13.0 230:10.0 231:17.0 232:11.0 233:22.0 234:6.0 235:8.0 238:1.0 239:20.0 240:6.0 241:5.0 242:1.0 245:19.0 246:16.0 248:153.0 249:54.0 250:2.0 252:4.0 254:6.0 255:2.0 256:5.0 258:3.0 259:15.0 260:2.0 262:4.0 263:5.0 265:12.0 268:1.0 269:3.0 270:3.0 271:10.0 272:13.0 273:19.0 274:3.0 275:15.0 276:23.0 277:10.0 278:11.0 279:40.0 280:11.0 281:11.0 283:6.0 287:6.0 289:5.0 291:10.0 294:4.0 295:6.0 296:3.0 301:3.0 302:5.0 303:1.0 304:11.0 305:7.0 306:10.0 308:1.0 310:9.0 313:12.0 315:6.0 316:4.0 317:2.0 318:13.0 319:18.0 320:26.0 321:5.0 322:4.0 327:2.0 330:20.0 331:9.0 334:3.0 335:24.0 336:5.0 337:5.0 340:10.0 342:3.0 343:12.0 344:16.0 345:24.0 348:17.0 349:5.0 350:7.0 352:9.0 353:12.0 355:6.0 361:9.0 366:11.0 368:7.0 369:1.0 370:20.0 371:2.0 372:13.0 374:10.0 376:3.0 377:23.0 382:4.0 386:1.0 387:7.0 393:18.0 394:14.0 401:3.0 402:16.0 405:21.0 407:1.0 408:11.0 412:8.0 414:9.0 415:2.0 421:14.0 422:14.0 424:7.0 427:7.0 428:2.0 434:3.0 436:1.0 437:16.0 438:5.0 439:8.0 441:9.0 442:8.0 443:4.0 445:19.0 451:19.0 452:8.0 456:11.0 460:4.0 461:5.0 462:3.0 463:12.0 465:8.0 467:20.0 468:17.0 470:19.0 471:14.0 472:13.0 473:3.0 474:8.0 476:12.0 477:5.0 478:2.0 481:10.0 483:8.0 484:21.0 485:17.0 487:1.0 488:1.0 489:5.0 490:4.0 491:6.0 492:12.0 493:9.0 494:4.0 495:7.0 496:17.0 497:4.0 498:12.0 500:5.0</t>
  </si>
  <si>
    <t>z C08 FAME internal standard</t>
  </si>
  <si>
    <t>82:816.0 83:2626.0 84:2773.0 85:683.0 86:214.0 87:34868.0 88:3753.0 89:449.0 90:161.0 91:171.0 92:146.0 93:197.0 94:139.0 95:251.0 96:181.0 97:1186.0 98:1204.0 99:241.0 100:174.0 101:4901.0 102:501.0 103:53.0 105:26.0 106:23.0 107:114.0 108:99.0 109:283.0 110:52.0 111:102.0 112:76.0 113:66.0 114:58.0 115:4854.0 116:422.0 117:16.0 118:28.0 119:33.0 120:46.0 121:27.0 122:32.0 123:32.0 124:60.0 125:167.0 126:105.0 127:4157.0 128:461.0 129:1723.0 130:165.0 131:1.0 132:24.0 133:33.0 134:1.0 135:15.0 136:16.0 137:59.0 138:26.0 139:44.0 140:30.0 141:41.0 142:46.0 143:206.0 144:35.0 145:9.0 146:17.0 147:10.0 149:18.0 150:7.0 151:36.0 152:13.0 153:18.0 154:17.0 155:18.0 156:26.0 157:39.0 158:285.0 159:38.0 160:18.0 161:25.0 162:1.0 163:13.0 164:42.0 165:2.0 166:4.0 167:5.0 168:29.0 169:2.0 172:23.0 173:62.0 174:41.0 175:11.0 176:31.0 177:18.0 178:22.0 180:44.0 181:41.0 182:40.0 183:18.0 184:20.0 185:11.0 186:32.0 187:14.0 188:29.0 189:19.0 190:1.0 191:13.0 193:39.0 195:13.0 196:31.0 197:30.0 198:2.0 199:31.0 200:22.0 201:9.0 202:9.0 203:11.0 205:23.0 206:27.0 207:30.0 208:25.0 209:44.0 210:20.0 211:29.0 212:3.0 213:19.0 214:18.0 215:22.0 216:4.0 217:5.0 218:6.0 219:11.0 220:13.0 221:39.0 222:23.0 223:10.0 224:3.0 225:7.0 226:31.0 227:43.0 228:30.0 229:23.0 230:17.0 231:45.0 232:41.0 233:13.0 234:16.0 235:22.0 236:22.0 238:33.0 239:26.0 240:33.0 241:12.0 242:6.0 243:14.0 244:42.0 245:4.0 246:11.0 247:27.0 248:12.0 249:19.0 251:25.0 252:26.0 253:19.0 254:42.0 255:24.0 257:31.0 258:43.0 259:31.0 260:6.0 261:3.0 262:39.0 264:58.0 265:31.0 266:19.0 267:33.0 268:35.0 269:24.0 270:14.0 271:27.0 272:57.0 273:33.0 274:34.0 275:26.0 276:40.0 278:10.0 279:29.0 280:36.0 281:3.0 282:32.0 283:20.0 284:25.0 285:11.0 286:6.0 287:31.0 288:11.0 289:13.0 291:43.0 292:30.0 293:18.0 294:30.0 295:43.0 296:50.0 297:22.0 298:22.0 299:34.0 300:16.0 301:46.0 303:5.0 304:25.0 305:39.0 306:17.0 307:16.0 308:27.0 309:49.0 310:28.0 311:32.0 312:14.0 313:52.0 314:6.0 315:26.0 316:3.0 317:49.0 318:23.0 319:23.0 320:22.0 321:34.0 322:42.0 323:40.0 324:38.0 325:32.0 326:32.0 327:17.0 328:23.0 329:24.0 330:25.0 331:5.0 332:22.0 333:45.0 334:13.0 335:12.0 336:21.0 337:17.0 338:28.0 339:22.0 340:23.0 341:46.0 342:4.0 343:25.0 344:8.0 345:46.0 346:23.0 347:23.0 348:21.0 349:47.0 350:12.0 351:8.0 353:29.0 354:10.0 355:8.0 356:26.0 357:32.0 358:5.0 359:5.0 360:29.0 361:3.0 363:18.0 364:33.0 365:18.0 366:31.0 367:10.0 368:40.0 369:34.0 370:45.0 371:24.0 372:31.0 373:19.0 374:14.0 375:24.0 376:26.0 377:37.0 378:40.0 379:5.0 381:46.0 383:30.0 384:25.0 385:43.0 386:38.0 387:37.0 389:32.0 390:19.0 391:34.0 392:15.0 393:6.0 395:38.0 396:17.0 397:15.0 398:31.0 399:16.0 400:29.0 401:16.0 402:30.0 403:30.0 404:45.0 405:14.0 406:26.0 407:14.0 408:34.0 409:32.0 410:41.0 411:18.0 413:6.0 414:9.0 415:28.0 416:15.0 417:38.0 418:13.0 419:19.0 421:16.0 422:9.0 423:25.0 424:28.0 425:29.0 426:1.0 427:38.0 428:22.0 429:9.0 430:36.0 431:48.0 432:30.0 433:25.0 434:2.0 435:17.0 436:28.0 437:11.0 438:5.0 439:22.0 440:24.0 441:47.0 442:44.0 443:26.0 444:62.0 445:49.0 446:9.0 447:21.0 448:17.0 450:42.0 451:25.0 452:17.0 453:25.0 454:31.0 455:15.0 456:8.0 457:28.0 458:50.0 459:15.0 460:22.0 461:32.0 462:35.0 463:32.0 464:21.0 465:23.0 466:24.0 467:72.0 468:30.0 469:24.0 470:52.0 471:30.0 472:34.0 473:30.0 474:36.0 475:31.0 477:40.0 478:32.0 479:30.0 480:7.0 481:29.0 482:15.0 483:16.0 484:16.0 485:31.0 486:50.0 487:30.0 488:22.0 489:27.0 490:41.0 491:28.0 492:2.0 493:18.0 494:32.0 495:43.0 496:18.0 497:61.0 499:20.0 500:28.0</t>
  </si>
  <si>
    <t>xylitol</t>
  </si>
  <si>
    <t>85:24.0 87:3.0 89:179.0 90:5.0 91:4.0 92:17.0 94:3.0 95:1.0 96:6.0 99:16.0 100:8.0 101:175.0 102:1.0 103:1897.0 104:159.0 105:65.0 106:14.0 107:16.0 108:8.0 109:2.0 110:1.0 111:8.0 113:25.0 115:21.0 116:30.0 117:582.0 118:34.0 119:58.0 120:1.0 121:7.0 126:11.0 127:17.0 128:2.0 129:671.0 130:61.0 131:184.0 132:16.0 133:325.0 134:62.0 135:28.0 138:3.0 140:1.0 141:6.0 143:67.0 145:1.0 146:1.0 147:1631.0 148:241.0 149:137.0 150:12.0 151:4.0 153:4.0 154:1.0 155:11.0 157:93.0 161:2.0 163:14.0 164:7.0 166:2.0 169:3.0 170:3.0 171:2.0 172:1.0 174:2.0 175:35.0 177:12.0 179:2.0 180:2.0 189:176.0 190:32.0 191:124.0 192:13.0 193:3.0 196:3.0 200:1.0 201:7.0 203:59.0 204:204.0 205:476.0 206:84.0 207:40.0 208:4.0 209:4.0 211:2.0 213:4.0 216:2.0 217:1320.0 218:327.0 219:129.0 220:6.0 221:11.0 222:5.0 223:6.0 224:9.0 228:1.0 229:13.0 232:1.0 236:3.0 237:1.0 242:1.0 243:74.0 244:9.0 245:5.0 250:4.0 252:2.0 253:1.0 255:8.0 256:5.0 257:1.0 261:3.0 266:2.0 272:7.0 275:2.0 277:48.0 278:13.0 279:1.0 280:1.0 281:1.0 285:1.0 286:1.0 291:10.0 293:1.0 294:2.0 296:3.0 297:2.0 300:3.0 302:4.0 303:3.0 305:1.0 306:2.0 307:197.0 308:48.0 309:19.0 311:3.0 317:22.0 318:2.0 319:135.0 320:30.0 321:4.0 322:8.0 324:2.0 325:5.0 327:2.0 329:1.0 330:3.0 332:3.0 333:2.0 335:1.0 337:3.0 338:1.0 341:3.0 342:4.0 349:2.0 350:2.0 353:1.0 356:2.0 357:3.0 359:1.0 361:2.0 362:3.0 365:1.0 370:1.0 373:9.0 374:3.0 375:3.0 377:1.0 379:4.0 380:1.0 382:4.0 384:2.0 389:2.0 395:3.0 397:1.0 398:6.0 399:4.0 400:2.0 401:1.0 405:2.0 407:3.0 408:9.0 411:2.0 413:2.0 415:3.0 420:1.0 421:1.0 422:5.0 423:2.0 425:2.0 426:3.0 437:1.0 441:1.0 442:8.0 446:4.0 449:2.0 458:4.0 459:1.0 460:2.0 463:3.0 470:2.0 479:4.0 480:1.0 481:1.0 485:2.0 486:1.0 489:6.0 490:3.0 491:1.0 498:1.0 500:2.0</t>
  </si>
  <si>
    <t>xanthosine</t>
  </si>
  <si>
    <t>86:74.0 88:56.0 93:1.0 102:63.0 103:1102.0 104:128.0 111:4.0 113:73.0 115:68.0 117:153.0 125:7.0 129:418.0 132:84.0 134:167.0 143:26.0 144:135.0 145:34.0 153:4.0 157:146.0 158:78.0 169:296.0 170:43.0 171:12.0 172:14.0 173:67.0 183:9.0 186:12.0 188:12.0 204:74.0 208:1.0 209:95.0 211:44.0 215:44.0 217:872.0 218:104.0 219:13.0 226:8.0 230:1108.0 231:280.0 232:97.0 238:14.0 243:481.0 244:78.0 245:1392.0 246:208.0 247:76.0 249:49.0 251:11.0 254:25.0 259:152.0 260:63.0 264:24.0 265:115.0 266:67.0 268:78.0 279:121.0 280:44.0 281:716.0 282:47.0 283:105.0 284:35.0 292:26.0 297:287.0 298:75.0 305:1.0 310:9.0 314:18.0 315:3.0 325:1610.0 326:302.0 327:59.0 328:19.0 329:10.0 341:48.0 342:95.0 343:26.0 348:19.0 354:28.0 355:36.0 356:2.0 357:33.0 367:5.0 368:53.0 369:354.0 370:112.0 371:52.0 387:46.0 389:11.0 393:8.0 397:4.0 411:78.0 412:25.0 415:43.0 417:43.0 418:6.0 427:1.0 428:13.0 438:17.0 450:8.0 460:19.0 461:10.0 464:4.0 475:16.0 476:22.0 485:13.0 489:18.0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</si>
  <si>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</si>
  <si>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</si>
  <si>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valine</t>
  </si>
  <si>
    <t>85:2890.0 86:6277.0 87:2144.0 88:973.0 89:1205.0 90:330.0 91:41.0 93:282.0 94:122.0 95:85.0 96:863.0 97:524.0 98:2253.0 99:1293.0 100:37163.0 101:6236.0 102:3559.0 103:7105.0 104:926.0 105:1207.0 106:130.0 107:138.0 108:214.0 109:215.0 110:1081.0 111:193.0 112:2041.0 113:1006.0 114:4904.0 115:2949.0 116:1066.0 117:4339.0 118:1243.0 119:1681.0 120:260.0 121:159.0 122:45.0 123:37.0 124:99.0 125:87.0 126:494.0 127:141.0 128:6250.0 129:3826.0 130:5231.0 131:5229.0 132:6944.0 133:9353.0 134:1904.0 135:627.0 136:66.0 137:10.0 138:31.0 140:139.0 141:98.0 142:1882.0 143:1529.0 144:218957.0 145:29468.0 146:11338.0 147:58181.0 148:9575.0 149:5831.0 150:589.0 151:125.0 154:5.0 155:35.0 156:5041.0 157:1003.0 158:863.0 159:1023.0 160:1178.0 161:282.0 162:120.0 163:1252.0 164:169.0 165:253.0 166:20.0 168:6.0 169:3.0 170:61.0 171:59.0 172:241.0 173:75.0 174:943.0 175:287.0 176:117.0 177:312.0 178:37.0 179:228.0 180:34.0 181:9.0 184:364.0 185:217.0 186:165.0 187:49.0 188:73.0 189:159.0 190:63.0 191:1042.0 192:295.0 193:618.0 194:35.0 195:50.0 199:68.0 200:24.0 201:33.0 202:159.0 203:1449.0 204:165.0 205:456.0 206:85.0 207:1576.0 208:273.0 209:116.0 214:7.0 216:24.0 218:32796.0 219:7657.0 220:3087.0 221:619.0 222:98.0 228:40.0 230:116.0 231:5.0 232:29.0 233:12.0 235:107.0 236:41.0 241:4.0 245:46.0 246:1482.0 247:358.0 248:180.0 249:1558.0 250:416.0 251:462.0 252:72.0 253:21.0 260:19.0 261:25.0 263:3.0 264:19.0 265:1678.0 266:404.0 267:549.0 268:164.0 273:9.0 274:16.0 279:52.0 280:70.0 281:10082.0 282:2653.0 283:1725.0 284:309.0 285:77.0 288:8.0 293:4.0 303:1.0 333:8.0 334:10.0 347:10.0 351:3.0 352:7.0 353:6.0 354:40.0 356:10.0 368:26.0 369:1393.0 370:622.0 371:331.0 372:67.0 375:1.0 380:33.0 387:14.0 422:2.0 423:10.0 438:5.0 454:18.0 485:18.0</t>
  </si>
  <si>
    <t>uridine-5'-monophosphate</t>
  </si>
  <si>
    <t>85:1625.0 86:646.0 87:263.0 89:279.0 92:82.0 93:494.0 94:90.0 95:989.0 96:1702.0 97:1890.0 98:954.0 99:10589.0 100:4676.0 101:3648.0 102:1180.0 103:1037.0 104:17.0 105:316.0 107:186.0 108:182.0 109:314.0 110:354.0 111:789.0 112:419.0 113:3558.0 114:428.0 115:2136.0 116:1670.0 117:405.0 119:739.0 120:423.0 121:353.0 122:146.0 123:373.0 124:474.0 125:833.0 126:2118.0 127:1246.0 128:467.0 129:8078.0 130:1680.0 131:2168.0 132:463.0 133:7104.0 134:945.0 135:1588.0 136:298.0 137:756.0 138:301.0 139:303.0 140:1869.0 141:1422.0 142:1638.0 143:2301.0 144:269.0 145:49.0 147:12674.0 148:3322.0 149:2548.0 150:330.0 151:934.0 152:251.0 153:2297.0 154:759.0 155:943.0 156:501.0 157:769.0 158:410.0 159:29.0 160:6.0 161:18.0 163:281.0 164:5.0 165:248.0 166:119.0 167:2442.0 168:4073.0 169:33892.0 170:5227.0 171:4382.0 172:454.0 173:217.0 174:284.0 175:10.0 177:390.0 179:293.0 181:1360.0 182:347.0 183:1963.0 184:1177.0 185:4175.0 186:853.0 187:259.0 188:28.0 189:158.0 190:102.0 191:791.0 192:135.0 193:1694.0 194:306.0 195:1212.0 196:2059.0 197:898.0 198:121.0 199:126.0 201:17.0 203:103.0 204:259.0 205:63.0 206:48.0 207:2198.0 208:444.0 209:764.0 210:436.0 211:7092.0 212:1170.0 213:719.0 214:131.0 215:2531.0 216:592.0 217:1592.0 218:214.0 219:127.0 220:30.0 221:635.0 222:173.0 223:152.0 224:110.0 225:1756.0 226:448.0 227:1730.0 228:277.0 229:395.0 230:2852.0 231:584.0 232:213.0 234:40.0 235:385.0 236:319.0 237:314.0 238:121.0 239:668.0 240:207.0 241:3995.0 242:828.0 243:5126.0 244:1074.0 245:406.0 246:60.0 250:50.0 251:185.0 252:25.0 253:539.0 254:31.0 255:1675.0 256:2376.0 257:4369.0 258:4495.0 259:1282.0 260:406.0 261:120.0 262:34.0 263:148.0 264:90.0 265:482.0 266:9.0 267:204.0 268:97.0 269:423.0 270:135.0 271:112.0 276:17.0 279:101.0 280:208.0 281:645.0 282:92.0 283:1120.0 284:227.0 285:1055.0 286:390.0 287:93.0 288:45.0 292:13.0 293:34.0 294:42.0 295:78.0 296:45.0 297:196.0 298:389.0 299:13839.0 300:3819.0 301:1919.0 302:383.0 303:115.0 305:5.0 306:5.0 307:61.0 308:38.0 309:117.0 310:82.0 311:632.0 312:194.0 313:543.0 314:1771.0 315:12068.0 316:3094.0 317:1610.0 318:279.0 319:40.0 322:41.0 323:270.0 324:188.0 325:82.0 326:31.0 327:496.0 328:317.0 329:90.0 330:49.0 335:2.0 337:391.0 338:131.0 339:165.0 340:88.0 341:370.0 342:190.0 343:73.0 351:172.0 352:7098.0 353:2313.0 354:936.0 355:439.0 356:78.0 357:166.0 358:101.0 359:56.0 360:24.0 367:25.0 369:329.0 370:562.0 371:471.0 372:132.0 373:193.0 374:80.0 375:2.0 380:9.0 382:112.0 383:180.0 384:31.0 385:61.0 386:300.0 387:1157.0 388:402.0 389:219.0 390:46.0 391:3.0 393:139.0 394:29.0 395:129.0 396:53.0 397:22.0 399:26.0 401:128.0 402:85.0 409:128.0 410:74.0 411:97.0 413:56.0 414:31.0 416:53.0 417:48.0 429:44.0 430:40.0 431:31.0 433:6.0 439:3.0 443:23.0 447:16.0 461:2.0 462:35.0 463:7.0 468:10.0 475:39.0 476:45.0 482:12.0 483:321.0 484:104.0 485:273.0 486:86.0 487:76.0 488:2.0 489:96.0 490:46.0 491:10.0</t>
  </si>
  <si>
    <t>uridine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</si>
  <si>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</si>
  <si>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85:1183.0 86:635.0 87:1085.0 88:76.0 89:655.0 90:45.0 92:11.0 95:24.0 97:40.0 98:89.0 99:130.0 100:2120.0 101:1153.0 106:632.0 107:268.0 109:13.0 110:360.0 111:521.0 113:595.0 115:426.0 117:1175.0 118:109.0 119:425.0 121:144.0 122:5.0 123:45.0 125:103.0 127:924.0 128:320.0 130:152.0 131:4725.0 132:439.0 134:1320.0 135:44.0 137:68.0 139:116.0 140:421.0 141:844.0 142:291.0 143:4524.0 144:445.0 145:291.0 146:21.0 147:28669.0 151:497.0 152:45.0 153:34.0 154:209.0 155:312.0 156:6357.0 157:1140.0 159:283.0 167:117.0 168:129.0 169:366.0 171:491.0 172:822.0 173:97.0 174:1045.0 175:631.0 177:504.0 178:50.0 179:120.0 181:233.0 182:86.0 183:179.0 184:160.0 185:239.0 186:90.0 187:675.0 188:467.0 189:1142.0 190:1031.0 192:261.0 193:106.0 195:12.0 196:4.0 197:146.0 198:95.0 199:311.0 200:10.0 201:283.0 203:681.0 204:10050.0 205:2221.0 206:733.0 207:1072.0 208:78.0 209:138.0 210:115.0 211:49.0 213:71.0 214:329.0 215:314.0 216:126.0 221:1333.0 222:56.0 223:225.0 225:6.0 226:53.0 227:186.0 230:266.0 233:34.0 235:239.0 236:147.0 238:48.0 240:58.0 243:36.0 245:57.0 246:74.0 247:155.0 248:36.0 250:25.0 251:49.0 252:40.0 253:166.0 256:67.0 259:97.0 260:43.0 261:93.0 262:2.0 263:9.0 265:3518.0 269:344.0 270:8.0 271:11.0 273:21.0 274:11.0 275:44.0 277:104.0 278:254.0 279:33.0 280:204.0 281:27.0 282:8.0 283:46.0 286:3.0 288:46.0 289:188.0 290:189.0 291:5882.0 292:1018.0 293:1642.0 294:348.0 295:240.0 296:256.0 297:100.0 298:28.0 299:46.0 302:116.0 303:98.0 304:683.0 305:21200.0 306:4690.0 307:1938.0 310:42.0 311:74.0 312:62.0 313:83.0 315:90.0 316:110.0 317:509.0 318:2858.0 319:228.0 322:26.0 323:78.0 324:11.0 325:143.0 326:236.0 330:50.0 331:257.0 333:45.0 338:9.0 339:32.0 340:37.0 341:168.0 342:82.0 343:206.0 344:36.0 345:57.0 346:115.0 349:38.0 350:46.0 351:103.0 352:16.0 353:392.0 354:61.0 355:30.0 362:6.0 363:3.0 366:148.0 367:990.0 368:279.0 369:271.0 371:131.0 372:39.0 373:19.0 374:10.0 380:148.0 381:37.0 382:1168.0 383:592.0 384:291.0 385:59.0 389:28.0 390:46.0 391:37.0 392:50.0 393:246.0 395:30.0 399:14.0 401:2.0 406:58.0 407:39.0 409:19.0 414:24.0 417:43.0 419:140.0 423:3.0 424:24.0 426:18.0 428:5.0 431:283.0 432:1108.0 433:490.0 434:18.0 437:41.0 439:15.0 440:288.0 441:3245.0 442:1602.0 443:754.0 444:261.0 445:64.0 446:86.0 447:21.0 448:47.0 452:4.0 455:338.0 456:2186.0 457:1031.0 458:599.0 459:159.0 460:26.0 461:20.0 463:3.0 464:20.0 469:1.0 473:1.0 474:2.0 475:13.0 486:5.0 489:3.0 490:2.0</t>
  </si>
  <si>
    <t>urea</t>
  </si>
  <si>
    <t>85:10021.0 86:8226.0 87:25184.0 88:3654.0 89:1713.0 90:2155.0 91:361.0 92:255.0 93:55.0 94:28.0 95:54.0 96:993.0 97:1524.0 98:1720.0 99:75508.0 100:40526.0 101:12058.0 102:6516.0 103:4893.0 104:1169.0 105:2159.0 106:314.0 107:362.0 108:33.0 109:27.0 110:170.0 111:4420.0 112:882.0 113:5681.0 114:7653.0 115:9267.0 116:5811.0 117:5699.0 118:1741.0 119:874.0 120:139.0 121:48.0 122:22.0 123:29.0 124:59.0 125:280.0 126:575.0 127:1198.0 128:444.0 129:892.0 130:23547.0 131:19094.0 132:14970.0 133:7989.0 134:1895.0 135:477.0 136:45.0 137:42.0 138:77.0 139:870.0 140:300.0 141:2580.0 142:463.0 143:835.0 144:158.0 145:135.0 146:19210.0 147:322475.0 148:43642.0 149:21423.0 150:2160.0 151:428.0 152:50.0 153:22.0 154:32.0 155:3735.0 156:962.0 157:5171.0 158:816.0 159:844.0 160:129.0 161:63.0 162:38.0 163:29.0 164:64.0 165:51.0 166:17.0 167:31.0 168:30.0 169:51.0 170:203.0 171:128485.0 172:22848.0 173:23352.0 174:3604.0 175:1426.0 176:208.0 177:101.0 178:77.0 179:31.0 180:23.0 181:15.0 182:45.0 183:41.0 184:160.0 185:8.0 186:5988.0 187:1065.0 188:832.0 189:107074.0 190:19448.0 191:8972.0 192:977.0 193:179.0 194:27.0 195:42.0 196:33.0 197:41.0 198:11.0 199:32.0 204:3489.0 205:595.0 206:245.0 207:53.0 208:11.0 210:1.0 211:3.0 216:1.0 217:4.0 227:2.0 233:2.0 234:6.0 235:2.0 245:58.0 246:5.0 247:2.0 249:4.0 261:23.0 262:4.0 263:4.0 270:1.0 273:2.0 277:2.0 279:1.0 280:3.0 287:1.0 288:4.0 289:2.0 295:1.0 298:7.0 299:3.0 307:1.0 314:1.0 316:1.0 324:3.0 326:2.0 331:1.0 337:1.0 338:3.0 343:2.0 344:1.0 347:2.0 351:2.0 362:1.0 369:3.0 372:2.0 374:1.0 383:1.0 385:1.0 390:1.0 393:3.0 398:1.0 401:3.0 404:1.0 411:3.0 414:1.0 415:1.0 431:2.0 435:2.0 442:1.0 443:1.0 444:1.0 445:2.0 446:1.0 451:2.0 456:1.0 462:1.0 463:1.0 483:1.0 488:3.0 493:1.0 497:1.0 500:1.0</t>
  </si>
  <si>
    <t>uracil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</si>
  <si>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</si>
  <si>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UDP-glucuronic acid</t>
  </si>
  <si>
    <t>85:1326.0 86:565.0 87:210.0 88:117.0 89:1464.0 90:212.0 94:105.0 95:166.0 96:251.0 97:477.0 98:285.0 99:1693.0 100:298.0 101:6507.0 102:696.0 103:5000.0 104:546.0 105:546.0 107:131.0 110:17.0 111:1417.0 112:176.0 113:3075.0 114:428.0 115:1454.0 116:5127.0 117:3758.0 118:637.0 119:1111.0 120:107.0 121:37.0 123:92.0 125:193.0 127:326.0 128:186.0 129:10966.0 130:976.0 131:3753.0 132:1171.0 133:8857.0 134:1130.0 135:986.0 139:16.0 140:364.0 141:397.0 142:127.0 143:6989.0 144:798.0 145:2799.0 146:308.0 147:17509.0 148:2569.0 149:3167.0 150:338.0 151:268.0 153:24.0 155:6.0 156:49.0 157:1279.0 158:279.0 159:371.0 160:58.0 161:168.0 162:18.0 163:102.0 169:1651.0 170:149.0 171:868.0 172:51.0 173:291.0 175:704.0 177:561.0 178:67.0 183:2.0 184:151.0 185:436.0 186:8.0 187:110.0 189:5454.0 190:2535.0 191:2138.0 192:259.0 193:14.0 196:29.0 197:197.0 198:53.0 199:3.0 200:3.0 201:116.0 203:433.0 204:8803.0 205:2188.0 206:792.0 207:101.0 211:16.0 213:101.0 215:504.0 216:52.0 217:38000.0 218:7325.0 219:3512.0 220:437.0 221:814.0 222:82.0 223:65.0 224:18.0 226:67.0 228:26.0 229:7.0 230:128.0 231:1005.0 232:177.0 233:206.0 234:53.0 243:645.0 244:143.0 245:558.0 246:708.0 247:191.0 248:34.0 253:6.0 257:256.0 258:50.0 259:1101.0 260:193.0 261:258.0 262:31.0 265:48.0 267:4.0 274:6.0 275:44.0 276:15.0 277:26.0 278:3.0 281:5.0 287:362.0 288:40.0 289:13.0 291:546.0 293:43.0 295:41.0 296:1.0 302:1.0 303:90.0 304:78.0 305:2795.0 306:3407.0 307:1077.0 308:434.0 309:77.0 319:79.0 322:2.0 331:314.0 332:45.0 333:19.0 334:12.0 335:151.0 336:61.0 341:1.0 342:2.0 345:36.0 346:54.0 347:16.0 348:448.0 349:173.0 350:92.0 355:47.0 356:48.0 359:170.0 361:14.0 377:48.0 388:2.0 391:22.0 392:1398.0 393:444.0 394:185.0 395:74.0 396:2.0 429:36.0 445:24.0 451:10.0 457:6.0 462:1.0 475:13.0</t>
  </si>
  <si>
    <t>UDP GlcNAc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</si>
  <si>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</si>
  <si>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</si>
  <si>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tryptophan</t>
  </si>
  <si>
    <t>86:27.0 87:274.0 88:35.0 89:61.0 90:26.0 91:147.0 92:19.0 93:50.0 94:4.0 100:133.0 101:54.0 102:184.0 103:173.0 104:20.0 105:43.0 106:10.0 107:18.0 108:29.0 113:15.0 114:34.0 115:146.0 116:31.0 118:17.0 119:53.0 120:26.0 121:10.0 126:15.0 127:6.0 128:77.0 129:31.0 130:627.0 131:237.0 132:255.0 133:35.0 134:44.0 135:3.0 137:12.0 138:2.0 139:11.0 140:28.0 141:17.0 142:48.0 143:45.0 144:70.0 145:123.0 146:134.0 147:105.0 148:31.0 149:15.0 150:2.0 151:4.0 152:5.0 153:3.0 154:14.0 155:31.0 156:106.0 157:62.0 158:69.0 159:41.0 160:51.0 161:18.0 162:19.0 163:6.0 164:4.0 165:19.0 166:7.0 167:14.0 168:27.0 169:33.0 170:117.0 171:34.0 172:65.0 173:21.0 174:61.0 175:16.0 176:32.0 177:9.0 178:6.0 179:1.0 180:3.0 181:7.0 182:25.0 183:12.0 184:75.0 185:35.0 186:111.0 187:29.0 188:51.0 189:31.0 190:46.0 191:4.0 192:6.0 193:9.0 194:1.0 195:18.0 196:18.0 197:7.0 198:16.0 199:32.0 200:225.0 201:68.0 202:8908.0 203:1707.0 204:478.0 205:76.0 206:26.0 207:39.0 208:15.0 209:11.0 210:14.0 211:11.0 212:1.0 213:15.0 214:39.0 215:79.0 216:26.0 217:28.0 218:15.0 219:204.0 220:51.0 221:24.0 222:9.0 223:10.0 224:14.0 225:5.0 226:4.0 227:14.0 228:17.0 229:22.0 230:89.0 231:131.0 232:49.0 233:9.0 234:9.0 235:18.0 236:10.0 237:2.0 238:2.0 239:6.0 240:4.0 241:18.0 242:21.0 243:21.0 244:32.0 245:12.0 246:13.0 247:9.0 248:11.0 249:11.0 251:6.0 252:1.0 253:6.0 254:8.0 255:7.0 256:16.0 257:9.0 258:27.0 259:4.0 260:6.0 261:7.0 262:9.0 263:5.0 264:7.0 265:11.0 266:6.0 267:1.0 268:9.0 269:11.0 270:9.0 271:24.0 272:9.0 273:14.0 274:13.0 275:6.0 276:14.0 277:8.0 278:9.0 279:7.0 281:15.0 282:13.0 283:18.0 284:10.0 285:14.0 286:9.0 287:8.0 288:21.0 289:24.0 290:11.0 291:33.0 292:16.0 293:15.0 294:4.0 295:8.0 297:10.0 298:7.0 300:18.0 301:11.0 302:10.0 303:23.0 304:9.0 305:26.0 306:23.0 307:3.0 308:12.0 309:6.0 310:4.0 311:7.0 312:7.0 314:2.0 315:13.0 316:20.0 317:18.0 318:10.0 319:6.0 320:11.0 321:4.0 322:8.0 323:4.0 324:10.0 325:7.0 326:12.0 327:8.0 328:12.0 329:3.0 330:11.0 331:9.0 332:10.0 333:23.0 334:18.0 335:18.0 336:7.0 337:11.0 338:1.0 339:2.0 342:3.0 343:3.0 344:20.0 345:9.0 346:12.0 347:13.0 348:54.0 349:27.0 350:8.0 351:10.0 352:6.0 353:8.0 354:7.0 355:8.0 356:11.0 357:13.0 358:5.0 359:7.0 360:4.0 361:8.0 362:13.0 363:20.0 364:4.0 365:4.0 366:7.0 367:12.0 368:12.0 369:8.0 370:7.0 371:4.0 372:10.0 373:6.0 374:6.0 375:16.0 376:2.0 377:16.0 378:8.0 379:7.0 380:8.0 381:13.0 382:15.0 383:4.0 384:9.0 385:9.0 386:7.0 387:4.0 388:4.0 389:9.0 390:5.0 391:8.0 392:9.0 393:10.0 394:7.0 395:18.0 396:4.0 398:13.0 399:9.0 400:7.0 401:7.0 402:4.0 403:13.0 404:2.0 405:11.0 406:8.0 407:8.0 408:15.0 409:7.0 410:8.0 411:10.0 412:10.0 413:12.0 414:13.0 415:5.0 416:4.0 417:16.0 418:8.0 419:13.0 420:8.0 421:6.0 422:5.0 423:12.0 424:15.0 425:7.0 426:17.0 427:13.0 428:7.0 429:11.0 430:11.0 431:8.0 432:8.0 433:10.0 434:5.0 435:13.0 436:5.0 437:13.0 438:12.0 439:13.0 440:13.0 441:19.0 442:4.0 443:4.0 444:8.0 445:10.0 446:9.0 447:2.0 448:21.0 449:6.0 450:14.0 451:3.0 452:9.0 453:13.0 454:2.0 455:10.0 456:4.0 457:8.0 458:19.0 459:10.0 460:24.0 461:8.0 462:14.0 463:14.0 464:5.0 465:5.0 466:11.0 467:10.0 468:12.0 469:18.0 470:10.0 471:9.0 472:11.0 473:10.0 474:7.0 475:13.0 476:6.0 477:6.0 478:2.0 479:20.0 480:14.0 481:10.0 482:14.0 483:8.0 484:2.0 486:8.0 487:12.0 488:4.0 489:9.0 490:7.0 491:2.0 492:8.0 493:8.0 494:14.0 495:11.0 496:11.0 497:6.0 498:4.0 499:9.0 500:11.0</t>
  </si>
  <si>
    <t>triethanolamine</t>
  </si>
  <si>
    <t>87:141.0 88:120.0 90:4.0 91:629.0 92:745.0 93:40.0 94:49.0 95:20.0 96:13.0 97:82.0 98:146.0 99:143.0 101:379.0 102:6.0 103:544.0 104:25.0 105:90.0 106:31.0 108:19.0 109:13.0 111:94.0 112:12.0 113:173.0 115:237.0 117:785.0 118:61.0 119:31.0 120:6.0 121:1.0 122:3.0 123:2.0 124:14.0 125:64.0 126:45.0 127:40.0 128:235.0 129:712.0 130:402.0 132:44.0 133:69.0 134:297.0 135:53.0 136:14.0 137:11.0 139:11.0 140:315.0 141:62.0 142:179.0 143:657.0 144:366.0 145:66.0 146:43.0 147:988.0 148:11.0 149:130.0 151:41.0 154:1.0 155:192.0 156:139.0 157:99.0 158:50.0 159:73.0 160:3.0 162:8.0 163:2.0 166:9.0 167:19.0 168:33.0 169:53.0 170:101.0 171:13.0 172:72.0 173:28.0 174:109.0 175:24.0 177:181.0 180:4.0 181:1.0 182:23.0 183:100.0 184:26.0 185:43.0 186:2.0 187:21.0 188:12.0 191:126.0 195:13.0 196:5.0 197:2.0 200:2.0 204:60.0 210:14.0 211:30.0 212:3.0 213:8.0 215:1309.0 216:140.0 217:1201.0 218:104.0 219:59.0 221:8.0 224:13.0 225:1.0 226:7.0 227:7.0 229:176.0 230:695.0 231:142.0 232:51.0 234:9.0 235:10.0 238:3.0 239:9.0 241:463.0 242:91.0 243:138.0 244:48.0 247:14.0 251:2.0 252:10.0 255:6.0 256:43.0 257:6.0 259:9.0 260:34.0 261:2.0 262:1888.0 263:423.0 264:165.0 266:2.0 268:11.0 269:23.0 270:10.0 271:22.0 272:24.0 273:46.0 275:4.0 276:7.0 277:6.0 280:1.0 281:5.0 284:11.0 286:15.0 287:2.0 288:11.0 289:2.0 290:7.0 291:8.0 293:6.0 294:1.0 299:7.0 300:14.0 309:4.0 310:10.0 312:15.0 313:10.0 314:12.0 315:4.0 316:9.0 317:14.0 318:15.0 319:45.0 320:10.0 322:6.0 323:7.0 324:8.0 326:23.0 327:5.0 328:5.0 329:6.0 330:13.0 331:1.0 332:3.0 333:1.0 334:7.0 335:3.0 337:1.0 339:3.0 340:3.0 342:2.0 343:5.0 344:10.0 345:31.0 346:14.0 348:17.0 350:107.0 351:55.0 352:12.0 353:5.0 354:6.0 355:1.0 358:8.0 359:10.0 360:10.0 362:4.0 363:12.0 364:5.0 365:4.0 366:1.0 367:19.0 368:8.0 369:13.0 370:11.0 371:12.0 372:6.0 373:8.0 374:7.0 375:6.0 376:2.0 377:5.0 378:13.0 379:6.0 381:12.0 382:9.0 384:3.0 385:5.0 386:1.0 387:3.0 388:15.0 389:23.0 391:3.0 392:8.0 393:13.0 394:6.0 396:3.0 397:5.0 398:7.0 399:14.0 403:5.0 405:3.0 406:12.0 407:1.0 408:8.0 409:6.0 411:4.0 412:1.0 413:16.0 414:7.0 416:18.0 417:1.0 418:5.0 419:1.0 420:20.0 421:3.0 422:8.0 423:15.0 424:13.0 425:26.0 426:10.0 427:6.0 428:10.0 429:15.0 430:7.0 431:18.0 432:8.0 434:8.0 435:9.0 436:1.0 437:6.0 438:4.0 439:30.0 440:1.0 441:10.0 442:2.0 443:5.0 444:1.0 445:9.0 446:14.0 448:8.0 449:23.0 450:2.0 451:4.0 452:19.0 453:6.0 454:9.0 455:1.0 456:3.0 457:3.0 458:30.0 459:23.0 460:10.0 462:16.0 463:2.0 464:13.0 466:6.0 467:3.0 468:6.0 469:26.0 470:4.0 471:15.0 472:4.0 473:1.0 474:5.0 475:1.0 476:14.0 477:10.0 480:14.0 481:18.0 483:8.0 484:12.0 485:5.0 486:1.0 488:16.0 489:3.0 490:6.0 491:16.0 492:5.0 493:6.0 494:6.0 495:3.0 496:11.0 497:12.0 498:6.0 499:3.0 500:1.0</t>
  </si>
  <si>
    <t>trehalose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</si>
  <si>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</si>
  <si>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trans-4-hydroxyproline</t>
  </si>
  <si>
    <t>85:7.0 86:18.0 87:14.0 88:14.0 89:9.0 90:3.0 91:57.0 92:25.0 93:13.0 97:6.0 98:13.0 99:21.0 100:89.0 101:55.0 102:8.0 103:211.0 104:4.0 105:1.0 106:4.0 107:26.0 108:7.0 110:11.0 112:12.0 113:4.0 115:43.0 116:133.0 117:16.0 119:3.0 120:2.0 122:2.0 124:7.0 125:1.0 126:3.0 128:14.0 129:28.0 130:15.0 136:11.0 139:3.0 140:3.0 142:116.0 143:9.0 144:8.0 147:25.0 149:8.0 150:2.0 151:6.0 154:1.0 156:22.0 157:1.0 158:1376.0 159:177.0 160:42.0 161:4.0 162:1.0 164:1.0 170:45.0 172:1.0 174:1.0 175:1.0 182:1.0 194:2.0 198:2.0 203:2.0 206:2.0 213:1.0 215:4.0 216:2.0 225:1.0 231:3.0 235:1.0 236:2.0 239:2.0 241:6.0 243:3.0 244:2.0 248:1.0 252:2.0 255:2.0 258:2.0 259:1.0 260:60.0 261:2.0 263:1.0 264:1.0 271:2.0 273:1.0 281:1.0 284:3.0 285:1.0 290:1.0 294:1.0 296:1.0 302:6.0 305:5.0 312:2.0 314:3.0 315:4.0 316:2.0 319:6.0 322:3.0 327:2.0 331:2.0 333:5.0 343:1.0 348:5.0 350:1.0 351:2.0 358:4.0 360:2.0 361:1.0 365:1.0 367:2.0 369:3.0 374:2.0 377:3.0 380:4.0 383:1.0 385:1.0 388:5.0 392:4.0 393:2.0 394:3.0 395:1.0 401:2.0 406:1.0 407:5.0 415:2.0 416:1.0 421:1.0 423:7.0 427:2.0 429:3.0 430:1.0 433:1.0 439:6.0 440:3.0 447:1.0 449:2.0 453:3.0 454:1.0 458:1.0 462:6.0 467:1.0 470:1.0 475:3.0 476:1.0 477:6.0 479:8.0 484:2.0 488:7.0 492:2.0 499:3.0</t>
  </si>
  <si>
    <t>tocopherol alpha</t>
  </si>
  <si>
    <t>85:104.0 87:137.0 88:41.0 89:11.0 90:4.0 91:148.0 93:40.0 95:122.0 96:126.0 97:86.0 98:19.0 99:27.0 100:8.0 101:6.0 103:9.0 104:17.0 105:75.0 106:13.0 107:39.0 109:47.0 110:20.0 111:25.0 112:5.0 114:8.0 115:35.0 116:21.0 117:59.0 118:15.0 119:154.0 120:35.0 121:42.0 122:7.0 123:14.0 124:4.0 126:14.0 127:7.0 128:13.0 129:25.0 130:6.0 131:21.0 133:40.0 134:41.0 135:111.0 136:12.0 137:18.0 139:9.0 141:10.0 142:13.0 143:25.0 144:4.0 145:22.0 147:68.0 148:51.0 149:99.0 150:10.0 151:2.0 152:2.0 153:9.0 154:4.0 155:8.0 157:3.0 158:7.0 159:64.0 160:15.0 161:36.0 162:18.0 163:86.0 164:11.0 165:77.0 166:14.0 167:9.0 168:4.0 169:15.0 172:1.0 173:21.0 174:12.0 175:34.0 176:3.0 177:131.0 178:25.0 179:42.0 180:8.0 181:4.0 183:1.0 184:2.0 185:4.0 186:7.0 187:19.0 188:9.0 189:41.0 190:2.0 191:126.0 192:35.0 193:182.0 194:30.0 195:9.0 196:2.0 197:1.0 200:1.0 201:25.0 202:1.0 203:42.0 204:29.0 205:39.0 206:20.0 207:458.0 208:210.0 209:142.0 210:45.0 211:11.0 212:2.0 213:5.0 214:1.0 215:9.0 217:19.0 219:56.0 220:26.0 221:224.0 222:71.0 223:151.0 224:63.0 225:35.0 228:3.0 229:9.0 230:6.0 231:9.0 232:7.0 233:24.0 234:25.0 235:40.0 236:1407.0 237:2482.0 238:480.0 239:112.0 240:10.0 241:1.0 242:9.0 243:23.0 244:2.0 245:12.0 246:18.0 247:16.0 248:26.0 249:71.0 250:1.0 251:6.0 253:7.0 254:9.0 255:4.0 256:2.0 257:1.0 258:1.0 259:10.0 260:8.0 261:29.0 262:30.0 263:22.0 264:15.0 265:26.0 266:2.0 267:11.0 268:4.0 269:5.0 271:5.0 273:1.0 274:4.0 275:48.0 276:10.0 277:142.0 278:17.0 279:3.0 280:4.0 281:63.0 282:38.0 283:10.0 284:17.0 285:3.0 286:1.0 289:1.0 290:2.0 293:2.0 294:2.0 295:5.0 296:4.0 297:16.0 298:3.0 300:5.0 301:1.0 304:2.0 306:1.0 308:4.0 310:1.0 311:4.0 312:8.0 315:2.0 316:1.0 320:15.0 321:2.0 324:3.0 325:11.0 327:16.0 328:3.0 329:3.0 331:2.0 332:5.0 334:1.0 338:2.0 340:5.0 341:20.0 342:1.0 343:2.0 344:2.0 345:13.0 346:5.0 347:5.0 349:1.0 352:5.0 354:8.0 355:8.0 356:8.0 357:7.0 358:5.0 359:4.0 360:10.0 361:13.0 362:13.0 363:4.0 364:1.0 365:1.0 366:5.0 367:3.0 368:1.0 369:3.0 372:4.0 373:2.0 374:7.0 375:7.0 376:1.0 377:4.0 378:8.0 379:7.0 380:2.0 382:3.0 383:7.0 385:7.0 387:8.0 388:1.0 389:2.0 390:2.0 391:2.0 392:1.0 393:4.0 394:9.0 395:6.0 397:1.0 398:5.0 399:3.0 400:1.0 402:3.0 404:3.0 406:5.0 407:2.0 409:1.0 410:2.0 411:7.0 412:3.0 413:1.0 414:3.0 415:1.0 416:2.0 418:3.0 419:6.0 422:1.0 423:6.0 424:3.0 425:2.0 427:2.0 428:1.0 429:5.0 430:9.0 432:3.0 433:2.0 434:2.0 438:3.0 439:3.0 441:4.0 443:10.0 445:3.0 446:5.0 450:2.0 453:2.0 455:1.0 458:3.0 459:2.0 460:5.0 461:15.0 463:7.0 465:4.0 469:2.0 473:6.0 474:7.0 476:2.0 481:1.0 482:4.0 486:7.0 487:2.0 489:2.0 493:2.0 494:5.0 496:4.0 497:1.0 498:4.0 499:19.0 500:10.0</t>
  </si>
  <si>
    <t>thymine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</si>
  <si>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</si>
  <si>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threonine</t>
  </si>
  <si>
    <t>85:1048.0 86:3863.0 87:4452.0 88:1823.0 89:423.0 90:301.0 91:666.0 92:38.0 93:22.0 94:362.0 96:79.0 97:68.0 98:2115.0 99:7753.0 100:24700.0 101:142273.0 102:9292.0 103:4716.0 104:681.0 106:205.0 109:36.0 111:916.0 112:3510.0 114:5426.0 117:199519.0 118:19134.0 119:11346.0 120:1311.0 121:634.0 122:488.0 124:81.0 125:7.0 127:792.0 128:45766.0 129:53568.0 130:17919.0 131:16198.0 132:16695.0 133:17930.0 135:451.0 139:385.0 140:318.0 142:665.0 143:433.0 144:2677.0 145:1281.0 146:7444.0 148:2274.0 149:3301.0 150:768.0 151:1234.0 152:147.0 153:26.0 155:915.0 156:716.0 158:4170.0 159:6417.0 160:5472.0 161:1572.0 162:664.0 163:2480.0 164:518.0 165:217.0 167:245.0 168:115.0 169:203.0 170:224.0 171:3171.0 172:3191.0 174:3512.0 175:222.0 176:1203.0 177:1560.0 178:392.0 179:32.0 180:32.0 185:209.0 186:3482.0 187:658.0 188:2516.0 189:23647.0 190:3158.0 191:6600.0 192:130.0 193:364.0 194:32.0 195:1824.0 196:360.0 199:49.0 200:409.0 201:364.0 202:20405.0 203:20130.0 204:7292.0 205:3069.0 206:696.0 210:728.0 211:43.0 214:423.0 215:299.0 216:1387.0 217:1738.0 218:156433.0 219:157159.0 220:37442.0 221:18490.0 222:2923.0 223:1029.0 228:124.0 230:5388.0 231:2019.0 234:92.0 235:55.0 236:36.0 237:17.0 238:164.0 239:51.0 241:54.0 244:67.0 245:790.0 246:380.0 247:211.0 248:1424.0 249:501.0 250:130.0 253:446.0 254:153.0 257:274.0 259:164.0 260:21.0 261:490.0 262:238.0 263:2112.0 264:433.0 265:281.0 266:14.0 267:222.0 268:67.0 269:63.0 274:10.0 275:42.0 276:911.0 277:458.0 278:270.0 279:87.0 281:226.0 282:59.0 283:10.0 285:9.0 290:310.0 291:42929.0 292:31229.0 293:11024.0 294:3770.0 295:934.0 296:178.0 299:679.0 301:7.0 304:209.0 305:5.0 314:114.0 319:74.0 320:6934.0 321:2078.0 322:919.0 323:171.0 324:33.0 334:112.0 335:65.0 336:18.0 339:8.0 355:86.0 356:15.0 390:14.0 436:1.0 443:21.0 444:30.0 462:14.0 483:1.0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</si>
  <si>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</si>
  <si>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85:64.0 87:55.0 88:18.0 89:326.0 90:8.0 91:65.0 92:7.0 93:590.0 95:158.0 99:56.0 101:1014.0 102:45.0 103:2102.0 104:169.0 105:112.0 110:13.0 111:1.0 113:2.0 115:101.0 116:377.0 117:1375.0 118:138.0 119:84.0 127:3.0 129:383.0 130:28.0 131:441.0 132:20.0 133:828.0 134:97.0 135:27.0 141:1.0 142:4.0 143:142.0 145:21.0 147:3667.0 148:502.0 149:315.0 151:1.0 171:1.0 175:76.0 177:24.0 180:1.0 189:420.0 190:104.0 191:289.0 192:18.0 193:16.0 200:2.0 203:7.0 204:319.0 205:607.0 206:106.0 207:54.0 215:10.0 217:1210.0 218:233.0 219:80.0 221:65.0 228:102.0 229:2.0 231:15.0 233:38.0 245:44.0 258:1.0 277:10.0 290:1.0 293:29.0 294:2.0 295:2.0 299:1.0 307:101.0 308:10.0 318:1.0 340:1.0 370:1.0 389:1.0 405:1.0 432:5.0 445:3.0 496:13.0 498:3.0</t>
  </si>
  <si>
    <t>taurine</t>
  </si>
  <si>
    <t>85:2682.0 86:34189.0 87:3463.0 88:1176.0 89:1034.0 90:695.0 91:5.0 93:1464.0 95:790.0 97:788.0 98:2446.0 99:2349.0 100:60731.0 101:6086.0 102:5145.0 103:1284.0 104:490.0 107:1220.0 110:1333.0 111:651.0 112:4906.0 113:4539.0 114:7587.0 115:2701.0 116:2604.0 117:4959.0 118:310.0 119:2920.0 120:509.0 121:49.0 122:1707.0 123:354.0 124:549.0 125:553.0 127:614.0 128:1813.0 129:1934.0 130:14888.0 131:11293.0 132:5936.0 133:38944.0 134:5668.0 135:1820.0 136:101.0 137:1426.0 138:450.0 139:411.0 140:981.0 141:463.0 142:2359.0 143:94.0 144:1245.0 145:39.0 146:3332.0 147:73868.0 148:12513.0 150:98.0 151:728.0 152:1083.0 153:335.0 156:1986.0 157:482.0 158:843.0 159:21847.0 160:13210.0 161:4430.0 162:954.0 163:266.0 165:119.0 166:270.0 171:869.0 172:8419.0 173:2115.0 174:28865.0 175:2920.0 176:1993.0 177:396.0 178:184.0 181:444.0 184:741.0 185:610.0 186:3346.0 187:917.0 188:9746.0 189:1399.0 190:174.0 191:1113.0 193:32.0 195:1328.0 196:1184.0 197:247.0 198:104.0 199:87.0 201:50.0 202:197.0 203:236.0 204:877.0 205:276.0 206:331.0 209:35.0 210:665.0 211:2002.0 212:571.0 213:426.0 216:953.0 217:204.0 218:6351.0 219:1365.0 220:760.0 221:290.0 222:285.0 223:283.0 225:7520.0 229:295.0 230:318.0 231:121.0 232:5310.0 233:1359.0 234:531.0 236:4.0 237:134.0 238:9547.0 239:1769.0 240:703.0 241:169.0 242:159.0 243:131.0 245:385.0 246:5592.0 247:1142.0 248:2193.0 249:1219.0 252:361.0 253:46.0 254:544.0 256:204.0 260:128.0 261:49.0 262:49.0 263:289.0 266:201.0 267:226.0 271:37.0 275:162.0 277:257.0 280:19.0 282:141.0 284:160.0 285:257.0 286:64.0 287:54.0 288:83.0 291:169.0 292:32.0 293:45.0 296:26.0 297:41.0 298:74.0 301:171.0 304:112.0 309:60.0 310:193.0 312:76.0 314:72.0 315:11.0 321:44.0 323:18.0 324:229.0 325:1827.0 326:19027.0 327:2670.0 335:6.0 340:9.0 345:7.0 346:102.0 348:1816.0 349:424.0 350:246.0 354:18.0 355:31.0 359:24.0 360:6.0 363:127.0 364:68.0 365:27.0 367:78.0 371:1.0 372:10.0 383:28.0 397:30.0 400:15.0 407:9.0 411:30.0 418:15.0 421:44.0 428:2.0 431:6.0 444:1.0 452:2.0 458:3.0 461:14.0 487:1.0 493:1.0 496:4.0</t>
  </si>
  <si>
    <t>85:1261.0 86:465.0 87:1528.0 88:1994.0 89:21939.0 90:1880.0 91:469.0 92:24.0 93:11.0 94:166.0 96:2.0 97:4.0 98:549.0 99:823.0 100:3942.0 101:3968.0 102:1229.0 103:179111.0 104:17332.0 105:7517.0 106:429.0 107:108.0 108:120.0 110:8.0 111:287.0 112:134.0 113:1612.0 114:3818.0 115:1824.0 116:1769.0 117:21959.0 118:2629.0 119:2922.0 120:257.0 121:3.0 122:51.0 124:26.0 125:5.0 126:886.0 127:325.0 128:1144.0 129:10849.0 130:2463.0 131:6566.0 132:1306.0 133:21593.0 134:2475.0 135:1306.0 136:1.0 137:1.0 140:119.0 141:139.0 142:1500.0 143:2169.0 144:419.0 145:1578.0 146:437.0 147:48943.0 148:7866.0 149:5027.0 150:361.0 151:179.0 152:162.0 154:275.0 155:103.0 156:434.0 157:7.0 158:570.0 159:454.0 163:1305.0 164:205.0 165:98.0 166:29.0 167:37.0 168:153.0 169:176.0 170:118.0 172:5203.0 173:5923.0 174:1227.0 175:1704.0 176:186.0 177:1008.0 178:179.0 179:1.0 180:220.0 181:75.0 182:63.0 183:26.0 185:36.0 186:389.0 187:220.0 188:804.0 189:12391.0 190:2727.0 191:4821.0 192:861.0 193:110.0 194:3.0 195:9.0 196:120.0 197:1.0 198:180.0 199:6.0 200:233.0 201:2562.0 202:1701.0 203:913.0 204:3968.0 205:5561.0 206:1280.0 207:889.0 208:234.0 209:3.0 210:1.0 211:2.0 214:920.0 215:172.0 216:1380.0 217:69506.0 218:14406.0 219:6064.0 220:750.0 221:1268.0 222:418.0 223:54.0 224:1.0 225:4.0 226:74.0 227:49.0 228:64.0 229:64.0 230:699.0 231:1430.0 232:506.0 233:295.0 234:100.0 235:601.0 236:106.0 237:61.0 239:14.0 240:153.0 241:7.0 242:239.0 243:247.0 244:688.0 246:391.0 247:83.0 248:160.0 249:48.0 250:13.0 251:44.0 254:55.0 255:54.0 256:624.0 257:36.0 258:2.0 259:10.0 260:706.0 261:326.0 262:724.0 263:1910.0 264:422.0 265:284.0 266:52.0 267:8.0 268:103.0 269:27.0 270:108.0 271:24.0 272:60.0 273:135.0 274:182.0 275:357.0 276:558.0 277:5026.0 278:1491.0 279:704.0 280:91.0 281:1.0 282:2.0 283:51.0 284:2.0 285:3.0 286:25.0 287:65.0 288:245.0 289:26.0 290:68.0 291:876.0 292:307.0 293:196.0 294:36.0 296:2.0 299:1.0 300:37.0 302:211.0 303:159.0 304:152.0 305:265.0 306:304.0 307:20693.0 308:6123.0 309:3090.0 310:604.0 311:114.0 313:17.0 314:9.0 315:16.0 318:186.0 329:9.0 330:212.0 331:77.0 332:67.0 333:190.0 334:445.0 335:984.0 336:407.0 337:79.0 342:8.0 343:1.0 344:7.0 347:26.0 350:47.0 355:5.0 358:3.0 359:13.0 361:17.0 363:54.0 364:2362.0 365:757.0 366:281.0 367:37.0 371:22.0 372:15.0 373:6.0 374:3.0 375:1.0 376:89.0 377:35.0 378:49.0 385:6.0 392:2.0 393:15.0 413:8.0 419:15.0 421:3.0 424:25.0 436:4.0 437:21.0 447:2.0 462:2.0 463:1.0 485:3.0</t>
  </si>
  <si>
    <t>sucrose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</si>
  <si>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</si>
  <si>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succinic acid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</si>
  <si>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</si>
  <si>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stigmasterol</t>
  </si>
  <si>
    <t>85:1579.0 89:1172.0 90:129.0 91:14056.0 92:2162.0 93:12183.0 94:2179.0 95:10157.0 96:1796.0 97:7290.0 98:555.0 99:614.0 100:31.0 101:1212.0 103:1172.0 104:412.0 105:12249.0 106:2017.0 107:9692.0 108:1434.0 109:5134.0 110:1016.0 111:817.0 113:238.0 114:3.0 115:1991.0 116:627.0 117:4188.0 118:1149.0 119:9720.0 120:3743.0 121:5569.0 122:923.0 123:2426.0 124:423.0 125:337.0 127:171.0 128:1351.0 129:23566.0 130:3425.0 131:6456.0 132:1559.0 133:7869.0 134:1518.0 135:2865.0 136:294.0 137:961.0 138:314.0 139:2702.0 140:261.0 141:760.0 142:805.0 143:4440.0 144:1302.0 145:7686.0 146:1497.0 147:2703.0 148:181.0 149:1068.0 150:116.0 151:240.0 152:127.0 153:266.0 154:167.0 155:1659.0 156:622.0 157:3000.0 158:1596.0 159:7416.0 160:1589.0 161:3191.0 162:477.0 163:666.0 164:224.0 165:414.0 166:62.0 167:142.0 168:195.0 169:1207.0 170:308.0 171:1717.0 172:591.0 173:2894.0 174:657.0 175:866.0 176:338.0 177:331.0 178:219.0 179:247.0 180:58.0 181:335.0 182:301.0 183:697.0 184:198.0 185:1335.0 186:348.0 187:987.0 188:254.0 189:631.0 190:140.0 193:248.0 194:58.0 195:318.0 196:314.0 197:874.0 198:222.0 199:1679.0 200:361.0 201:794.0 202:157.0 203:280.0 207:77.0 208:272.0 209:279.0 210:141.0 211:1066.0 212:409.0 213:2504.0 214:613.0 215:1511.0 216:301.0 217:130.0 219:10.0 220:51.0 221:170.0 222:120.0 223:175.0 224:55.0 225:485.0 226:309.0 227:761.0 228:521.0 229:443.0 230:9.0 231:120.0 232:15.0 235:88.0 239:619.0 240:434.0 241:537.0 242:168.0 243:376.0 244:112.0 245:95.0 247:20.0 250:137.0 252:88.0 253:1508.0 254:717.0 255:4358.0 256:903.0 257:590.0 258:101.0 259:11.0 260:7.0 261:15.0 264:38.0 265:84.0 266:87.0 267:272.0 268:112.0 269:233.0 270:20.0 271:577.0 272:125.0 273:168.0 275:11.0 277:1.0 280:35.0 281:428.0 282:719.0 283:464.0 284:205.0 285:65.0 286:46.0 287:11.0 291:23.0 292:15.0 294:18.0 295:219.0 296:161.0 297:82.0 299:55.0 300:17.0 301:71.0 302:28.0 303:62.0 304:43.0 305:22.0 307:2.0 308:9.0 309:211.0 310:36.0 311:44.0 312:9.0 313:9.0 314:57.0 315:43.0 316:57.0 318:81.0 320:7.0 324:1.0 325:150.0 326:202.0 327:168.0 328:51.0 329:42.0 330:130.0 331:78.0 334:16.0 336:5.0 337:7.0 339:74.0 341:379.0 342:215.0 343:505.0 344:350.0 345:132.0 346:26.0 351:633.0 352:341.0 353:196.0 354:342.0 355:432.0 356:60.0 357:77.0 358:63.0 359:25.0 360:23.0 365:51.0 366:51.0 367:52.0 369:215.0 370:15.0 371:163.0 372:272.0 373:73.0 374:20.0 378:28.0 379:692.0 380:309.0 381:28.0 385:6.0 386:43.0 387:101.0 389:28.0 393:48.0 394:1400.0 395:833.0 396:242.0 397:64.0 399:80.0 400:23.0 401:10.0 403:46.0 404:1.0 405:15.0 415:128.0 416:16.0 417:71.0 418:18.0 422:11.0 427:7.0 429:36.0 431:16.0 432:33.0 433:20.0 435:7.0 441:7.0 442:23.0 445:12.0 449:7.0 459:18.0 461:66.0 468:3.0 469:181.0 470:160.0 472:15.0 473:20.0 475:90.0 477:23.0 483:56.0 484:974.0 485:809.0 486:279.0 487:43.0 488:47.0 489:101.0 491:5.0 494:5.0 495:31.0 496:35.0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</si>
  <si>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</si>
  <si>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</si>
  <si>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85:33.0 86:762.0 87:71.0 88:28.0 90:4.0 91:101.0 92:122.0 93:18.0 97:2.0 98:29.0 99:32.0 100:377.0 101:64.0 102:91.0 103:43.0 107:9.0 108:2.0 110:5.0 112:18.0 113:2.0 114:68.0 115:108.0 116:743.0 117:76.0 118:24.0 124:3.0 125:5.0 126:35.0 128:68.0 129:71.0 130:148.0 131:32.0 132:3.0 134:20.0 136:4.0 140:22.0 141:9.0 142:104.0 143:22.0 144:693.0 145:73.0 146:74.0 147:311.0 148:51.0 149:6.0 151:1.0 154:41.0 156:249.0 157:100.0 158:29.0 159:4.0 160:228.0 161:23.0 162:6.0 166:1.0 170:75.0 171:1.0 172:153.0 173:11.0 174:374.0 175:46.0 176:8.0 183:9.0 184:3.0 185:1.0 186:5.0 187:5.0 189:3.0 194:1.0 197:1.0 201:17.0 202:2.0 204:22.0 205:12.0 207:34.0 209:4.0 214:8.0 215:9.0 217:6.0 221:74.0 222:6.0 223:12.0 226:2.0 229:1.0 237:5.0 238:1.0 239:9.0 241:4.0 246:2.0 264:5.0 265:2.0 267:1.0 269:1.0 281:8.0 284:1.0 285:1.0 287:1.0 293:6.0 303:1.0 311:2.0 317:15.0 318:2.0 325:2.0 326:1.0 329:2.0 330:2.0 332:1.0 333:3.0 335:1.0 344:8.0 350:2.0 353:5.0 355:1.0 357:1.0 360:1.0 363:7.0 365:1.0 380:8.0 388:1.0 389:4.0 390:12.0 395:3.0 401:4.0 403:2.0 421:12.0 423:6.0 428:5.0 431:2.0 439:2.0 441:5.0 446:2.0 450:3.0 452:4.0 457:1.0 462:3.0 463:4.0 470:2.0 472:2.0 476:3.0 477:2.0 484:5.0 485:3.0 493:1.0 494:8.0 496:3.0 499:2.0 500:4.0</t>
  </si>
  <si>
    <t>sorbitol</t>
  </si>
  <si>
    <t>85:27.0 88:43.0 89:178.0 90:11.0 95:9.0 97:28.0 98:7.0 99:26.0 101:120.0 102:14.0 103:1548.0 104:129.0 105:55.0 106:14.0 111:16.0 113:34.0 115:31.0 116:43.0 117:739.0 118:75.0 119:72.0 122:6.0 126:1.0 129:500.0 130:79.0 131:153.0 132:19.0 133:372.0 134:59.0 135:10.0 136:3.0 140:2.0 141:12.0 142:1.0 143:55.0 144:15.0 145:20.0 146:2.0 147:2118.0 148:293.0 149:172.0 150:12.0 151:12.0 154:3.0 155:21.0 156:4.0 157:369.0 158:37.0 159:33.0 161:4.0 162:1.0 163:23.0 165:7.0 169:17.0 171:19.0 173:14.0 175:28.0 177:6.0 178:3.0 182:6.0 183:44.0 184:3.0 186:4.0 187:1.0 189:212.0 190:50.0 191:163.0 192:30.0 193:8.0 194:3.0 197:2.0 201:6.0 202:8.0 203:18.0 204:220.0 205:850.0 206:189.0 207:75.0 208:4.0 210:3.0 212:2.0 217:762.0 218:173.0 219:92.0 220:5.0 221:40.0 222:9.0 223:7.0 226:1.0 227:6.0 229:89.0 230:49.0 231:84.0 232:19.0 233:4.0 234:1.0 235:1.0 238:3.0 243:1.0 246:4.0 249:2.0 255:28.0 256:1.0 257:7.0 259:14.0 260:13.0 262:2.0 263:3.0 264:1.0 265:10.0 269:2.0 272:1.0 275:4.0 277:31.0 278:10.0 279:4.0 285:2.0 286:1.0 291:22.0 292:1.0 293:1.0 296:1.0 297:5.0 298:5.0 300:3.0 302:1.0 304:1.0 305:49.0 306:15.0 307:143.0 308:24.0 309:12.0 315:4.0 317:1.0 319:551.0 320:196.0 321:83.0 322:5.0 323:2.0 325:5.0 326:5.0 329:5.0 331:27.0 332:3.0 337:6.0 339:1.0 345:30.0 347:1.0 348:3.0 349:1.0 353:1.0 360:2.0 361:5.0 372:6.0 376:5.0 381:3.0 384:7.0 385:7.0 389:4.0 391:1.0 403:9.0 409:3.0 411:7.0 417:5.0 418:1.0 419:8.0 421:7.0 422:6.0 423:1.0 424:4.0 426:1.0 427:2.0 432:1.0 433:2.0 435:1.0 437:3.0 447:3.0 451:2.0 456:5.0 459:3.0 461:2.0 463:1.0 465:1.0 471:4.0 475:5.0 476:6.0 478:12.0 483:2.0 488:4.0 500:2.0</t>
  </si>
  <si>
    <t>shikimic acid</t>
  </si>
  <si>
    <t>85:1162.0 86:478.0 87:1218.0 88:414.0 89:1021.0 90:292.0 91:3300.0 92:1229.0 93:4667.0 94:930.0 95:1827.0 96:1036.0 97:887.0 98:374.0 99:1182.0 100:281.0 101:4115.0 102:1146.0 103:5700.0 104:661.0 105:3643.0 106:494.0 107:635.0 108:312.0 109:1410.0 110:300.0 111:1988.0 112:280.0 113:703.0 114:152.0 115:1933.0 116:2851.0 117:2432.0 118:504.0 119:2171.0 120:365.0 121:1765.0 122:288.0 123:1382.0 124:289.0 125:1229.0 126:387.0 127:594.0 128:85.0 129:1559.0 130:627.0 131:6790.0 132:1078.0 133:16336.0 134:2250.0 135:2541.0 136:368.0 137:678.0 138:231.0 139:1076.0 140:345.0 141:3047.0 142:528.0 143:787.0 144:122.0 145:338.0 146:102.0 147:58228.0 148:9332.0 149:6666.0 150:827.0 151:3169.0 152:498.0 153:891.0 154:414.0 155:516.0 156:323.0 157:485.0 158:112.0 159:356.0 160:53.0 161:419.0 162:112.0 163:535.0 164:276.0 165:1228.0 166:824.0 167:3926.0 168:708.0 169:1341.0 170:210.0 171:179.0 172:61.0 173:162.0 174:22.0 175:264.0 176:75.0 177:1075.0 178:185.0 179:682.0 180:1563.0 181:2678.0 182:810.0 183:639.0 184:186.0 185:111.0 186:64.0 187:172.0 188:67.0 189:9545.0 190:2077.0 191:4570.0 192:905.0 193:3690.0 194:686.0 195:2510.0 196:485.0 197:435.0 198:148.0 199:224.0 200:127.0 201:118.0 202:43.0 203:201.0 204:123204.0 205:24021.0 206:10464.0 207:2369.0 208:510.0 209:769.0 210:426.0 211:381.0 212:98.0 213:99.0 214:25.0 215:464.0 216:65.0 218:29.0 219:179.0 220:40.0 221:2558.0 222:576.0 223:1219.0 224:271.0 225:574.0 226:135.0 227:193.0 228:114.0 229:280.0 230:79.0 231:158.0 232:72.0 233:52.0 234:12.0 235:29.0 236:27.0 237:136.0 238:50.0 239:2196.0 240:529.0 241:756.0 242:179.0 243:1525.0 244:307.0 245:168.0 246:301.0 247:92.0 248:54.0 249:131.0 250:53.0 251:136.0 252:39.0 253:479.0 254:5260.0 255:6985.0 256:1957.0 257:815.0 258:590.0 259:162.0 260:73.0 261:19.0 263:42.0 264:23.0 265:672.0 266:165.0 267:2073.0 268:471.0 269:461.0 270:157.0 271:160.0 272:39.0 273:46.0 274:49.0 275:39.0 276:28.0 277:7.0 278:1.0 281:374.0 282:3397.0 283:1938.0 284:669.0 285:287.0 286:58.0 287:26.0 289:11.0 291:9.0 292:1.0 293:83.0 294:12.0 295:10.0 297:3.0 299:72.0 300:31.0 301:22.0 302:28.0 305:469.0 306:141.0 307:126.0 308:64.0 309:8.0 311:51.0 312:364.0 313:245.0 314:147.0 315:69.0 316:51.0 317:22.0 318:49.0 319:25.0 320:38.0 321:8.0 322:5.0 323:10.0 324:12.0 325:54.0 326:23.0 327:29.0 328:46.0 329:325.0 330:150.0 331:1203.0 332:446.0 333:183.0 334:53.0 335:39.0 337:6.0 338:5.0 339:5.0 340:5.0 341:124.0 342:257.0 343:282.0 344:146.0 345:86.0 346:192.0 347:54.0 348:31.0 349:26.0 350:9.0 352:18.0 353:2.0 354:26.0 355:355.0 356:1043.0 357:3528.0 358:1324.0 359:684.0 360:211.0 361:61.0 362:14.0 363:16.0 364:20.0 365:19.0 366:11.0 367:4.0 368:7.0 369:5.0 370:10.0 371:161.0 372:2876.0 373:1275.0 374:570.0 375:191.0 376:33.0 377:7.0 379:19.0 385:3.0 395:11.0 397:10.0 399:5.0 401:1.0 407:1.0 410:1.0 412:17.0 416:13.0 417:62.0 418:41.0 419:7.0 429:1.0 435:9.0 444:10.0 446:53.0 447:415.0 448:247.0 449:118.0 450:54.0 451:1.0 457:1.0 461:67.0 462:613.0 463:397.0 464:171.0 465:69.0 466:18.0 472:3.0 477:1.0 479:1.0 491:5.0 498:3.0 499:1.0</t>
  </si>
  <si>
    <t>serine</t>
  </si>
  <si>
    <t>85:629.0 86:1505.0 87:998.0 88:1389.0 89:1351.0 90:123.0 91:59.0 93:24.0 96:55.0 98:329.0 99:275.0 100:15790.0 101:2646.0 102:1306.0 103:2840.0 104:292.0 105:352.0 107:18.0 108:14.0 109:3.0 110:95.0 112:18.0 113:251.0 114:1864.0 115:1602.0 116:5315.0 117:2511.0 118:727.0 119:702.0 120:106.0 121:45.0 126:15.0 127:58.0 128:254.0 129:220.0 130:1559.0 131:1912.0 132:2717.0 133:4229.0 134:880.0 135:381.0 136:2.0 141:24.0 142:159.0 143:82.0 144:655.0 145:45.0 146:660.0 147:10369.0 148:1789.0 149:1045.0 150:152.0 151:34.0 155:97.0 156:115.0 157:2.0 158:304.0 159:317.0 160:510.0 161:140.0 162:136.0 163:463.0 164:80.0 171:192.0 172:453.0 173:96.0 174:857.0 175:255.0 176:158.0 177:85.0 186:21.0 188:4333.0 189:1671.0 190:839.0 191:261.0 192:86.0 196:10.0 199:4.0 200:37.0 201:6.0 202:64.0 203:531.0 204:20761.0 205:4333.0 206:1771.0 207:271.0 208:63.0 213:29.0 216:854.0 217:191.0 218:12236.0 219:2516.0 220:1141.0 221:738.0 222:197.0 223:49.0 231:50.0 232:34.0 233:37.0 234:34.0 235:12.0 237:4.0 249:7.0 251:36.0 257:9.0 262:53.0 263:8.0 264:4.0 278:1379.0 279:436.0 280:139.0 281:40.0 293:35.0 294:1.0 305:8.0 306:521.0 307:83.0 308:21.0 396:3.0 433:1.0 446:14.0 462:8.0 478:12.0 499:5.0</t>
  </si>
  <si>
    <t>salicylaldehyde</t>
  </si>
  <si>
    <t>85:808.0 86:1555.0 87:598.0 88:812.0 89:20107.0 90:13640.0 91:90174.0 92:7391.0 93:1350.0 94:468.0 95:216.0 96:3655.0 97:1190.0 99:2470.0 100:1258.0 102:620.0 104:224.0 105:1113.0 106:221.0 107:249.0 108:739.0 109:726.0 110:292.0 111:869.0 112:176.0 113:817.0 114:252.0 115:402.0 117:461.0 118:3382.0 119:105206.0 120:9043.0 121:2359.0 122:351.0 123:277.0 124:564.0 125:1.0 127:167.0 128:50.0 130:537.0 131:816.0 132:238.0 133:1150.0 135:342.0 136:372.0 137:114.0 138:47.0 139:19.0 140:140.0 143:18.0 147:732.0 148:2739.0 149:75156.0 150:11672.0 151:3186.0 152:507.0 153:173.0 155:2183.0 156:884.0 158:53.0 159:40.0 160:14.0 162:84.0 163:147.0 164:143.0 165:42.0 166:106.0 167:46.0 168:72.0 169:601.0 172:261.0 173:107.0 175:192.0 176:64.0 177:277.0 178:22.0 179:82.0 181:260.0 184:1044.0 185:70.0 186:691.0 187:41.0 188:45.0 191:28.0 192:674.0 193:69584.0 194:12101.0 195:3357.0 196:665.0 197:26.0 202:49.0 204:82.0 207:1195.0 208:7538.0 209:1441.0 210:873.0 211:396.0 212:99.0 213:57.0 214:500.0 215:50.0 216:39.0 219:39.0 223:29.0 224:50.0 225:37.0 227:764.0 228:120.0 229:26.0 230:16.0 232:219.0 233:9.0 236:13.0 237:22.0 238:225.0 239:57.0 240:12.0 241:16.0 243:126.0 244:61.0 246:5.0 251:27.0 252:6.0 253:249.0 254:37.0 255:11.0 256:1.0 268:13.0 271:10.0 272:30.0 275:12.0 277:7.0 281:31.0 282:34.0 283:32.0 285:13.0 288:16.0 289:12.0 293:24.0 295:2.0 301:5.0 304:1.0 306:1.0 319:2.0 322:7.0 323:23.0 325:9.0 328:17.0 329:23.0 339:1.0 349:1.0 356:7.0 373:2.0 390:11.0 415:55.0 417:1.0 437:1.0 443:18.0 456:3.0 469:1.0 487:1.0 495:3.0 499:3.0</t>
  </si>
  <si>
    <t>ribose</t>
  </si>
  <si>
    <t>86:507.0 89:1607.0 91:4286.0 98:591.0 99:404.0 100:3683.0 101:1562.0 102:873.0 103:25477.0 104:2301.0 105:1583.0 111:36.0 112:105.0 113:151.0 114:1070.0 115:418.0 116:4253.0 117:5327.0 118:985.0 119:443.0 120:28.0 124:7.0 125:157.0 128:160.0 129:2839.0 131:525.0 132:4369.0 133:4759.0 137:3.0 138:19.0 140:6.0 141:4193.0 142:1182.0 143:1019.0 144:426.0 145:421.0 146:119.0 150:40.0 156:19.0 157:78.0 158:325.0 159:654.0 160:2276.0 161:443.0 162:117.0 163:400.0 164:87.0 165:30.0 168:160.0 169:39.0 170:2.0 172:251.0 173:939.0 174:455.0 175:253.0 176:45.0 177:57.0 178:30.0 186:36.0 187:51.0 188:119.0 189:3581.0 190:797.0 191:1015.0 192:149.0 193:37.0 196:10.0 198:160.0 200:134.0 201:441.0 202:270.0 203:317.0 204:1894.0 205:2349.0 206:488.0 207:201.0 208:32.0 214:12.0 215:212.0 216:356.0 217:10213.0 218:2356.0 219:1148.0 220:327.0 221:193.0 222:49.0 228:71.0 229:30.0 230:111.0 231:23.0 232:569.0 233:652.0 234:167.0 235:64.0 236:6.0 238:2.0 242:68.0 246:53.0 248:107.0 249:28.0 250:11.0 252:5.0 255:4.0 256:110.0 257:78.0 258:83.0 259:128.0 260:77.0 261:85.0 262:235.0 263:407.0 264:127.0 265:22.0 266:9.0 268:2.0 270:3.0 272:35.0 273:14.0 274:164.0 275:23.0 276:18.0 277:742.0 278:299.0 279:159.0 280:29.0 285:1.0 286:8.0 288:92.0 289:32.0 290:12.0 291:133.0 292:16.0 296:8.0 298:6.0 302:33.0 304:19.0 305:90.0 306:107.0 307:2931.0 308:859.0 309:425.0 310:89.0 311:6.0 316:5.0 317:20.0 318:60.0 319:7.0 320:3.0 322:4.0 325:3.0 330:47.0 331:41.0 332:32.0 334:61.0 335:42.0 336:20.0 338:2.0 345:6.0 346:1.0 349:49.0 350:20.0 355:1.0 362:62.0 363:1.0 364:22.0 365:10.0 366:5.0 367:4.0 375:1.0 380:8.0 383:4.0 387:1.0 388:2.0 392:1.0 403:1.0 406:3.0 408:4.0 417:1.0 418:3.0 420:10.0 425:2.0 432:1.0 434:5.0 438:3.0 442:3.0 446:2.0 452:6.0 461:1.0 466:1.0 467:6.0 473:2.0 484:2.0 486:1.0 489:2.0 491:2.0 494:3.0 500:2.0</t>
  </si>
  <si>
    <t>ribonic acid</t>
  </si>
  <si>
    <t>88:54.0 89:2086.0 90:185.0 102:152.0 103:8564.0 104:518.0 111:198.0 117:1940.0 118:44.0 119:213.0 124:11.0 125:99.0 127:29.0 129:1384.0 130:251.0 131:230.0 132:19.0 140:45.0 142:168.0 143:408.0 145:31.0 146:5.0 147:4148.0 148:601.0 149:301.0 153:3.0 157:288.0 159:596.0 160:32.0 163:76.0 169:537.0 170:44.0 171:104.0 173:102.0 174:72.0 175:65.0 176:11.0 177:125.0 179:322.0 180:24.0 183:6.0 185:346.0 186:9.0 187:84.0 189:1115.0 190:154.0 192:47.0 194:2.0 199:418.0 200:33.0 201:121.0 202:16.0 203:25.0 204:759.0 205:595.0 206:137.0 207:139.0 208:21.0 213:221.0 215:311.0 216:30.0 217:8475.0 218:1899.0 219:598.0 220:87.0 221:345.0 222:29.0 229:110.0 230:296.0 231:123.0 232:80.0 233:120.0 234:23.0 235:148.0 236:28.0 239:14.0 241:10.0 243:38.0 251:10.0 255:37.0 257:1819.0 258:400.0 259:198.0 260:55.0 261:43.0 263:18.0 265:15.0 267:19.0 271:83.0 275:17.0 276:36.0 277:208.0 278:70.0 279:52.0 280:14.0 285:41.0 287:66.0 288:12.0 289:342.0 290:89.0 291:114.0 292:2352.0 293:585.0 294:296.0 295:142.0 296:27.0 299:155.0 300:10.0 302:1.0 303:144.0 304:95.0 305:352.0 306:66.0 307:245.0 308:65.0 309:26.0 310:24.0 314:1.0 315:42.0 316:1.0 318:14.0 319:3.0 320:20.0 323:4.0 325:3.0 326:3.0 327:2.0 331:109.0 332:80.0 333:422.0 334:120.0 335:44.0 336:5.0 338:3.0 345:21.0 347:86.0 348:2.0 349:2.0 350:35.0 352:3.0 353:3.0 354:1.0 356:9.0 357:52.0 358:9.0 361:71.0 362:5.0 363:4.0 365:5.0 366:4.0 370:3.0 372:4.0 377:5.0 378:24.0 379:247.0 380:105.0 381:44.0 382:4.0 383:7.0 384:8.0 386:1.0 388:2.0 391:11.0 392:35.0 393:156.0 394:72.0 395:33.0 396:9.0 397:2.0 398:1.0 399:2.0 400:6.0 402:2.0 407:5.0 410:2.0 411:2.0 413:6.0 415:1.0 417:1.0 418:1.0 419:6.0 421:22.0 422:63.0 423:58.0 424:21.0 427:8.0 431:3.0 432:3.0 435:5.0 438:1.0 440:3.0 442:3.0 443:7.0 444:2.0 445:1.0 446:8.0 449:2.0 452:4.0 453:6.0 454:7.0 455:2.0 457:2.0 459:5.0 460:6.0 463:11.0 464:3.0 466:5.0 467:10.0 468:6.0 471:7.0 474:1.0 476:13.0 479:6.0 483:8.0 484:5.0 486:2.0 487:3.0 490:2.0 491:5.0 492:9.0 493:1.0 494:3.0 495:2.0 496:1.0 497:5.0 498:4.0 499:2.0 500:11.0</t>
  </si>
  <si>
    <t>ribitol</t>
  </si>
  <si>
    <t>86:212.0 88:138.0 89:424.0 90:277.0 91:92.0 94:8.0 95:154.0 97:5.0 100:45.0 101:14.0 102:5.0 103:6094.0 106:809.0 107:2203.0 108:113.0 109:993.0 110:22.0 111:1.0 113:2.0 114:219.0 115:81.0 116:8.0 117:652.0 119:3.0 120:5.0 126:12.0 129:3390.0 130:1913.0 131:251.0 132:261.0 133:993.0 135:1.0 136:467.0 137:11.0 142:30.0 143:84.0 144:182.0 146:45.0 147:1246.0 148:470.0 149:492.0 152:66.0 155:1.0 156:30.0 157:886.0 158:32.0 159:21.0 164:66.0 166:708.0 169:7.0 170:16.0 171:68.0 172:99.0 174:9.0 182:24.0 183:13.0 185:367.0 186:424.0 187:116.0 189:1427.0 190:295.0 191:371.0 193:34.0 194:2.0 198:40.0 200:21.0 203:268.0 204:1201.0 205:2837.0 206:554.0 207:114.0 210:627.0 215:9.0 217:6359.0 218:1552.0 219:564.0 220:14.0 221:59.0 222:4.0 225:104.0 229:114.0 230:13.0 233:27.0 234:31.0 235:57.0 242:24.0 243:302.0 244:25.0 245:14.0 246:13.0 256:27.0 257:8.0 259:7.0 260:1.0 262:2.0 264:7.0 267:12.0 271:8.0 272:15.0 277:61.0 283:24.0 291:6.0 292:52.0 293:15.0 295:10.0 296:16.0 303:42.0 304:5.0 305:20.0 307:833.0 308:252.0 309:32.0 312:18.0 313:4.0 317:57.0 318:33.0 319:1263.0 320:383.0 321:116.0 323:6.0 327:49.0 332:231.0 337:40.0 342:79.0 345:41.0 348:2.0 379:7.0 389:7.0 392:4.0 396:25.0 407:13.0 415:4.0 419:5.0 423:8.0 433:1.0 438:10.0 475:10.0 478:13.0 481:13.0 495:3.0</t>
  </si>
  <si>
    <t>quinic acid</t>
  </si>
  <si>
    <t>85:357.0 87:148.0 88:123.0 89:635.0 90:146.0 91:400.0 92:80.0 93:441.0 95:383.0 97:259.0 98:70.0 99:534.0 100:91.0 101:1697.0 102:347.0 103:3888.0 104:136.0 105:463.0 106:121.0 107:315.0 108:1.0 109:220.0 110:238.0 111:500.0 112:189.0 113:318.0 114:212.0 115:2467.0 116:1178.0 117:378.0 118:92.0 119:737.0 120:76.0 121:213.0 123:118.0 124:17.0 125:265.0 127:611.0 128:130.0 129:1955.0 131:2620.0 132:278.0 133:6752.0 134:851.0 135:592.0 137:18.0 138:7.0 139:345.0 140:105.0 141:1930.0 142:426.0 143:1864.0 144:194.0 145:296.0 146:204.0 147:26071.0 148:4065.0 149:2804.0 150:295.0 151:814.0 152:102.0 153:225.0 154:95.0 155:787.0 156:415.0 157:603.0 158:194.0 159:218.0 160:2.0 161:248.0 162:6.0 163:106.0 164:25.0 165:67.0 166:139.0 167:1174.0 168:153.0 169:1427.0 170:108.0 171:181.0 172:289.0 173:604.0 174:64.0 175:109.0 176:51.0 177:257.0 179:88.0 180:77.0 181:293.0 182:151.0 183:1752.0 184:212.0 185:241.0 186:57.0 187:47.0 188:52.0 189:1816.0 190:476.0 191:4707.0 192:800.0 193:990.0 194:201.0 195:163.0 196:36.0 197:48.0 198:6.0 199:54.0 200:64.0 201:312.0 202:23.0 203:399.0 204:4619.0 205:1841.0 206:507.0 207:727.0 208:148.0 209:199.0 210:18.0 211:131.0 212:37.0 213:39.0 214:59.0 215:1184.0 216:425.0 217:1375.0 218:254.0 219:199.0 220:21.0 221:841.0 222:156.0 223:405.0 224:54.0 225:175.0 226:10.0 227:79.0 229:249.0 230:334.0 231:630.0 232:161.0 233:51.0 235:58.0 237:2.0 238:45.0 239:2353.0 240:676.0 241:417.0 242:187.0 243:1057.0 244:735.0 245:11.0 246:177.0 247:95.0 248:35.0 249:40.0 250:4.0 251:82.0 253:12.0 254:180.0 255:12911.0 256:3288.0 257:1979.0 258:385.0 259:253.0 260:68.0 261:45.0 262:65.0 263:370.0 264:59.0 265:63.0 267:232.0 268:42.0 269:79.0 270:14.0 271:144.0 272:54.0 273:162.0 274:75.0 275:19.0 276:1.0 278:67.0 279:44.0 282:68.0 283:438.0 284:174.0 285:211.0 286:34.0 287:54.0 288:10.0 289:145.0 290:33.0 291:168.0 292:82.0 293:25.0 294:20.0 296:22.0 297:1.0 298:60.0 299:37.0 300:62.0 301:58.0 302:36.0 303:90.0 304:29.0 305:402.0 306:331.0 307:24.0 308:11.0 311:69.0 312:23.0 313:498.0 314:225.0 315:82.0 316:27.0 317:41.0 318:83.0 319:160.0 320:132.0 321:31.0 322:33.0 323:28.0 324:35.0 325:9.0 326:9.0 327:48.0 329:548.0 330:214.0 331:327.0 332:176.0 333:392.0 334:1387.0 335:488.0 336:179.0 337:28.0 339:4.0 342:15.0 343:75.0 344:471.0 345:16076.0 346:6560.0 347:2828.0 348:696.0 349:158.0 350:63.0 351:12.0 352:7.0 353:13.0 356:29.0 357:282.0 358:121.0 359:86.0 360:12.0 362:5.0 364:14.0 365:3.0 368:35.0 369:35.0 370:7.0 371:26.0 372:653.0 373:393.0 374:186.0 375:30.0 376:21.0 378:41.0 379:54.0 380:69.0 382:9.0 386:13.0 387:3.0 388:1.0 389:18.0 391:1.0 394:17.0 396:62.0 397:20.0 398:2.0 403:7.0 404:28.0 405:9.0 407:4.0 408:52.0 409:8.0 410:15.0 411:6.0 412:1.0 413:23.0 414:27.0 416:30.0 417:18.0 418:33.0 419:623.0 420:327.0 421:301.0 422:73.0 423:41.0 424:36.0 425:36.0 426:20.0 428:30.0 429:54.0 432:6.0 433:7.0 434:92.0 435:443.0 436:312.0 437:292.0 438:47.0 439:15.0 440:30.0 441:35.0 443:41.0 444:13.0 446:43.0 447:119.0 448:13.0 449:45.0 450:16.0 451:51.0 452:8.0 453:16.0 455:7.0 456:33.0 459:15.0 460:2.0 461:38.0 462:136.0 463:65.0 464:30.0 466:28.0 468:17.0 471:64.0 472:19.0 476:3.0 477:15.0 478:17.0 479:23.0 480:13.0 481:38.0 482:5.0 483:26.0 484:9.0 485:5.0 487:2.0 488:1.0 489:23.0 492:7.0 493:51.0 494:23.0 495:2.0 496:9.0 497:33.0 500:37.0</t>
  </si>
  <si>
    <t>pyrophosphate</t>
  </si>
  <si>
    <t>85:3838.0 86:3169.0 87:3270.0 88:2092.0 89:1244.0 90:35.0 91:1114.0 92:83.0 93:500.0 95:1329.0 97:1298.0 98:567.0 103:1263.0 104:272.0 105:1927.0 106:715.0 107:2755.0 108:640.0 109:292.0 110:598.0 113:1463.0 117:13116.0 118:2317.0 119:2214.0 120:543.0 121:1865.0 122:222.0 123:425.0 124:526.0 125:589.0 127:203.0 129:1633.0 131:8536.0 132:8695.0 133:9331.0 134:5065.0 135:6579.0 136:1244.0 137:2148.0 138:40.0 139:207.0 140:1321.0 141:483.0 142:9737.0 143:4346.0 144:24477.0 145:8018.0 146:4431.0 147:59543.0 148:14490.0 149:12403.0 150:1763.0 151:2682.0 152:471.0 153:368.0 156:248.0 157:1578.0 158:14541.0 159:6135.0 160:17574.0 161:5314.0 162:2258.0 163:608.0 164:98.0 165:875.0 166:225.0 167:1135.0 172:1335.0 173:2268.0 174:970.0 175:384.0 176:445.0 177:553.0 178:273.0 179:699.0 180:429.0 181:2183.0 182:230.0 183:626.0 185:317.0 186:2898.0 187:2877.0 188:880.0 189:1039.0 190:627.0 191:2218.0 192:895.0 193:5340.0 194:866.0 195:2759.0 196:423.0 197:787.0 199:313.0 200:181.0 201:705.0 203:1897.0 204:681.0 205:310.0 206:634.0 207:5236.0 208:1064.0 209:1088.0 210:167.0 211:3265.0 212:395.0 213:727.0 215:709.0 221:48.0 223:202.0 224:53.0 225:1504.0 226:414.0 227:325.0 228:97.0 229:432.0 230:194.0 231:178.0 232:1263.0 233:378.0 235:81.0 237:20.0 238:64.0 241:34.0 242:220.0 245:1851.0 246:1146.0 247:523.0 248:224.0 249:212.0 250:74.0 251:244.0 252:40.0 253:280.0 254:175.0 255:735.0 256:960.0 257:4731.0 258:1276.0 259:80.0 260:190.0 261:158.0 263:140.0 266:44.0 267:4.0 269:1190.0 270:680.0 271:633.0 272:121.0 273:397.0 276:943.0 277:492.0 278:188.0 280:479.0 282:92.0 283:1874.0 284:607.0 285:2581.0 286:678.0 287:435.0 288:76.0 290:135.0 291:143.0 292:75.0 294:105.0 295:100.0 296:93.0 297:234.0 298:339.0 299:8274.0 300:2130.0 301:1085.0 302:236.0 303:322.0 307:40.0 310:54.0 311:85.0 313:396.0 314:616.0 315:154.0 316:155.0 324:32.0 328:37.0 329:221.0 330:277.0 331:65.0 332:127.0 333:21.0 335:66.0 336:30.0 337:3.0 339:3.0 340:7.0 341:13.0 343:20.0 344:192.0 345:115.0 347:158.0 356:5.0 357:51.0 358:81.0 359:186.0 360:75.0 361:52.0 362:294.0 363:3453.0 364:865.0 365:558.0 366:125.0 367:37.0 372:106.0 373:261.0 374:75.0 378:69.0 380:27.0 381:14.0 385:5.0 390:3.0 393:8.0 395:9.0 397:27.0 398:17.0 399:49.0 403:19.0 405:7.0 420:1.0 421:105.0 422:58.0 423:16.0 425:5.0 433:14.0 434:27.0 435:443.0 436:271.0 437:233.0 438:75.0 439:26.0 441:4.0 442:1.0 447:10.0 449:310.0 450:4232.0 451:29944.0 452:12737.0 453:6305.0 454:1870.0 455:614.0 456:110.0 457:30.0 458:83.0 459:32.0 460:30.0 461:31.0 462:14.0 463:28.0 465:252.0 466:2666.0 467:1050.0 468:510.0 469:145.0 470:43.0 481:12.0 485:8.0 491:6.0 496:13.0</t>
  </si>
  <si>
    <t>putrescine</t>
  </si>
  <si>
    <t>86:318.0 87:200.0 88:8.0 91:33.0 92:33.0 93:28.0 94:8.0 95:6.0 98:3.0 99:13.0 100:147.0 102:3.0 106:5.0 108:5.0 109:8.0 110:15.0 112:6.0 114:8.0 115:2.0 116:7.0 118:1.0 123:3.0 126:23.0 128:10.0 130:64.0 131:1.0 132:5.0 135:1.0 136:3.0 137:3.0 138:3.0 140:6.0 142:33.0 143:8.0 144:11.0 146:33.0 153:1.0 156:3.0 157:2.0 158:22.0 160:2.0 161:2.0 166:5.0 168:6.0 170:8.0 171:1.0 172:95.0 173:7.0 174:1068.0 175:183.0 176:86.0 177:5.0 179:3.0 180:4.0 181:3.0 182:3.0 183:1.0 184:1.0 185:1.0 187:10.0 188:9.0 190:2.0 194:1.0 198:1.0 199:17.0 200:53.0 201:8.0 202:17.0 209:2.0 210:3.0 212:3.0 213:7.0 214:75.0 215:23.0 216:3.0 224:3.0 226:3.0 227:1.0 238:4.0 239:5.0 242:5.0 244:3.0 246:1.0 248:5.0 249:2.0 250:1.0 253:1.0 254:3.0 258:1.0 259:4.0 260:2.0 261:4.0 262:8.0 263:1.0 264:1.0 265:1.0 266:2.0 269:4.0 272:6.0 273:8.0 277:5.0 278:4.0 279:4.0 280:4.0 282:1.0 284:2.0 285:2.0 286:3.0 287:10.0 288:1.0 289:4.0 290:2.0 291:1.0 292:7.0 294:5.0 295:2.0 296:1.0 297:5.0 298:4.0 299:1.0 304:3.0 306:1.0 308:3.0 310:3.0 312:1.0 313:11.0 314:9.0 318:5.0 320:6.0 322:5.0 323:6.0 324:12.0 325:2.0 328:3.0 329:1.0 332:7.0 334:2.0 335:5.0 336:19.0 337:8.0 338:1.0 340:1.0 342:1.0 343:8.0 344:3.0 345:1.0 346:3.0 347:5.0 348:2.0 350:8.0 351:6.0 352:5.0 353:2.0 355:1.0 360:5.0 361:8.0 362:14.0 363:1.0 365:5.0 366:4.0 367:9.0 368:1.0 369:1.0 371:8.0 372:8.0 374:4.0 375:6.0 376:6.0 377:1.0 378:6.0 379:4.0 380:5.0 381:5.0 382:3.0 383:4.0 384:2.0 386:10.0 390:3.0 391:10.0 393:1.0 394:10.0 395:9.0 396:3.0 397:8.0 398:2.0 399:20.0 400:5.0 402:8.0 404:8.0 406:3.0 407:6.0 408:1.0 409:1.0 410:2.0 411:11.0 412:4.0 413:3.0 414:1.0 416:4.0 417:7.0 418:10.0 420:13.0 421:9.0 422:8.0 423:7.0 424:6.0 425:8.0 426:5.0 427:7.0 428:7.0 429:3.0 430:1.0 431:6.0 432:5.0 433:3.0 434:6.0 435:12.0 436:10.0 437:14.0 439:12.0 440:2.0 441:15.0 442:4.0 443:5.0 446:3.0 447:5.0 448:7.0 449:17.0 451:2.0 452:16.0 453:7.0 454:5.0 455:11.0 456:5.0 457:6.0 458:7.0 459:7.0 460:3.0 461:2.0 462:5.0 463:3.0 464:12.0 465:7.0 466:14.0 467:1.0 468:13.0 469:3.0 470:1.0 471:2.0 472:10.0 473:15.0 474:1.0 475:4.0 476:12.0 477:5.0 478:3.0 479:7.0 480:6.0 481:4.0 482:5.0 483:10.0 484:9.0 485:10.0 486:11.0 487:7.0 488:2.0 489:3.0 491:5.0 492:6.0 493:3.0 494:16.0 495:1.0 496:5.0 497:1.0 498:4.0 499:10.0 500:11.0</t>
  </si>
  <si>
    <t>pseudo uridine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</si>
  <si>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</si>
  <si>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proline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</si>
  <si>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</si>
  <si>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pipecolic acid</t>
  </si>
  <si>
    <t>85:364.0 86:516.0 87:206.0 88:88.0 89:82.0 90:2.0 91:15.0 93:37.0 94:106.0 95:27.0 96:38.0 97:54.0 98:133.0 99:231.0 100:290.0 101:428.0 102:122.0 103:380.0 104:21.0 105:13.0 106:4.0 107:3.0 108:15.0 109:4.0 110:154.0 111:51.0 112:373.0 113:165.0 114:149.0 115:126.0 116:264.0 117:1433.0 118:175.0 119:130.0 121:4.0 122:30.0 123:4.0 124:35.0 125:17.0 126:174.0 127:43.0 128:352.0 129:217.0 130:74.0 131:288.0 132:55.0 133:630.0 134:111.0 135:58.0 136:5.0 137:3.0 138:9.0 140:218.0 141:67.0 142:54.0 143:266.0 144:70.0 145:15.0 146:3.0 147:2064.0 148:271.0 149:219.0 150:13.0 152:78.0 153:4.0 154:287.0 155:203.0 156:18138.0 157:2582.0 158:832.0 159:56.0 161:6.0 168:133.0 169:15.0 170:19.0 171:2.0 172:6.0 173:1.0 175:51.0 176:3.0 177:2.0 180:4.0 181:6.0 182:9.0 184:162.0 185:21.0 186:21.0 188:1.0 189:1.0 190:1.0 193:4.0 196:4.0 198:3.0 200:51.0 202:3.0 203:21.0 205:1.0 207:37.0 214:4.0 217:24.0 219:5.0 221:145.0 222:7.0 223:9.0 224:2.0 229:2.0 230:722.0 231:180.0 232:89.0 233:68.0 234:56.0 235:4.0 237:2.0 238:1.0 240:3.0 243:1.0 244:11.0 245:18.0 246:1.0 255:2.0 258:38.0 260:47.0 261:7.0 267:14.0 268:1.0 269:2.0 272:1.0 273:3.0 274:9.0 276:2.0 281:14.0 294:2.0 295:3.0 296:5.0 299:5.0 306:83.0 307:21.0 308:8.0 309:3.0 311:3.0 317:6.0 327:4.0 329:25.0 330:1.0 337:1.0 340:4.0 341:5.0 342:8.0 343:1.0 344:27.0 345:4.0 349:1.0 355:29.0 360:1.0 361:1.0 362:1.0 364:6.0 366:4.0 367:2.0 370:2.0 380:2.0 385:4.0 397:2.0 398:1.0 400:2.0 408:3.0 411:3.0 417:2.0 422:2.0 426:1.0 433:1.0 437:1.0 438:2.0 439:1.0 445:2.0 447:1.0 450:1.0 457:1.0 460:4.0 481:3.0 482:1.0 486:2.0 496:1.0 498:5.0 499:1.0</t>
  </si>
  <si>
    <t>phosphoric acid</t>
  </si>
  <si>
    <t>85:347.0 87:1211.0 88:336.0 89:1551.0 90:130.0 91:976.0 92:23.0 93:381.0 94:86.0 95:150.0 96:135.0 98:118.0 102:197.0 103:5646.0 104:1040.0 105:2917.0 106:556.0 107:1819.0 108:141.0 109:540.0 112:16.0 113:121.0 114:3.0 115:5937.0 116:443.0 117:2476.0 118:325.0 119:3968.0 120:496.0 121:3024.0 122:329.0 123:1403.0 124:73.0 125:24.0 128:189.0 129:54.0 130:26.0 131:3561.0 132:2477.0 133:22872.0 134:3453.0 135:7875.0 136:851.0 137:4356.0 138:420.0 139:417.0 140:24.0 142:5.0 143:58.0 144:515.0 145:327.0 147:6984.0 148:1036.0 149:1181.0 150:189.0 151:3860.0 152:350.0 153:622.0 154:37.0 155:1.0 158:9.0 159:177.0 161:119.0 163:728.0 164:110.0 165:1820.0 166:280.0 167:1536.0 168:241.0 169:132.0 170:1287.0 171:134.0 175:120.0 176:181.0 177:903.0 178:288.0 179:996.0 180:230.0 181:4184.0 182:567.0 183:1486.0 184:171.0 185:85.0 186:42.0 188:42.0 189:1486.0 190:305.0 191:6202.0 192:1237.0 193:7107.0 194:1211.0 195:1755.0 196:237.0 197:389.0 198:87.0 199:36.0 200:19.0 201:38.0 202:51.0 203:27.0 205:1244.0 206:174.0 207:6402.0 208:1269.0 209:1024.0 210:298.0 211:13256.0 212:1905.0 213:1024.0 214:109.0 215:16.0 216:2.0 219:22.0 221:638.0 222:113.0 223:84.0 225:3981.0 226:636.0 227:1224.0 228:144.0 229:31.0 232:3.0 234:4.0 239:45.0 240:38.0 241:43.0 242:34.0 243:9.0 252:1.0 253:258.0 254:16.0 255:221.0 256:48.0 257:16.0 258:12.0 267:286.0 268:95.0 269:500.0 270:115.0 271:30.0 282:29.0 283:4279.0 284:1088.0 285:675.0 286:91.0 287:23.0 289:20.0 297:4.0 298:1198.0 299:58252.0 300:14740.0 301:7852.0 302:1259.0 303:333.0 304:88.0 305:40.0 306:40.0 307:16.0 308:31.0 309:56.0 311:7.0 313:221.0 314:8401.0 315:2188.0 316:1083.0 317:178.0 318:34.0 320:6.0 329:9.0 331:4.0 344:2.0 350:10.0 353:5.0 370:7.0 397:2.0 401:18.0</t>
  </si>
  <si>
    <t>phosphoethanolamine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</si>
  <si>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</si>
  <si>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phenylpyruvic acid</t>
  </si>
  <si>
    <t>85:503.0 86:400.0 87:748.0 88:381.0 89:22495.0 90:9684.0 91:24378.0 92:1891.0 93:85.0 94:119.0 95:67.0 98:312.0 100:12.0 105:1063.0 106:6.0 107:171.0 108:37.0 109:20.0 110:60.0 111:21.0 112:76.0 113:34.0 114:369.0 115:364.0 116:22064.0 117:7401.0 118:895.0 119:84.0 121:524.0 122:321.0 123:4.0 124:116.0 125:60.0 130:525.0 132:82.0 134:132.0 135:16.0 136:116.0 137:28.0 138:28.0 139:12.0 140:131.0 142:188.0 143:258.0 144:426.0 146:535.0 148:39.0 150:16.0 151:316.0 152:24.0 153:84.0 154:25.0 155:26.0 156:272.0 157:91.0 158:109.0 159:4.0 160:46.0 162:40.0 163:57.0 166:53.0 167:21.0 171:68.0 173:35.0 174:502.0 175:593.0 176:336.0 178:12.0 179:69.0 181:5.0 183:9.0 184:411.0 186:127.0 187:33.0 189:4820.0 190:1045.0 191:1117.0 192:161.0 199:101.0 203:13.0 204:2.0 207:1.0 212:4.0 214:2.0 215:1.0 217:50.0 219:39.0 220:26.0 224:6.0 228:90.0 229:40.0 230:31.0 232:8.0 233:4.0 235:25.0 239:156.0 240:1.0 241:1.0 243:11.0 244:420.0 245:105.0 246:1.0 250:4293.0 251:632.0 252:173.0 253:10.0 254:10.0 265:1951.0 266:385.0 267:136.0 269:117.0 272:10.0 274:2.0 275:21.0 277:5.0 279:9.0 285:3.0 286:4.0 308:7.0 311:6.0 314:6.0 320:3.0 331:3.0 333:3.0 335:1.0 337:5.0 342:4.0 344:2.0 346:3.0 350:5.0 357:7.0 364:6.0 404:4.0 405:2.0 414:3.0 434:2.0 437:3.0 438:5.0 442:1.0 466:3.0 469:1.0 477:1.0 484:2.0 485:1.0 496:2.0 499:2.0</t>
  </si>
  <si>
    <t>phenylethylamine</t>
  </si>
  <si>
    <t>85:90.0 86:11.0 90:34.0 98:236.0 99:316.0 100:483.0 113:152.0 114:329.0 130:90.0 143:263.0 144:67.0 156:1.0 158:14.0 171:217.0 172:120.0 174:3726.0 175:520.0 176:59.0 179:8.0 228:17.0 232:48.0 234:25.0 256:23.0 257:57.0 259:2.0 280:3.0 314:4.0 316:16.0 318:20.0 321:12.0 329:77.0 330:19.0 337:6.0 341:5.0 342:23.0 346:1.0 348:13.0 356:10.0 358:18.0 364:8.0 365:3.0 367:1.0 375:4.0 381:3.0 385:7.0 393:12.0 403:2.0 404:10.0 411:17.0 412:3.0 415:8.0 434:3.0 437:2.0 457:1.0 470:8.0 472:10.0 478:22.0 495:21.0 496:14.0</t>
  </si>
  <si>
    <t>phenylalanine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</si>
  <si>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</si>
  <si>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pentadecanoic acid</t>
  </si>
  <si>
    <t>85:350.0 86:183.0 87:1588.0 88:181.0 89:574.0 90:54.0 91:133.0 92:125.0 93:222.0 94:18.0 95:642.0 96:55.0 97:511.0 98:477.0 99:247.0 100:147.0 101:370.0 102:41.0 103:391.0 104:4.0 105:231.0 106:20.0 107:138.0 108:1.0 109:127.0 110:63.0 111:167.0 112:108.0 113:104.0 114:34.0 115:111.0 116:466.0 117:8021.0 118:750.0 119:298.0 120:7.0 121:41.0 122:5.0 123:21.0 124:20.0 125:30.0 126:56.0 127:49.0 128:26.0 129:3649.0 130:597.0 131:1393.0 132:2469.0 133:689.0 134:131.0 135:16.0 136:2.0 137:8.0 138:1.0 139:26.0 140:30.0 141:23.0 142:29.0 143:457.0 144:36.0 145:1341.0 146:169.0 148:59.0 149:11.0 151:15.0 152:3.0 153:14.0 154:1.0 155:14.0 157:120.0 158:39.0 159:121.0 160:89.0 161:20.0 162:2.0 163:2.0 165:2.0 166:13.0 167:2.0 168:34.0 169:74.0 170:35.0 171:148.0 172:30.0 173:38.0 174:115.0 175:27.0 176:3.0 178:2.0 181:22.0 182:3.0 183:2.0 184:5.0 185:160.0 186:23.0 187:74.0 188:26.0 189:56.0 190:25.0 195:2.0 196:2.0 197:4.0 199:54.0 200:3.0 201:174.0 202:45.0 203:4.0 204:53.0 210:2.0 211:5.0 212:1.0 213:50.0 214:2.0 215:53.0 216:9.0 217:333.0 218:85.0 219:21.0 224:1.0 225:26.0 226:16.0 227:89.0 228:41.0 229:40.0 230:45.0 231:16.0 233:1.0 236:4.0 238:1.0 239:13.0 240:4.0 241:18.0 242:21.0 243:52.0 244:16.0 245:10.0 246:12.0 247:3.0 248:6.0 249:4.0 250:1.0 251:9.0 252:3.0 253:1.0 254:8.0 255:65.0 256:28.0 257:32.0 258:10.0 259:4.0 261:1.0 262:4.0 264:6.0 266:1.0 270:10.0 271:74.0 272:28.0 273:3.0 274:5.0 275:1.0 279:3.0 280:3.0 284:3.0 286:1.0 287:1.0 288:2.0 290:18.0 291:7.0 292:5.0 293:1.0 294:3.0 296:1.0 297:5.0 298:20.0 299:1127.0 300:290.0 301:59.0 302:15.0 303:3.0 304:5.0 306:1.0 310:1.0 311:1.0 314:42.0 315:7.0 316:3.0 317:3.0 320:6.0 321:2.0 323:1.0 325:2.0 327:2.0 330:2.0 331:9.0 332:4.0 333:49.0 334:11.0 335:13.0 339:1.0 340:3.0 343:3.0 345:1.0 347:2.0 349:4.0 351:1.0 357:2.0 360:5.0 361:56.0 362:28.0 363:2.0 365:2.0 366:4.0 368:4.0 371:2.0 372:3.0 373:2.0 374:1.0 375:2.0 376:7.0 377:4.0 378:1.0 379:1.0 380:3.0 381:1.0 382:2.0 384:4.0 385:2.0 389:1.0 391:2.0 392:3.0 395:2.0 396:2.0 398:2.0 400:3.0 403:5.0 404:20.0 405:7.0 406:2.0 408:1.0 412:3.0 415:2.0 416:2.0 417:8.0 420:4.0 422:4.0 423:1.0 428:3.0 432:5.0 435:8.0 436:2.0 437:1.0 442:2.0 443:2.0 444:2.0 446:3.0 447:5.0 450:8.0 451:4.0 452:1.0 454:4.0 455:1.0 458:7.0 459:7.0 460:1.0 462:1.0 465:3.0 466:4.0 467:2.0 469:3.0 472:2.0 473:6.0 477:2.0 480:3.0 484:1.0 487:2.0 488:4.0 489:2.0 490:2.0 491:2.0 492:1.0 494:1.0 495:1.0 498:7.0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</si>
  <si>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</si>
  <si>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</si>
  <si>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pantothenic acid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</si>
  <si>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</si>
  <si>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palmitic acid</t>
  </si>
  <si>
    <t>85:417.0 86:40.0 87:201.0 89:75.0 93:219.0 95:782.0 96:115.0 97:416.0 98:554.0 99:149.0 100:92.0 101:33.0 105:247.0 107:38.0 109:208.0 110:66.0 111:130.0 112:105.0 114:45.0 116:728.0 117:13594.0 118:1183.0 119:294.0 123:10.0 124:16.0 125:29.0 127:100.0 129:5841.0 130:857.0 131:2337.0 132:4614.0 133:569.0 134:74.0 140:42.0 143:334.0 144:22.0 145:2501.0 146:291.0 147:883.0 154:9.0 157:55.0 158:1.0 159:224.0 160:19.0 171:92.0 173:52.0 174:31.0 184:19.0 185:223.0 187:182.0 188:20.0 199:49.0 201:322.0 202:67.0 213:13.0 215:50.0 216:3.0 217:426.0 218:52.0 221:242.0 222:56.0 227:15.0 228:11.0 229:71.0 230:5.0 231:17.0 243:25.0 257:6.0 263:12.0 269:45.0 281:158.0 285:42.0 290:6.0 299:2.0 307:25.0 312:17.0 313:1773.0 314:499.0 315:120.0 328:55.0 332:6.0 355:25.0 396:2.0 428:2.0 438:8.0</t>
  </si>
  <si>
    <t>oxoproline</t>
  </si>
  <si>
    <t>85:7245.0 86:8074.0 87:5.0 88:23.0 89:304.0 90:14.0 91:303.0 92:114.0 93:147.0 94:689.0 95:204.0 96:660.0 97:526.0 98:2545.0 99:2632.0 100:5751.0 101:763.0 102:878.0 103:1200.0 104:248.0 105:766.0 106:112.0 107:335.0 108:489.0 109:147.0 110:1512.0 111:781.0 112:6768.0 113:2086.0 114:3261.0 115:1866.0 116:642.0 117:2207.0 118:568.0 119:635.0 120:78.0 121:105.0 122:876.0 123:104.0 124:250.0 125:122.0 126:1042.0 127:784.0 128:716.0 129:647.0 130:504.0 131:4857.0 132:1422.0 133:9248.0 134:1215.0 135:474.0 136:102.0 137:33.0 138:65.0 139:443.0 140:8392.0 141:2165.0 142:2251.0 144:147.0 145:40.0 146:336.0 147:51636.0 148:7553.0 149:4711.0 150:567.0 151:78.0 152:181.0 153:91.0 154:2181.0 155:1440.0 156:276359.0 157:35517.0 158:13300.0 159:1014.0 160:375.0 161:198.0 164:3.0 168:495.0 169:144.0 170:609.0 171:97.0 172:380.0 173:100.0 174:2876.0 175:448.0 176:232.0 177:7.0 181:23.0 182:19.0 183:209.0 184:325.0 186:417.0 187:87.0 188:60.0 189:1.0 190:274.0 192:30.0 197:5.0 198:121.0 200:2.0 201:3.0 202:5.0 204:1.0 205:4.0 206:1.0 208:31.0 212:28.0 213:141.0 214:2564.0 215:593.0 216:338.0 218:13.0 219:20.0 221:11.0 222:1.0 224:14.0 225:5.0 226:36.0 227:33.0 228:769.0 229:173.0 230:16781.0 231:3601.0 232:1491.0 233:206.0 234:49.0 236:14.0 237:70.0 238:21.0 239:20.0 240:1.0 242:40.0 243:3.0 244:57.0 245:38.0 246:79.0 247:4.0 248:1.0 252:9.0 256:16.0 257:54.0 258:14074.0 259:3071.0 260:1379.0 261:152.0 262:20.0 268:8.0 272:40.0 273:471.0 274:63.0 275:13.0 276:13.0 290:27.0 292:20.0 293:1.0 294:1.0 298:22.0 299:46.0 300:2.0 304:213.0 305:12.0 306:4.0 318:7.0 340:9.0 344:4.0 345:11.0 346:5.0 369:7.0 376:9.0 381:12.0 382:8.0 388:12.0 397:17.0 400:7.0 401:23.0 402:8.0 406:14.0 415:5.0 419:1.0 428:2.0 429:12.0 439:5.0 442:3.0 454:3.0 455:5.0 456:15.0 457:7.0 458:2.0 459:5.0 462:3.0 463:1.0 465:21.0 468:12.0 486:1.0 492:12.0 496:35.0 500:15.0</t>
  </si>
  <si>
    <t>oxalic acid</t>
  </si>
  <si>
    <t>87:26.0 88:5.0 89:17.0 90:17.0 91:27.0 92:2.0 93:18.0 95:4.0 96:7.0 99:2.0 101:6.0 102:114.0 103:149.0 104:1.0 105:47.0 106:2.0 108:11.0 109:4.0 111:8.0 113:8.0 114:3.0 115:48.0 116:13.0 117:87.0 119:5.0 120:4.0 122:7.0 123:5.0 125:4.0 126:5.0 128:4.0 130:1.0 131:339.0 132:30.0 133:401.0 134:24.0 135:38.0 136:26.0 137:9.0 138:29.0 139:15.0 140:2.0 141:3.0 142:9.0 145:10.0 146:9.0 147:6225.0 148:1015.0 149:497.0 150:51.0 151:11.0 152:5.0 153:42.0 154:27.0 155:2.0 158:2.0 159:3.0 160:16.0 162:6.0 165:1.0 166:4.0 168:4.0 170:1.0 171:1.0 173:3.0 174:8.0 175:111.0 176:11.0 177:11.0 178:16.0 179:5.0 180:9.0 181:3.0 182:5.0 183:6.0 184:3.0 185:1.0 186:4.0 187:6.0 188:12.0 189:4.0 190:260.0 191:36.0 192:22.0 193:7.0 194:13.0 195:12.0 196:28.0 197:5.0 198:2.0 199:19.0 200:8.0 201:25.0 202:31.0 203:70.0 204:14.0 205:1.0 206:2.0 208:18.0 209:11.0 210:23.0 211:11.0 212:59.0 213:112.0 214:100.0 215:69.0 216:76.0 217:31.0 218:7.0 219:112.0 220:18.0 221:3.0 222:1.0 223:8.0 228:7.0 229:6.0 231:4.0 234:2.0 235:5.0 237:4.0 238:4.0 240:13.0 241:4.0 242:7.0 244:2.0 246:9.0 247:5.0 248:14.0 249:3.0 250:2.0 251:8.0 252:4.0 253:4.0 254:5.0 255:7.0 256:14.0 257:6.0 258:16.0 259:8.0 260:12.0 261:8.0 262:1.0 263:11.0 264:2.0 265:1.0 266:1.0 267:71.0 268:24.0 269:21.0 270:12.0 271:1.0 272:11.0 273:16.0 274:14.0 275:18.0 276:11.0 277:4.0 278:18.0 279:26.0 281:3.0 282:14.0 283:4.0 284:40.0 285:55.0 286:12.0 287:45.0 289:16.0 290:6.0 291:35.0 292:25.0 293:80.0 294:9.0 295:10.0 296:9.0 297:20.0 298:13.0 299:30.0 300:30.0 301:17.0 302:7.0 303:33.0 304:20.0 305:12.0 306:21.0 307:4.0 308:15.0 309:32.0 310:5.0 315:2.0 316:1.0 317:1.0 318:8.0 319:7.0 321:4.0 322:7.0 323:5.0 324:7.0 326:2.0 327:6.0 328:4.0 329:2.0 330:8.0 331:13.0 332:5.0 333:2.0 334:9.0 336:12.0 337:14.0 338:5.0 339:6.0 341:3.0 342:13.0 343:7.0 344:4.0 345:9.0 346:5.0 347:5.0 349:13.0 350:15.0 351:11.0 352:10.0 353:12.0 354:6.0 355:21.0 356:26.0 357:10.0 358:5.0 359:15.0 360:9.0 361:5.0 363:4.0 364:5.0 365:10.0 366:46.0 367:2.0 368:28.0 369:5.0 370:22.0 371:41.0 372:24.0 373:33.0 374:21.0 375:13.0 376:40.0 377:6.0 378:7.0 379:35.0 380:26.0 381:10.0 382:6.0 383:17.0 384:9.0 386:24.0 387:21.0 389:12.0 390:20.0 391:28.0 392:24.0 394:6.0 395:4.0 396:3.0 397:3.0 398:3.0 399:10.0 400:9.0 403:1.0 404:6.0 405:11.0 406:1.0 407:4.0 408:3.0 409:2.0 410:1.0 411:4.0 412:8.0 413:16.0 415:3.0 417:13.0 418:2.0 419:6.0 420:7.0 422:5.0 423:1.0 425:3.0 427:2.0 428:6.0 429:2.0 430:4.0 431:9.0 432:7.0 433:1.0 435:5.0 436:7.0 437:1.0 438:7.0 440:14.0 441:2.0 442:3.0 443:8.0 444:6.0 445:4.0 446:1.0 449:14.0 450:15.0 451:2.0 452:14.0 453:4.0 454:4.0 455:2.0 456:17.0 457:6.0 458:2.0 459:1.0 461:8.0 462:5.0 463:12.0 464:7.0 465:9.0 466:8.0 467:19.0 468:1.0 470:5.0 471:20.0 472:9.0 473:16.0 474:3.0 475:6.0 476:6.0 478:5.0 479:15.0 480:8.0 481:9.0 482:7.0 483:9.0 485:11.0 486:12.0 487:8.0 488:15.0 489:5.0 490:3.0 491:21.0 492:13.0 493:4.0 494:5.0 495:5.0 496:2.0 497:7.0 498:11.0</t>
  </si>
  <si>
    <t>orotic acid</t>
  </si>
  <si>
    <t>85:4455.0 86:17168.0 89:1412.0 92:455.0 93:3680.0 94:867.0 95:4144.0 96:2476.0 97:12841.0 98:3068.0 99:16269.0 100:89814.0 101:9061.0 102:7078.0 103:6124.0 104:1178.0 105:3575.0 106:216.0 108:51.0 109:1805.0 110:2845.0 111:2091.0 112:2349.0 113:2744.0 114:4979.0 115:7941.0 116:2550.0 117:12126.0 118:2638.0 119:3688.0 120:315.0 121:417.0 123:3287.0 124:2164.0 125:2254.0 126:2561.0 127:1952.0 128:1517.0 129:290.0 130:296.0 131:32054.0 132:7878.0 133:38837.0 134:5287.0 135:3223.0 136:406.0 137:836.0 138:672.0 139:1582.0 140:8035.0 141:4109.0 142:3404.0 144:2688.0 145:2706.0 146:982.0 147:198235.0 148:25158.0 149:21880.0 150:1951.0 151:1334.0 152:273.0 153:800.0 154:1971.0 155:2906.0 156:5744.0 157:5077.0 158:7649.0 159:2803.0 160:4503.0 161:1745.0 162:414.0 163:208.0 166:120.0 167:7676.0 168:1743.0 169:3054.0 170:1913.0 171:1242.0 172:1929.0 173:3055.0 174:35998.0 175:6447.0 176:2902.0 177:1214.0 178:69.0 179:77.0 180:1136.0 181:3096.0 182:2281.0 183:2138.0 184:3597.0 185:2155.0 186:474.0 187:552.0 188:956.0 189:1588.0 190:727.0 191:653.0 194:94.0 195:4315.0 196:1137.0 197:1910.0 198:1944.0 199:636.0 200:589.0 201:1954.0 202:564.0 203:121.0 204:387.0 205:1026.0 206:321.0 207:955.0 208:314.0 209:670.0 210:467.0 211:18682.0 212:4015.0 213:2323.0 214:8474.0 215:8492.0 216:2211.0 217:931.0 218:238.0 219:29.0 221:1706.0 222:411.0 223:299.0 224:215.0 225:2426.0 226:2913.0 227:1405.0 228:1877.0 229:21228.0 230:4837.0 231:2453.0 232:500.0 233:229.0 234:60.0 235:55.0 239:12266.0 240:3433.0 241:1968.0 242:441.0 243:458.0 244:200.0 245:2755.0 246:845.0 247:684.0 248:247.0 250:38.0 251:14.0 252:336.0 253:25288.0 254:224724.0 255:57606.0 256:22817.0 257:5768.0 258:1280.0 259:847.0 260:152.0 261:1431.0 262:397.0 263:165.0 264:46.0 267:113.0 268:656.0 269:25740.0 270:12793.0 271:4658.0 272:2634.0 273:1127.0 274:285.0 275:290.0 276:141.0 277:40.0 280:30.0 281:53.0 282:3776.0 283:1934.0 284:937.0 285:8132.0 286:1654.0 287:2002.0 288:324.0 289:200.0 290:112.0 291:69.0 293:22.0 296:40.0 297:281.0 298:99.0 299:746.0 300:1671.0 301:577.0 302:253.0 303:530.0 304:180.0 305:149.0 306:240.0 307:60.0 308:59.0 309:27.0 310:9.0 311:116.0 312:79.0 313:1236.0 314:439.0 315:191.0 316:98.0 317:91.0 318:74.0 319:124.0 320:98.0 322:28.0 323:22.0 324:21.0 326:18.0 327:2756.0 328:1781.0 329:4661.0 330:1847.0 331:982.0 332:379.0 333:231.0 334:81.0 335:80.0 336:75.0 337:23.0 338:20.0 339:89.0 340:26.0 341:250.0 342:247.0 343:1706.0 344:887.0 345:413.0 346:864.0 347:366.0 348:218.0 349:69.0 350:35.0 351:36.0 352:46.0 354:59.0 355:571.0 356:1899.0 357:68543.0 358:24056.0 359:10777.0 360:2529.0 361:579.0 362:88.0 363:59.0 364:6.0 366:80.0 367:34.0 368:38.0 370:132.0 371:4083.0 372:5030.0 373:1907.0 374:910.0 375:5743.0 376:2031.0 377:854.0 378:204.0 379:26.0 380:51.0 381:10.0 382:4.0 384:1.0 396:2.0 397:35.0 398:62.0 399:50.0 400:11.0 401:60.0 402:30.0 415:11.0 417:11.0 418:18.0 425:3.0 432:4.0 435:9.0 449:3.0 450:3.0 466:4.0 469:2.0</t>
  </si>
  <si>
    <t>85:9711.0 86:146871.0 87:18065.0 88:8717.0 89:1607.0 90:7943.0 91:4257.0 92:777.0 93:600.0 94:507.0 95:1429.0 96:3053.0 97:3227.0 98:14760.0 99:9490.0 100:109171.0 101:16745.0 102:61027.0 103:17184.0 104:4833.0 105:2306.0 106:669.0 107:358.0 108:215.0 109:1671.0 110:8215.0 111:1995.0 112:20523.0 113:9988.0 114:29360.0 115:18846.0 116:16812.0 117:16504.0 118:3333.0 119:8295.0 120:1737.0 121:731.0 122:281.0 123:199.0 124:2448.0 125:1712.0 126:19460.0 127:13924.0 128:50159.0 129:16324.0 130:45365.0 131:26242.0 132:22721.0 133:18477.0 134:2745.0 135:1965.0 136:716.0 137:187.0 138:356.0 139:389.0 140:12475.0 141:9250.0 142:800959.0 143:102640.0 144:46966.0 145:6275.0 146:30963.0 147:74921.0 148:16366.0 149:1597.0 150:1296.0 151:781.0 152:6275.0 153:4883.0 154:6802.0 155:2066.0 156:8889.0 157:194.0 158:12636.0 159:3696.0 160:9797.0 161:4079.0 162:2974.0 163:1725.0 164:680.0 165:32.0 166:323.0 167:1619.0 168:3147.0 169:6989.0 170:5121.0 171:1526.0 172:30680.0 173:6179.0 174:279615.0 175:49435.0 176:30527.0 177:4302.0 178:1840.0 179:539.0 180:530.0 181:1261.0 182:1578.0 184:2264.0 186:9466.0 187:10335.0 189:11765.0 190:2808.0 191:5399.0 192:1031.0 193:711.0 194:55.0 195:374.0 196:790.0 197:609.0 198:2736.0 199:1973.0 200:56665.0 201:12763.0 202:9641.0 203:4530.0 204:11775.0 205:3042.0 206:1185.0 208:179.0 210:25.0 212:1867.0 213:5176.0 214:29917.0 215:8289.0 216:32306.0 217:10591.0 218:17582.0 219:4200.0 220:4370.0 222:519.0 223:731.0 224:191.0 225:1273.0 226:2372.0 227:1508.0 228:1136.0 229:15276.0 230:5963.0 231:2812.0 232:2773.0 233:804.0 234:535.0 235:32.0 236:367.0 238:98.0 239:867.0 240:714.0 241:26558.0 242:8948.0 243:4313.0 244:4671.0 245:1239.0 246:2246.0 247:674.0 248:1090.0 249:315.0 250:150.0 251:123.0 252:157.0 253:558.0 254:68.0 255:3397.0 256:1495.0 257:25292.0 258:25718.0 259:19643.0 260:5614.0 261:1337.0 262:481.0 263:329.0 264:38.0 265:32.0 269:1553.0 270:966.0 271:6666.0 272:2203.0 276:1697.0 277:543.0 278:179.0 279:53.0 287:1495.0 288:944.0 291:51.0 292:56.0 293:21.0 294:27.0 297:17.0 298:29.0 299:64.0 300:256.0 301:979.0 302:524.0 303:4063.0 304:1535.0 305:1156.0 306:560.0 307:622.0 308:126.0 311:12.0 312:21.0 313:342.0 314:152.0 315:3669.0 316:2973.0 317:1263.0 318:448.0 320:54.0 322:46.0 323:4.0 324:107.0 325:17.0 328:5.0 329:1569.0 330:6805.0 331:2869.0 332:1657.0 337:55.0 338:13.0 341:85.0 343:27.0 354:1.0 355:1.0 359:600.0 360:356.0 361:8583.0 362:2651.0 364:438.0 365:336.0 366:74.0 367:149.0 371:13.0 374:299.0 378:199.0 379:67.0 380:7.0 388:36.0 389:14.0 390:86.0 391:30.0 392:76.0 394:40.0 396:18.0 397:45.0 400:6.0 402:7.0 403:730.0 404:524.0 405:1729.0 406:603.0 407:370.0 408:134.0 409:34.0 410:12.0 411:12.0 412:26.0 413:30.0 415:6.0 416:6.0 417:4.0 419:489.0 420:12383.0 421:5955.0 422:3024.0 423:935.0 424:273.0 427:11.0 429:36.0 430:18.0 431:3.0 432:54.0 435:38.0 443:23.0 447:12.0 448:1.0 453:1.0 456:1.0 459:1.0 460:7.0 467:316.0 468:213.0 469:28.0 470:42.0 471:13.0 489:23.0</t>
  </si>
  <si>
    <t>ornithine</t>
  </si>
  <si>
    <t>oleic acid</t>
  </si>
  <si>
    <t>85:369.0 86:112.0 87:70.0 88:45.0 89:228.0 90:40.0 91:137.0 92:28.0 93:420.0 94:192.0 95:1135.0 96:1726.0 97:1126.0 98:1312.0 99:276.0 100:8.0 101:70.0 102:12.0 103:12.0 104:9.0 105:212.0 106:36.0 107:253.0 108:109.0 109:502.0 110:646.0 111:392.0 112:214.0 113:65.0 114:16.0 115:60.0 116:462.0 117:5482.0 118:521.0 119:367.0 120:57.0 121:173.0 122:49.0 123:342.0 124:216.0 125:123.0 126:58.0 127:24.0 128:20.0 129:4173.0 130:502.0 131:838.0 132:784.0 133:337.0 134:124.0 135:109.0 137:211.0 138:162.0 139:57.0 140:27.0 141:38.0 142:39.0 143:207.0 144:46.0 145:1394.0 146:165.0 147:51.0 148:60.0 149:6.0 151:114.0 152:168.0 153:42.0 154:16.0 155:161.0 156:41.0 157:90.0 158:30.0 159:96.0 160:24.0 161:37.0 162:14.0 164:8.0 165:60.0 166:98.0 167:36.0 168:18.0 169:104.0 170:50.0 171:148.0 172:64.0 173:51.0 174:5.0 175:31.0 176:5.0 177:1.0 179:30.0 180:178.0 181:43.0 182:14.0 183:120.0 184:22.0 185:284.0 186:88.0 187:69.0 188:23.0 189:10.0 190:5.0 192:9.0 193:15.0 194:13.0 195:8.0 196:12.0 197:27.0 198:3.0 199:302.0 200:65.0 201:71.0 202:20.0 203:8.0 204:4.0 205:3.0 206:4.0 207:40.0 208:15.0 209:9.0 210:6.0 211:22.0 212:4.0 213:52.0 214:13.0 215:11.0 216:10.0 217:5.0 218:5.0 219:2.0 220:27.0 221:38.0 222:173.0 223:50.0 224:6.0 225:6.0 226:9.0 227:52.0 228:12.0 229:12.0 230:15.0 231:7.0 232:8.0 233:11.0 235:34.0 236:34.0 237:3.0 238:3.0 239:5.0 240:1.0 241:55.0 242:19.0 243:13.0 244:3.0 245:12.0 246:17.0 247:5.0 248:3.0 249:8.0 250:9.0 252:7.0 253:20.0 254:11.0 255:39.0 256:6.0 257:27.0 258:18.0 260:16.0 261:2.0 263:1.0 264:132.0 265:28.0 266:7.0 267:7.0 268:8.0 269:10.0 270:2.0 271:15.0 272:18.0 273:9.0 274:11.0 275:3.0 276:6.0 277:10.0 278:7.0 279:12.0 280:9.0 281:8.0 282:10.0 283:1.0 284:1.0 285:5.0 286:9.0 287:5.0 288:3.0 289:1.0 290:2.0 291:12.0 292:2.0 294:10.0 295:15.0 296:8.0 297:10.0 298:11.0 300:2.0 301:10.0 302:7.0 303:9.0 304:2.0 305:1.0 306:2.0 307:2.0 308:6.0 309:9.0 310:9.0 311:16.0 312:11.0 313:4.0 314:11.0 315:2.0 318:3.0 319:4.0 320:4.0 321:14.0 322:7.0 323:8.0 324:13.0 325:7.0 326:14.0 327:9.0 328:3.0 329:7.0 330:5.0 331:4.0 332:6.0 333:8.0 334:10.0 335:9.0 336:2.0 338:9.0 339:576.0 340:240.0 341:75.0 342:9.0 343:9.0 344:7.0 345:6.0 346:2.0 347:5.0 348:10.0 349:5.0 350:7.0 351:1.0 352:7.0 353:4.0 354:41.0 355:27.0 356:4.0 357:6.0 358:8.0 359:2.0 360:1.0 361:7.0 362:1.0 363:3.0 364:8.0 366:5.0 367:7.0 368:14.0 369:3.0 370:8.0 371:16.0 372:12.0 373:20.0 375:3.0 376:11.0 377:4.0 378:1.0 379:2.0 380:9.0 381:6.0 382:10.0 383:9.0 384:6.0 385:12.0 386:2.0 387:3.0 388:2.0 389:4.0 390:6.0 391:2.0 392:4.0 394:5.0 395:8.0 396:5.0 398:11.0 399:3.0 400:6.0 401:7.0 402:4.0 403:5.0 404:4.0 405:13.0 406:2.0 407:4.0 408:9.0 409:4.0 410:7.0 411:5.0 412:9.0 413:3.0 414:10.0 415:7.0 416:1.0 417:10.0 418:7.0 419:8.0 420:14.0 421:2.0 423:10.0 424:4.0 425:5.0 427:5.0 428:18.0 429:5.0 431:4.0 432:12.0 433:2.0 434:10.0 435:2.0 436:6.0 438:6.0 439:9.0 441:16.0 442:6.0 443:12.0 444:7.0 445:17.0 446:2.0 447:9.0 448:1.0 449:5.0 450:1.0 451:15.0 452:4.0 453:3.0 454:3.0 455:4.0 456:4.0 457:15.0 458:2.0 459:6.0 460:9.0 461:1.0 462:2.0 463:3.0 464:2.0 465:2.0 466:9.0 467:5.0 468:18.0 469:2.0 470:5.0 471:11.0 472:8.0 473:3.0 474:9.0 475:9.0 476:12.0 477:4.0 478:10.0 479:7.0 480:4.0 481:15.0 482:1.0 483:9.0 484:6.0 485:10.0 486:1.0 487:4.0 489:6.0 490:1.0 492:6.0 493:9.0 495:15.0 496:13.0 498:6.0 499:12.0 500:6.0</t>
  </si>
  <si>
    <t>octadecanol</t>
  </si>
  <si>
    <t>85:5474.0 86:1681.0 87:2209.0 88:746.0 89:18591.0 90:2009.0 91:8032.0 92:204.0 93:1040.0 95:3742.0 96:2122.0 97:16115.0 98:3178.0 99:1726.0 101:12143.0 102:1542.0 103:27449.0 105:847.0 109:1782.0 110:1217.0 111:7128.0 112:1233.0 113:2370.0 114:384.0 115:5977.0 116:1241.0 117:365.0 118:397.0 120:218.0 121:332.0 122:221.0 125:2162.0 127:1309.0 128:133.0 129:2586.0 131:1014.0 133:363.0 136:156.0 137:584.0 139:607.0 140:113.0 141:609.0 143:684.0 145:499.0 147:1674.0 152:74.0 153:277.0 155:313.0 157:451.0 167:349.0 169:303.0 180:275.0 182:129.0 185:162.0 187:172.0 198:59.0 200:57.0 205:290.0 213:329.0 214:160.0 216:94.0 217:184.0 218:1557.0 219:259.0 220:699.0 221:322.0 222:67.0 223:542.0 225:84.0 226:124.0 227:51.0 229:268.0 231:74.0 233:125.0 235:91.0 240:187.0 241:227.0 243:201.0 244:192.0 246:161.0 247:104.0 250:207.0 254:178.0 256:212.0 257:152.0 261:101.0 263:225.0 270:109.0 271:101.0 272:146.0 276:119.0 277:106.0 278:128.0 281:600.0 282:196.0 290:51.0 298:285.0 310:129.0 311:86.0 323:129.0 324:186.0 327:18551.0 328:4157.0 329:1666.0 330:370.0 331:157.0 364:76.0 449:70.0 460:75.0 465:69.0 474:68.0</t>
  </si>
  <si>
    <t>octadecane-1,12-diol NIST</t>
  </si>
  <si>
    <t>85:1367.0 87:76.0 88:112.0 89:225.0 91:1037.0 95:3549.0 96:33.0 97:3641.0 98:942.0 99:506.0 101:951.0 103:3179.0 104:6.0 109:2591.0 110:713.0 111:669.0 112:37.0 113:202.0 115:54.0 117:78.0 120:2.0 123:524.0 124:113.0 125:29.0 129:986.0 132:2.0 133:66.0 138:18.0 139:5.0 143:361.0 144:215.0 149:2310.0 150:26.0 151:164.0 152:4.0 155:14.0 162:3.0 163:745.0 164:74.0 165:413.0 171:76.0 173:3.0 184:19.0 187:5853.0 188:928.0 189:108.0 199:174.0 202:7.0 204:143.0 208:3.0 211:9.0 217:10.0 220:1.0 230:6.0 241:38.0 248:10.0 255:24.0 256:22.0 260:2.0 261:58.0 262:42.0 264:3.0 272:1.0 275:2.0 281:4.0 282:13.0 283:225.0 286:1.0 291:41.0 295:41.0 299:56.0 305:7.0 314:6.0 316:2.0 318:1.0 324:1.0 326:194.0 329:17.0 331:15.0 332:27.0 339:26.0 341:6.0 342:35.0 343:2.0 345:272.0 346:92.0 347:55.0 353:1.0 355:30.0 356:6.0 357:5.0 361:74.0 362:1.0 368:18.0 370:8.0 374:1.0 378:6.0 380:1.0 388:1.0 391:19.0 396:1.0 406:1.0 409:1.0 415:1.0 421:4.0 423:1.0 424:1.0 426:6.0 428:9.0 431:3.0 432:1.0 437:4.0 439:2.0 448:1.0 452:1.0 455:1.0 462:25.0 473:2.0 487:10.0 500:1.0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</si>
  <si>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</si>
  <si>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</si>
  <si>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</si>
  <si>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90:486.0 91:242.0 92:616.0 93:873.0 94:1910.0 96:193.0 97:201.0 98:310.0 100:26700.0 103:47812.0 104:6064.0 105:13971.0 106:3133.0 107:235.0 108:97.0 109:1311.0 110:573.0 113:208.0 120:254.0 122:766.0 123:425.0 126:287.0 127:26372.0 128:1174.0 129:4948.0 131:280.0 132:165.0 135:469.0 136:26308.0 137:3366.0 138:1036.0 140:1183.0 143:126.0 150:831.0 151:409.0 152:44.0 155:1157.0 156:5130.0 157:1167.0 158:655.0 163:583.0 164:68.0 165:416.0 166:84.0 167:51.0 170:1855.0 171:15509.0 172:868.0 175:13.0 177:802.0 178:69.0 179:68316.0 180:10178.0 181:2978.0 184:3757.0 185:267.0 187:187.0 188:1452.0 191:3937.0 192:660.0 193:5189.0 194:2455.0 195:405.0 196:555.0 213:5.0 215:280.0 217:3539.0 218:847.0 220:22.0 224:357.0 228:907.0 229:325.0 230:4958.0 231:246.0 232:201.0 233:19.0 234:765.0 237:30.0 239:9.0 243:7223.0 244:2963.0 245:660.0 246:140.0 258:678.0 259:797.0 260:925.0 261:451.0 262:181.0 265:15.0 267:6.0 271:971.0 272:32.0 273:162.0 288:1.0 289:11.0 296:80.0 304:4.0 306:5.0 315:64.0 316:20.0 317:3.0 333:43.0 334:10.0 335:14.0 346:208.0 347:27.0 348:2511.0 349:560.0 350:191.0 382:8.0 383:37.0 384:27.0 397:2.0 398:29.0 399:8.0 401:40.0 416:7.0 429:20.0 441:13.0 461:1.0 463:4.0 471:2.0 479:1.0 489:17.0 497:27.0</t>
  </si>
  <si>
    <t>85:199.0 86:371.0 87:8665.0 88:154.0 89:2267.0 90:209.0 97:237.0 98:677.0 99:1017.0 100:1427.0 101:1544.0 102:373.0 103:4394.0 104:275.0 105:302.0 110:457.0 111:95.0 112:390.0 113:434.0 114:315.0 115:344.0 116:1878.0 117:4879.0 118:810.0 119:45.0 123:138.0 124:22.0 128:652.0 129:7842.0 130:2394.0 131:2272.0 132:526.0 133:2954.0 134:142.0 136:62.0 137:158.0 138:135.0 139:22.0 141:746.0 143:753.0 144:581.0 146:87.0 147:10800.0 148:891.0 149:1197.0 150:72.0 151:29.0 153:469.0 154:291.0 155:135.0 156:74.0 157:2045.0 158:933.0 159:161.0 160:25.0 168:87.0 169:219.0 170:376.0 171:1278.0 172:380.0 173:2972.0 174:493.0 175:98.0 179:23.0 181:36.0 182:118.0 183:209.0 184:105.0 185:150.0 186:434.0 187:139.0 188:118.0 189:1564.0 190:242.0 195:231.0 196:110.0 197:38.0 198:58.0 199:128.0 200:347.0 201:319.0 202:4064.0 203:710.0 204:1039.0 205:3834.0 206:688.0 207:373.0 210:190.0 211:236.0 212:136.0 213:739.0 214:209.0 215:194.0 216:53.0 217:1685.0 218:377.0 219:40.0 220:6.0 224:8.0 225:91.0 227:308.0 228:17.0 229:433.0 230:94.0 231:819.0 232:149.0 233:61.0 237:127.0 238:134.0 240:2.0 241:3.0 242:25.0 243:1256.0 244:320.0 245:75.0 246:163.0 247:73.0 252:138.0 254:35.0 255:186.0 257:5.0 258:86.0 259:780.0 260:284.0 261:13.0 262:3.0 263:2.0 269:137.0 270:60.0 271:66.0 273:13.0 274:1214.0 275:332.0 276:139.0 277:49.0 278:21.0 279:26.0 281:3.0 284:15.0 285:132.0 286:11.0 287:11.0 290:41.0 291:61.0 293:34.0 298:33.0 299:205.0 300:196.0 301:45.0 302:11.0 303:43.0 305:178.0 306:59.0 307:65.0 308:24.0 312:29.0 313:121.0 314:32.0 315:138.0 317:14.0 318:21.0 319:1802.0 320:478.0 321:234.0 322:55.0 326:7.0 327:34.0 333:694.0 334:249.0 335:79.0 345:71.0 353:9.0 356:1.0 357:98.0 358:9.0 359:133.0 360:61.0 374:82.0 375:14.0 403:9.0 421:3.0 427:21.0 441:59.0 483:5.0 485:6.0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</si>
  <si>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</si>
  <si>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</si>
  <si>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</si>
  <si>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</si>
  <si>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methionine</t>
  </si>
  <si>
    <t>85:3.0 86:205.0 87:28.0 88:23.0 89:17.0 90:14.0 91:25.0 92:3.0 93:34.0 95:3.0 96:6.0 98:52.0 99:13.0 100:2932.0 101:195.0 102:84.0 103:120.0 104:7.0 105:50.0 107:18.0 110:2.0 111:1.0 112:1.0 113:2.0 114:46.0 115:1772.0 116:366.0 117:41.0 120:2.0 123:6.0 124:3.0 125:10.0 126:7.0 128:1955.0 129:141.0 130:198.0 131:208.0 132:16.0 133:18.0 134:91.0 135:7.0 138:12.0 140:23.0 141:1.0 142:32.0 143:12.0 144:34.0 146:11.0 147:303.0 148:53.0 149:13.0 153:4.0 158:105.0 159:1.0 160:14.0 164:5.0 166:2.0 168:1.0 172:7.0 173:3.0 174:9.0 175:8.0 176:604.0 177:84.0 178:34.0 180:1.0 181:6.0 182:1.0 184:5.0 186:13.0 187:3.0 189:3.0 191:7.0 192:5.0 196:1.0 198:4.0 199:6.0 200:3.0 201:74.0 202:25.0 205:2.0 206:2.0 210:1.0 211:1.0 216:21.0 217:41.0 218:44.0 219:33.0 220:29.0 221:3.0 225:1.0 226:11.0 227:18.0 230:2.0 237:2.0 239:1.0 242:30.0 243:344.0 244:95.0 245:17.0 246:3.0 247:1.0 250:6.0 251:2.0 255:12.0 256:1.0 258:1.0 263:5.0 264:11.0 265:3.0 269:9.0 271:1.0 272:2.0 277:10.0 278:16.0 279:2.0 281:13.0 282:1.0 285:1.0 286:3.0 289:3.0 292:4.0 293:9.0 294:1.0 295:4.0 296:1.0 297:5.0 299:1.0 304:8.0 305:22.0 306:2.0 309:2.0 310:1.0 312:5.0 313:1.0 316:7.0 317:3.0 320:8.0 322:5.0 323:4.0 325:4.0 329:7.0 330:11.0 331:4.0 334:2.0 336:1.0 337:1.0 338:9.0 339:7.0 340:1.0 342:3.0 343:5.0 347:3.0 348:3.0 351:2.0 353:3.0 356:8.0 357:2.0 358:6.0 359:15.0 360:14.0 362:4.0 363:2.0 364:9.0 365:7.0 367:9.0 368:6.0 370:1.0 372:6.0 373:1.0 378:14.0 379:6.0 382:16.0 383:1.0 384:3.0 390:17.0 391:8.0 392:6.0 394:7.0 396:2.0 397:1.0 401:5.0 402:12.0 403:9.0 405:1.0 407:19.0 410:8.0 411:3.0 412:17.0 413:5.0 416:3.0 417:6.0 420:12.0 421:12.0 423:2.0 424:2.0 425:2.0 426:10.0 428:4.0 429:1.0 431:9.0 432:1.0 433:1.0 434:2.0 435:12.0 436:12.0 438:6.0 439:1.0 441:5.0 443:2.0 446:1.0 447:1.0 448:5.0 449:4.0 451:12.0 452:19.0 457:13.0 458:4.0 462:2.0 463:2.0 465:4.0 468:4.0 471:15.0 472:6.0 475:12.0 477:2.0 481:3.0 482:2.0 483:9.0 484:3.0 485:6.0 487:5.0 488:12.0 489:1.0 491:6.0 492:17.0 494:1.0 495:15.0 497:3.0 498:2.0 500:12.0</t>
  </si>
  <si>
    <t>methanolphosphate</t>
  </si>
  <si>
    <t>85:3188.0 87:1267.0 89:15189.0 90:957.0 91:8670.0 92:681.0 93:724.0 94:353.0 96:1192.0 98:8964.0 99:878.0 100:1205.0 102:397.0 103:4578.0 104:1441.0 105:4852.0 106:626.0 109:3489.0 111:186.0 114:144.0 115:6678.0 116:576.0 117:3240.0 118:620.0 119:6266.0 120:593.0 121:6140.0 122:1026.0 123:3789.0 124:276.0 125:396.0 129:187.0 131:3673.0 132:117.0 133:35790.0 134:2863.0 135:19068.0 136:2467.0 137:8250.0 138:844.0 140:1102.0 147:4351.0 148:757.0 149:1249.0 150:642.0 151:3426.0 152:701.0 153:729.0 154:332.0 161:230.0 163:31680.0 164:2720.0 165:4448.0 166:836.0 167:2519.0 168:559.0 169:353.0 170:87.0 171:242.0 172:103.0 177:392.0 178:511.0 179:746.0 180:62.0 181:5342.0 182:856.0 183:1571.0 184:68.0 185:87.0 186:118.0 187:68.0 188:114.0 190:137.0 192:347.0 193:1099.0 194:302.0 195:9686.0 196:1154.0 197:1347.0 198:201.0 199:187.0 200:98.0 202:103.0 203:93.0 204:150.0 207:1489.0 209:776.0 210:1007.0 211:19425.0 212:3327.0 213:1417.0 214:297.0 216:155.0 217:112.0 223:137.0 224:85.0 225:1442.0 226:651.0 227:660.0 228:76.0 229:153.0 231:262.0 232:32.0 235:129.0 236:179.0 238:87.0 239:148.0 240:612.0 241:93587.0 242:14546.0 243:8410.0 244:1270.0 245:383.0 246:184.0 248:84.0 249:193.0 251:143.0 252:87.0 253:66.0 254:87.0 255:277.0 256:5650.0 257:1173.0 258:679.0 259:83.0 260:103.0 261:100.0 262:128.0 263:65.0 264:168.0 268:222.0 269:75.0 270:134.0 271:104.0 272:59.0 273:139.0 274:105.0 277:62.0 278:153.0 279:178.0 280:125.0 282:152.0 284:259.0 285:108.0 287:90.0 288:51.0 289:92.0 290:155.0 291:61.0 292:191.0 294:102.0 296:232.0 298:170.0 299:148.0 300:69.0 301:185.0 302:127.0 303:49.0 304:121.0 306:129.0 308:127.0 309:100.0 310:105.0 312:183.0 313:113.0 314:90.0 315:188.0 316:125.0 317:179.0 318:122.0 319:138.0 320:64.0 322:82.0 324:91.0 327:179.0 328:191.0 329:115.0 330:70.0 331:79.0 333:102.0 335:123.0 337:62.0 338:89.0 342:137.0 343:106.0 344:110.0 346:116.0 348:151.0 349:95.0 350:59.0 351:78.0 352:135.0 353:122.0 354:70.0 356:146.0 357:91.0 358:130.0 359:116.0 360:122.0 362:128.0 367:74.0 368:59.0 372:58.0 374:68.0 375:125.0 376:54.0 377:99.0 379:64.0 380:128.0 384:55.0 386:176.0 387:78.0 390:201.0 391:73.0 392:69.0 395:89.0 396:77.0 399:61.0 400:85.0 401:149.0 402:63.0 403:55.0 404:70.0 405:212.0 406:120.0 411:128.0 413:127.0 414:157.0 419:67.0 420:132.0 421:194.0 423:40.0 425:120.0 426:96.0 427:157.0 428:110.0 429:106.0 430:240.0 431:227.0 432:66.0 434:104.0 436:74.0 438:136.0 440:36.0 441:87.0 442:79.0 443:55.0 444:161.0 445:89.0 446:113.0 447:121.0 450:75.0 451:153.0 453:68.0 457:102.0 458:86.0 459:198.0 461:221.0 462:116.0 463:171.0 465:102.0 466:146.0 468:66.0 471:53.0 472:125.0 474:104.0 475:59.0 476:105.0 478:81.0 480:119.0 483:104.0 484:94.0 485:79.0 486:108.0 490:169.0 492:44.0 495:102.0 496:139.0 498:72.0 500:65.0</t>
  </si>
  <si>
    <t>mannose</t>
  </si>
  <si>
    <t>89:341.0 90:13.0 92:1.0 93:18.0 94:2.0 99:10.0 101:62.0 102:9.0 103:362.0 114:75.0 115:4.0 116:9.0 117:275.0 118:1.0 129:362.0 130:15.0 131:81.0 133:261.0 143:5.0 146:6.0 147:1250.0 148:102.0 153:2.0 157:173.0 159:2.0 160:314.0 161:21.0 162:1.0 177:2.0 189:80.0 191:46.0 193:2.0 204:968.0 205:523.0 206:73.0 207:17.0 217:194.0 226:1.0 229:28.0 234:1.0 248:1.0 261:1.0 271:2.0 291:1.0 306:11.0 319:158.0 320:56.0 321:8.0 329:1.0 375:3.0 382:2.0 394:1.0 416:1.0 435:1.0 454:1.0 462:6.0 463:1.0 471:1.0 475:3.0 486:3.0 492:4.0 493:2.0 500:3.0</t>
  </si>
  <si>
    <t>85:36770.0 86:311517.0 87:35013.0 88:89513.0 89:38308.0 90:9907.0 91:5061.0 92:2319.0 93:4622.0 94:10270.0 95:6324.0 96:8492.0 97:16544.0 98:31849.0 99:25055.0 100:340682.0 101:57020.0 102:77756.0 103:194744.0 104:19914.0 105:13032.0 106:2695.0 107:4240.0 108:3305.0 109:4340.0 110:17200.0 111:11127.0 112:62436.0 113:23761.0 114:46842.0 115:48059.0 116:30372.0 117:121945.0 118:18499.0 119:17612.0 120:4476.0 121:2578.0 122:980.0 123:3290.0 124:8463.0 125:6707.0 126:33590.0 127:11086.0 128:174092.0 129:101315.0 130:87101.0 131:72352.0 132:49428.0 133:96622.0 134:15728.0 135:9278.0 136:3439.0 137:2367.0 138:5793.0 139:10791.0 140:34172.0 141:10923.0 142:21302.0 143:13882.0 145:3378.0 146:28008.0 147:291964.0 148:46314.0 149:28986.0 150:6990.0 151:8823.0 152:2842.0 153:32241.0 154:947827.0 155:254115.0 156:510572.0 157:125101.0 158:36663.0 159:7331.0 160:17494.0 161:6107.0 162:3507.0 163:6299.0 164:4153.0 165:3326.0 166:27135.0 167:10563.0 168:7821.0 169:6038.0 170:7540.0 171:3228.0 172:21904.0 173:6120.0 174:483697.0 175:95802.0 176:55961.0 177:10636.0 178:3301.0 179:2006.0 180:4103.0 181:3611.0 182:19713.0 183:13559.0 184:7176.0 185:2233.0 186:9905.0 187:4427.0 188:7255.0 189:25114.0 190:8422.0 191:23762.0 192:5129.0 193:3023.0 194:1815.0 195:1224.0 196:1359.0 197:1017.0 198:2215.0 199:1508.0 200:14741.0 201:4295.0 202:7889.0 203:7635.0 204:18949.0 205:96275.0 206:19547.0 207:14386.0 208:3510.0 209:1446.0 210:801.0 211:3330.0 212:3372.0 213:3182.0 214:9788.0 215:4285.0 216:11249.0 217:90508.0 218:77378.0 219:21791.0 220:8218.0 221:11380.0 222:3236.0 223:2927.0 224:1646.0 225:3297.0 226:14504.0 227:6447.0 228:15771.0 229:18774.0 230:31952.0 231:9166.0 232:57589.0 233:12070.0 234:4711.0 235:1157.0 236:1025.0 237:1711.0 238:37483.0 239:12325.0 240:5905.0 241:3963.0 242:999.0 243:987.0 244:1423.0 245:803.0 246:1329.0 247:558.0 248:1683.0 249:1026.0 250:1219.0 251:618.0 252:1791.0 253:1703.0 254:169183.0 255:43755.0 256:18416.0 257:15541.0 258:4475.0 259:5090.0 260:1030.0 261:729.0 262:330.0 263:350.0 264:934.0 265:2160.0 266:10456.0 267:5331.0 268:2414.0 269:1426.0 270:1391.0 271:1126.0 272:1533.0 273:1409.0 274:663.0 275:273.0 276:748.0 277:4518.0 278:1764.0 279:1274.0 280:1251.0 281:7913.0 282:3111.0 283:2423.0 284:1372.0 285:2133.0 286:1162.0 287:758.0 288:783.0 289:550.0 290:465.0 291:3836.0 292:957.0 293:473.0 294:261.0 295:520.0 296:390.0 297:449.0 298:510.0 299:1487.0 300:141.0 301:712.0 302:617.0 303:1045.0 304:42220.0 305:16228.0 306:7451.0 307:11739.0 308:3195.0 309:1598.0 310:587.0 311:3650.0 312:1378.0 313:961.0 314:620.0 315:936.0 316:837.0 317:51503.0 318:9878.0 319:72522.0 320:21812.0 321:10893.0 322:2433.0 323:755.0 324:324.0 325:836.0 326:592.0 327:1484.0 328:7020.0 329:2556.0 330:1515.0 331:5035.0 332:1694.0 333:1051.0 334:93.0 335:41.0 337:44.0 338:2988.0 339:1031.0 340:1048.0 341:2362.0 342:1150.0 343:670.0 344:1187.0 345:3579.0 346:1222.0 347:739.0 348:188.0 350:43.0 352:28.0 353:186.0 354:242.0 355:2520.0 356:16814.0 357:5643.0 358:2229.0 359:577.0 360:201.0 361:327.0 362:106.0 363:72.0 364:47.0 366:17.0 368:1.0 369:285.0 370:354.0 371:5164.0 372:1765.0 373:821.0 374:294.0 375:8589.0 376:3237.0 377:1331.0 378:632.0 379:214.0 380:169.0 381:31.0 382:70.0 383:98.0 384:208.0 385:365.0 386:48.0 387:64.0 388:344.0 389:57.0 390:186.0 391:173.0 392:19.0 395:17.0 398:85.0 399:387.0 400:229.0 401:2578.0 402:866.0 403:598.0 404:244.0 405:133.0 406:152.0 408:78.0 409:246.0 410:70.0 413:41.0 414:119.0 415:768.0 416:504.0 417:423.0 418:747.0 419:1334.0 420:736.0 421:1783.0 422:675.0 423:392.0 424:153.0 426:6.0 427:32.0 428:131.0 429:1800.0 430:842.0 431:584.0 432:161.0 433:145.0 434:6.0 441:37.0 442:10.0 443:54.0 444:19.0 445:25.0 447:92.0 451:17.0 454:18.0 458:29.0 459:196.0 460:79.0 461:549.0 462:233.0 463:193.0 466:18.0 467:22.0 468:14.0 469:2.0 470:1.0 473:43.0 475:291.0 476:134.0 477:67.0 478:29.0 487:31.0 488:28.0 489:241.0 490:24.0 491:71.0 492:6.0 498:17.0 500:15.0</t>
  </si>
  <si>
    <t>maltotriose</t>
  </si>
  <si>
    <t>85:97.0 86:25.0 87:89.0 88:46.0 89:718.0 90:51.0 94:2.0 95:3.0 97:191.0 98:5.0 99:78.0 100:204.0 101:321.0 102:188.0 103:3032.0 104:267.0 105:350.0 106:25.0 107:18.0 108:2.0 109:138.0 110:4.0 111:63.0 112:17.0 113:80.0 114:74.0 115:93.0 116:165.0 117:1875.0 118:168.0 119:96.0 120:16.0 121:7.0 125:5.0 126:8.0 127:45.0 128:40.0 129:2246.0 130:324.0 131:423.0 132:46.0 133:739.0 134:98.0 135:41.0 136:2.0 139:17.0 140:10.0 141:55.0 142:112.0 143:403.0 144:52.0 145:123.0 146:8.0 147:3899.0 148:599.0 149:449.0 150:44.0 151:24.0 152:6.0 153:64.0 154:14.0 155:285.0 156:48.0 157:407.0 158:71.0 159:66.0 160:626.0 161:128.0 162:20.0 163:95.0 164:1.0 165:39.0 166:1.0 167:22.0 168:12.0 169:1401.0 170:192.0 171:132.0 172:37.0 173:93.0 174:23.0 175:49.0 177:37.0 179:10.0 180:3.0 181:11.0 182:14.0 183:110.0 184:11.0 185:15.0 186:28.0 187:20.0 188:7.0 189:531.0 190:108.0 191:972.0 192:157.0 193:112.0 194:4.0 195:27.0 196:5.0 197:20.0 198:4.0 199:71.0 200:10.0 201:36.0 202:12.0 203:119.0 204:6880.0 205:2090.0 206:691.0 207:247.0 208:21.0 209:9.0 210:77.0 211:24.0 212:6.0 214:7.0 215:51.0 216:51.0 217:2198.0 218:478.0 219:216.0 220:26.0 221:134.0 222:4.0 223:11.0 225:6.0 227:14.0 228:15.0 229:105.0 230:85.0 231:296.0 232:85.0 233:91.0 234:31.0 235:24.0 236:5.0 237:7.0 238:4.0 239:1.0 241:29.0 242:26.0 243:576.0 244:160.0 245:140.0 246:67.0 247:59.0 248:6.0 249:12.0 251:9.0 253:12.0 255:15.0 256:15.0 257:85.0 258:5.0 259:84.0 260:11.0 261:13.0 262:14.0 263:5.0 264:9.0 265:30.0 266:3.0 268:2.0 269:11.0 270:9.0 271:892.0 272:187.0 273:104.0 274:37.0 275:15.0 276:13.0 277:14.0 278:3.0 279:2.0 281:2.0 282:19.0 285:7.0 286:1.0 287:6.0 288:1.0 289:43.0 290:10.0 291:46.0 292:21.0 293:8.0 297:4.0 300:54.0 301:5.0 302:10.0 303:7.0 304:5.0 305:105.0 306:30.0 307:27.0 312:1.0 313:7.0 315:2.0 316:4.0 317:36.0 318:18.0 319:188.0 320:61.0 321:28.0 322:7.0 323:1.0 324:2.0 325:5.0 330:6.0 331:90.0 332:54.0 333:29.0 334:13.0 335:5.0 336:3.0 337:2.0 341:19.0 343:5.0 345:23.0 346:1.0 347:6.0 349:5.0 350:1.0 355:15.0 357:4.0 358:9.0 359:19.0 360:117.0 361:2302.0 362:866.0 363:356.0 364:81.0 365:32.0 366:3.0 368:1.0 375:10.0 380:1.0 382:7.0 384:3.0 386:6.0 390:1.0 391:3.0 392:1.0 394:2.0 399:2.0 401:6.0 403:5.0 404:1.0 405:3.0 406:1.0 412:1.0 413:1.0 414:3.0 415:6.0 416:6.0 417:10.0 418:1.0 421:1.0 422:1.0 425:1.0 429:9.0 432:3.0 433:2.0 435:3.0 436:3.0 438:3.0 441:2.0 445:1.0 447:5.0 448:6.0 450:2.0 451:57.0 452:38.0 453:13.0 455:2.0 457:3.0 458:4.0 459:2.0 464:1.0 466:9.0 469:7.0 470:1.0 471:2.0 473:1.0 474:1.0 475:2.0 478:2.0 479:6.0 480:55.0 481:38.0 482:11.0 484:3.0 489:1.0 492:4.0 494:7.0 498:1.0</t>
  </si>
  <si>
    <t>85:77.0 86:59.0 87:59.0 88:1.0 89:1842.0 90:52.0 92:8.0 96:34.0 97:51.0 99:59.0 100:353.0 101:317.0 102:150.0 103:3603.0 104:283.0 105:313.0 106:42.0 107:5.0 109:25.0 110:23.0 111:1.0 112:3.0 114:46.0 115:109.0 116:2.0 117:780.0 118:27.0 121:2.0 122:2.0 125:12.0 126:5.0 127:5.0 128:17.0 129:1569.0 130:374.0 131:311.0 132:41.0 133:1031.0 135:25.0 137:8.0 138:7.0 140:14.0 141:9.0 142:11.0 145:56.0 147:2654.0 148:368.0 149:259.0 151:38.0 152:9.0 153:1.0 154:3.0 156:18.0 157:223.0 158:23.0 159:69.0 160:669.0 161:91.0 162:49.0 163:67.0 164:38.0 169:986.0 170:90.0 171:46.0 172:36.0 173:40.0 175:45.0 177:23.0 178:7.0 180:19.0 186:53.0 189:205.0 190:44.0 191:101.0 196:23.0 201:50.0 203:65.0 205:16.0 207:12.0 210:19.0 212:5.0 215:15.0 216:12.0 217:205.0 219:14.0 220:11.0 225:15.0 228:20.0 229:88.0 230:22.0 233:39.0 234:12.0 235:61.0 236:13.0 241:7.0 243:326.0 244:62.0 245:67.0 246:17.0 247:6.0 248:5.0 250:4.0 260:7.0 261:51.0 268:47.0 269:6.0 271:318.0 272:40.0 273:63.0 274:21.0 275:6.0 277:2.0 280:3.0 285:8.0 286:1.0 299:4.0 300:45.0 306:6.0 308:20.0 318:5.0 319:210.0 320:6.0 328:10.0 331:9.0 332:27.0 333:20.0 342:3.0 352:4.0 360:117.0 361:2158.0 362:601.0 363:232.0 367:5.0 370:6.0 377:3.0 381:3.0 384:8.0 385:6.0 386:3.0 390:40.0 400:4.0 407:1.0 411:3.0 422:1.0 424:1.0 432:6.0 434:4.0 435:1.0 446:4.0 447:5.0 449:13.0 450:3.0 454:6.0 456:26.0 460:17.0 464:4.0 470:10.0 477:7.0 482:6.0 490:7.0 497:7.0 500:5.0</t>
  </si>
  <si>
    <t>malic acid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</si>
  <si>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</si>
  <si>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</si>
  <si>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</si>
  <si>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lysine</t>
  </si>
  <si>
    <t>85:852.0 86:70630.0 87:1598.0 88:21954.0 92:202.0 93:1532.0 94:2528.0 95:540.0 98:5117.0 99:52.0 100:61405.0 102:9398.0 107:10440.0 108:572.0 109:340.0 110:4972.0 112:16370.0 114:10568.0 115:9971.0 116:1290.0 122:216.0 123:359.0 124:1838.0 126:5671.0 128:59010.0 130:6242.0 132:3898.0 136:486.0 138:766.0 139:347.0 140:11135.0 141:613.0 142:5370.0 146:8163.0 152:57.0 153:1175.0 155:54361.0 156:177110.0 158:166.0 166:2737.0 167:545.0 168:1702.0 170:193.0 172:4287.0 174:144500.0 175:18867.0 176:9795.0 182:2538.0 184:1415.0 185:291.0 186:2966.0 188:473.0 197:53.0 198:291.0 199:356.0 200:13499.0 202:4024.0 212:835.0 213:1367.0 214:3146.0 215:241.0 216:1281.0 220:104.0 226:362.0 227:340.0 228:9410.0 230:20912.0 232:48.0 238:1330.0 240:1194.0 241:507.0 247:2595.0 248:1165.0 253:133.0 254:26436.0 255:2009.0 256:989.0 258:903.0 260:164.0 267:92.0 271:411.0 272:1475.0 273:356.0 274:246.0 282:281.0 283:177.0 287:20.0 288:148.0 295:1.0 298:133.0 301:107.0 302:663.0 314:138.0 315:298.0 316:124.0 317:27990.0 318:8406.0 327:214.0 329:2149.0 330:1027.0 335:140.0 340:102.0 341:147.0 348:165.0 349:38.0 357:341.0 359:262.0 360:146.0 361:246.0 362:879.0 363:215.0 366:28.0 368:21.0 369:14.0 372:435.0 373:123.0 375:169.0 385:62.0 386:29.0 387:74.0 388:216.0 390:10.0 391:239.0 392:386.0 393:155.0 394:27.0 397:14.0 398:14.0 399:103.0 400:70.0 401:27.0 414:83.0 417:10.0 418:39.0 428:50.0 429:24.0 430:8.0 431:27.0 433:184.0 434:2164.0 435:1666.0 436:826.0 437:308.0 438:83.0 441:3.0 442:8.0 444:23.0 446:4.0 447:8.0 448:1.0 450:12.0 452:45.0 453:63.0 454:6.0 455:46.0 459:1.0 460:15.0 461:17.0 463:19.0 466:132.0 467:192.0 468:37.0 470:34.0 474:18.0 476:100.0 483:17.0 484:6.0 486:5.0 488:4.0 494:30.0 495:212.0 496:61.0 497:29.0 498:14.0 500:4.0</t>
  </si>
  <si>
    <t>linoleic acid</t>
  </si>
  <si>
    <t>85:539.0 86:198.0 87:84.0 88:115.0 89:404.0 90:26.0 91:2027.0 92:324.0 93:2910.0 94:2158.0 95:4815.0 96:2863.0 97:1449.0 98:363.0 99:311.0 100:44.0 101:132.0 102:9.0 103:8.0 104:66.0 105:910.0 106:291.0 107:1535.0 108:1155.0 109:1950.0 110:1406.0 111:542.0 112:70.0 113:62.0 114:10.0 115:124.0 116:674.0 117:3883.0 118:441.0 119:654.0 120:263.0 121:1616.0 122:715.0 123:850.0 124:533.0 125:246.0 126:32.0 127:22.0 128:35.0 129:4791.0 130:608.0 131:1319.0 132:433.0 133:352.0 134:127.0 135:1376.0 136:924.0 137:406.0 138:297.0 139:142.0 140:12.0 141:65.0 142:46.0 143:331.0 144:44.0 145:723.0 146:153.0 148:25.0 149:710.0 150:1187.0 151:297.0 152:148.0 153:83.0 154:18.0 155:192.0 156:64.0 157:205.0 158:50.0 159:218.0 160:47.0 161:101.0 162:30.0 163:314.0 164:459.0 165:140.0 166:90.0 167:51.0 168:5.0 169:87.0 170:33.0 171:180.0 172:57.0 173:261.0 174:38.0 175:49.0 177:156.0 178:601.0 179:119.0 180:36.0 181:43.0 182:20.0 183:121.0 184:15.0 185:148.0 186:41.0 187:183.0 188:31.0 189:10.0 191:86.0 192:45.0 193:30.0 194:14.0 195:30.0 196:8.0 197:29.0 198:6.0 199:132.0 200:19.0 201:132.0 202:21.0 203:9.0 205:21.0 206:28.0 207:44.0 208:30.0 209:26.0 210:5.0 211:79.0 212:8.0 213:28.0 214:8.0 215:82.0 216:13.0 218:16.0 219:26.0 220:247.0 221:26.0 223:15.0 224:4.0 225:29.0 226:7.0 227:78.0 228:8.0 229:28.0 230:8.0 232:5.0 233:13.0 234:66.0 235:15.0 236:3.0 237:4.0 238:1.0 239:37.0 240:4.0 241:14.0 242:13.0 243:32.0 244:22.0 245:12.0 246:4.0 248:3.0 249:7.0 252:1.0 253:17.0 254:7.0 255:13.0 257:7.0 258:1.0 259:12.0 261:3.0 262:568.0 263:135.0 264:16.0 267:2.0 268:9.0 269:4.0 270:1.0 271:8.0 272:7.0 274:1.0 275:1.0 276:4.0 278:6.0 281:1.0 282:1.0 284:1.0 285:14.0 286:3.0 289:1.0 290:4.0 294:11.0 295:3.0 297:2.0 298:5.0 299:9.0 301:1.0 302:1.0 304:2.0 306:4.0 308:6.0 309:6.0 311:5.0 312:3.0 315:9.0 316:5.0 318:6.0 320:3.0 321:5.0 323:3.0 324:4.0 326:4.0 330:3.0 336:20.0 337:809.0 338:314.0 339:65.0 340:15.0 342:9.0 343:1.0 345:5.0 346:2.0 347:2.0 351:1.0 352:45.0 353:10.0 354:8.0 355:13.0 356:4.0 359:5.0 361:4.0 362:1.0 363:10.0 367:2.0 370:2.0 371:1.0 372:2.0 373:3.0 374:1.0 375:2.0 376:6.0 378:5.0 379:2.0 382:1.0 383:2.0 384:2.0 385:2.0 386:2.0 389:5.0 390:3.0 391:7.0 392:2.0 393:3.0 395:1.0 396:3.0 397:1.0 399:1.0 400:9.0 403:1.0 404:5.0 406:5.0 408:1.0 410:5.0 412:2.0 413:5.0 415:7.0 420:2.0 426:2.0 427:7.0 428:7.0 429:4.0 434:2.0 438:6.0 439:8.0 441:3.0 442:1.0 445:4.0 446:4.0 449:6.0 450:4.0 451:2.0 459:1.0 461:4.0 462:3.0 464:1.0 465:6.0 467:1.0 468:3.0 469:2.0 470:4.0 475:3.0 476:1.0 478:1.0 480:6.0 482:10.0 483:5.0 486:3.0 494:4.0 496:1.0 499:1.0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</si>
  <si>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</si>
  <si>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</si>
  <si>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</si>
  <si>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85:131.0 86:56.0 87:51.0 88:11.0 89:1336.0 90:329.0 91:2292.0 92:178.0 93:220.0 94:10.0 97:159.0 98:859.0 100:37.0 101:307.0 102:53.0 103:819.0 104:26.0 105:86.0 106:3.0 107:4.0 108:1.0 110:32.0 111:167.0 112:62.0 113:52.0 114:53.0 115:27.0 116:864.0 117:118.0 118:35.0 119:36.0 120:32.0 121:14.0 124:6.0 125:4.0 126:827.0 128:303.0 129:29.0 130:75.0 131:307.0 132:105.0 133:130.0 135:3.0 136:14.0 137:41.0 142:46.0 143:8.0 144:12.0 145:1.0 146:6.0 147:46.0 148:13.0 151:35.0 154:7.0 155:8.0 157:52.0 158:2016.0 159:220.0 160:144.0 161:8.0 162:2.0 164:8.0 166:6.0 169:20.0 170:287.0 171:68.0 172:2.0 173:62.0 174:14.0 175:20.0 176:1.0 178:3.0 180:4.0 182:14.0 183:19.0 185:7.0 186:20.0 187:5.0 188:4.0 190:24.0 191:15.0 193:47.0 195:13.0 198:1.0 201:104.0 202:2.0 203:9.0 205:1.0 206:1.0 207:35.0 209:1.0 211:136.0 212:7.0 213:5.0 217:13.0 219:3.0 220:2.0 223:3.0 224:6.0 225:24.0 227:7.0 228:64.0 231:1.0 232:3.0 233:2.0 234:3.0 236:3.0 237:3.0 239:3.0 240:19.0 241:7.0 242:5.0 245:2.0 246:1.0 247:6.0 248:4.0 251:6.0 252:2.0 253:4.0 254:1.0 256:1.0 257:3.0 258:1.0 262:4.0 264:15.0 265:2.0 266:3.0 269:9.0 270:3.0 271:6.0 275:3.0 276:2.0 277:6.0 278:10.0 279:12.0 280:7.0 282:2.0 283:21.0 284:6.0 285:14.0 286:7.0 287:8.0 288:3.0 289:4.0 290:11.0 292:3.0 293:1.0 294:2.0 295:12.0 297:10.0 298:21.0 299:696.0 300:169.0 301:89.0 302:5.0 304:6.0 306:3.0 307:5.0 308:4.0 310:3.0 311:6.0 312:3.0 314:68.0 315:8.0 316:7.0 317:2.0 318:8.0 319:3.0 320:8.0 321:2.0 322:5.0 323:2.0 324:7.0 326:10.0 327:6.0 328:16.0 329:15.0 330:22.0 331:9.0 332:4.0 333:2.0 335:10.0 336:5.0 337:9.0 338:4.0 339:13.0 340:4.0 342:18.0 343:12.0 344:19.0 345:8.0 346:16.0 347:5.0 349:1.0 350:2.0 351:8.0 352:2.0 354:8.0 355:4.0 356:3.0 357:5.0 358:2.0 359:10.0 360:22.0 361:16.0 362:9.0 363:5.0 365:7.0 366:7.0 367:4.0 369:6.0 370:2.0 373:8.0 374:5.0 375:3.0 376:13.0 377:4.0 378:12.0 379:12.0 380:1.0 382:13.0 383:2.0 384:5.0 385:6.0 386:14.0 387:1.0 388:5.0 389:1.0 390:3.0 391:2.0 392:9.0 393:5.0 394:7.0 395:5.0 396:7.0 397:11.0 398:3.0 400:11.0 402:10.0 403:13.0 404:6.0 405:8.0 406:4.0 407:4.0 408:8.0 409:6.0 410:1.0 411:2.0 412:3.0 413:8.0 414:1.0 415:1.0 416:7.0 418:10.0 419:8.0 421:4.0 422:5.0 423:9.0 424:1.0 425:1.0 426:12.0 427:1.0 428:14.0 429:9.0 431:2.0 432:4.0 433:7.0 434:9.0 436:4.0 437:2.0 438:1.0 439:5.0 440:5.0 441:1.0 442:1.0 443:4.0 444:7.0 445:3.0 446:9.0 448:2.0 449:1.0 450:4.0 451:4.0 453:2.0 454:4.0 456:16.0 457:7.0 458:1.0 459:7.0 460:8.0 463:2.0 464:2.0 466:3.0 467:8.0 468:4.0 469:10.0 470:4.0 471:4.0 472:8.0 473:4.0 474:1.0 475:2.0 476:9.0 477:5.0 478:4.0 480:2.0 481:6.0 482:6.0 484:5.0 485:9.0 486:5.0 488:4.0 489:7.0 490:4.0 491:4.0 492:1.0 494:1.0 495:6.0 496:4.0 497:4.0 498:1.0 499:7.0 500:5.0</t>
  </si>
  <si>
    <t>lauric acid</t>
  </si>
  <si>
    <t>85:1022.0 86:901.0 87:290.0 88:175.0 89:525.0 90:119.0 91:114.0 93:338.0 94:40.0 95:1500.0 96:81.0 97:736.0 98:813.0 99:234.0 100:766.0 101:608.0 102:158.0 103:148.0 105:926.0 107:170.0 109:402.0 111:508.0 112:651.0 113:188.0 114:160.0 115:324.0 116:3272.0 117:23917.0 118:2449.0 119:861.0 120:18.0 121:59.0 123:155.0 125:23.0 126:77.0 127:23.0 128:108.0 129:10130.0 130:2007.0 131:4817.0 132:6921.0 133:1597.0 134:286.0 135:204.0 139:74.0 140:87.0 141:78.0 142:570.0 143:650.0 144:1203.0 145:3246.0 146:668.0 147:1698.0 148:5.0 149:46.0 156:25.0 157:451.0 158:3342.0 159:836.0 160:1587.0 161:161.0 162:30.0 170:16.0 171:438.0 172:184.0 173:335.0 174:89.0 177:4.0 182:3.0 184:114.0 185:375.0 186:385.0 187:350.0 188:90.0 191:58.0 193:160.0 195:42.0 199:86.0 201:629.0 202:996.0 203:133.0 204:55.0 207:65.0 211:74.0 213:337.0 214:397.0 215:200.0 216:2.0 217:188.0 227:1.0 229:286.0 230:20.0 232:1.0 234:8.0 241:4.0 243:15.0 245:283.0 246:54.0 247:22.0 255:2.0 256:17.0 257:4579.0 258:1058.0 259:212.0 260:1.0 269:7.0 271:19.0 272:132.0 273:74.0 275:196.0 276:126.0 277:7.0 283:78.0 285:84.0 289:9.0 290:2.0 291:12.0 299:233.0 300:17.0 304:322.0 305:28.0 306:16.0 307:13.0 317:7.0 339:2.0 341:17.0 348:4.0 363:45.0 403:2.0 437:6.0 450:72.0 451:925.0 452:328.0 453:169.0 454:21.0 465:4.0 466:20.0 467:12.0</t>
  </si>
  <si>
    <t>kynurenine</t>
  </si>
  <si>
    <t>85:381.0 86:276.0 87:326.0 88:173.0 89:159.0 90:265.0 91:224.0 92:126.0 93:220.0 95:87.0 97:439.0 98:62.0 99:241.0 100:1416.0 101:803.0 102:339.0 103:354.0 104:68.0 105:39.0 107:271.0 108:20.0 110:191.0 111:212.0 112:77.0 113:49.0 114:138.0 115:199.0 116:312.0 117:881.0 118:1487.0 120:250.0 122:3.0 123:12.0 124:5.0 125:16.0 128:5.0 129:774.0 130:1071.0 131:461.0 132:294.0 133:63.0 134:1054.0 135:47.0 140:64.0 141:56.0 142:105.0 143:52.0 144:218.0 145:646.0 146:413.0 147:1731.0 148:396.0 149:475.0 150:537.0 151:112.0 152:37.0 157:188.0 158:82.0 160:106.0 162:111.0 163:73.0 171:99.0 172:160.0 173:46.0 174:1594.0 175:100.0 176:300.0 178:32.0 184:63.0 185:225.0 186:27.0 188:65.0 190:35.0 192:3783.0 193:348.0 194:149.0 201:135.0 202:375.0 203:135.0 204:122.0 208:203.0 209:8.0 213:27.0 215:6.0 216:185.0 217:493.0 218:3132.0 219:903.0 220:175.0 229:48.0 230:3.0 231:10.0 232:103.0 233:64.0 234:2.0 235:25.0 236:17.0 239:114.0 244:10.0 245:7.0 246:123.0 247:57.0 248:2.0 256:67.0 257:280.0 258:44.0 264:185.0 265:18.0 270:3.0 272:9.0 273:5.0 276:13.0 277:7.0 278:3.0 280:13.0 285:12.0 289:22.0 290:44.0 291:182.0 292:31.0 299:143.0 300:45.0 301:10.0 303:15.0 304:50.0 305:107.0 306:42.0 307:1389.0 308:570.0 309:165.0 310:19.0 312:63.0 313:31.0 318:9.0 319:150.0 320:42.0 321:26.0 329:5.0 334:149.0 335:85.0 336:3.0 340:13.0 347:12.0 384:3.0 392:20.0 395:5.0 399:6.0 412:11.0 413:1.0 417:2.0 423:14.0 424:341.0 425:169.0 426:85.0 437:12.0 440:3.0 441:4.0 443:28.0 448:2.0 449:8.0 453:8.0 464:15.0 467:8.0 484:1.0 486:12.0 490:6.0</t>
  </si>
  <si>
    <t>isothreonic acid</t>
  </si>
  <si>
    <t>86:503.0 87:5532.0 88:199.0 89:646.0 90:23.0 91:17.0 92:11.0 93:80.0 94:29.0 95:204.0 97:8.0 98:171.0 99:538.0 100:837.0 101:1165.0 102:3913.0 103:3270.0 104:245.0 105:329.0 106:200.0 107:500.0 110:323.0 111:356.0 112:470.0 113:512.0 114:111.0 115:192.0 116:197.0 117:5368.0 118:708.0 119:30.0 120:70.0 121:53.0 122:13.0 123:7.0 124:1.0 126:141.0 129:1246.0 130:3717.0 131:2990.0 132:499.0 133:1966.0 134:189.0 138:9.0 141:36.0 142:19.0 143:2184.0 144:151.0 146:184.0 147:14653.0 148:1998.0 149:1422.0 150:150.0 151:5.0 152:22.0 154:20.0 156:672.0 157:969.0 158:184.0 161:2.0 163:71.0 164:45.0 165:6.0 167:6.0 169:89.0 170:47.0 171:500.0 172:123.0 173:18.0 174:99.0 175:253.0 176:23.0 177:370.0 180:9.0 181:8.0 183:67.0 185:126.0 186:230.0 187:4.0 188:82.0 189:524.0 190:71.0 191:96.0 198:5.0 203:196.0 204:436.0 205:2800.0 206:430.0 212:1.0 213:11.0 214:239.0 215:15.0 216:6.0 217:2331.0 218:705.0 219:227.0 220:2942.0 222:64.0 228:101.0 230:35.0 231:28.0 232:6.0 243:26.0 244:39.0 245:282.0 246:78.0 248:14.0 250:12.0 251:17.0 253:2.0 256:106.0 275:2.0 277:84.0 283:12.0 285:2.0 291:472.0 292:3947.0 293:1400.0 294:569.0 296:40.0 299:10.0 300:6.0 301:15.0 302:3.0 304:3.0 306:5.0 314:27.0 319:337.0 320:126.0 321:52.0 329:5.0 331:4.0 334:44.0 345:6.0 359:23.0 360:9.0 368:1.0 372:2.0 373:9.0 380:4.0 384:15.0 389:1.0 409:40.0 410:3.0 417:6.0 446:2.0 447:253.0 448:160.0 449:15.0 450:2.0 500:1.0</t>
  </si>
  <si>
    <t>isoleucine</t>
  </si>
  <si>
    <t>85:521.0 86:2031.0 87:426.0 88:181.0 89:69.0 90:359.0 91:42.0 92:20.0 93:3.0 94:26.0 95:31.0 96:196.0 97:173.0 98:426.0 99:324.0 100:6015.0 101:998.0 102:1882.0 103:987.0 104:136.0 105:161.0 106:33.0 107:5.0 108:17.0 109:12.0 110:57.0 111:21.0 112:228.0 113:118.0 114:927.0 115:446.0 116:409.0 117:556.0 118:163.0 119:221.0 120:18.0 121:15.0 122:7.0 123:9.0 124:20.0 125:3.0 126:91.0 127:90.0 128:977.0 129:586.0 130:809.0 131:780.0 132:1209.0 133:1302.0 134:230.0 135:76.0 136:14.0 138:3.0 140:15.0 141:6.0 142:589.0 143:350.0 144:214.0 145:39.0 146:290.0 147:5096.0 148:789.0 149:443.0 150:33.0 151:11.0 152:5.0 154:5.0 155:15.0 156:192.0 157:72.0 158:29017.0 159:4322.0 160:1453.0 161:176.0 162:31.0 163:165.0 164:42.0 165:11.0 168:1.0 169:3.0 170:392.0 171:80.0 172:53.0 173:59.0 174:134.0 175:41.0 176:25.0 177:13.0 180:12.0 183:3.0 185:7.0 186:20.0 187:3.0 188:22.0 190:3.0 191:3.0 192:13.0 193:3.0 194:1.0 195:1.0 197:7.0 198:5.0 200:1.0 202:7.0 203:243.0 204:41.0 205:7.0 215:1.0 216:19.0 217:14.0 218:4375.0 219:813.0 220:343.0 221:50.0 222:12.0 223:12.0 230:10.0 231:3.0 232:981.0 233:313.0 234:127.0 235:26.0 236:12.0 237:7.0 238:5.0 239:1.0 240:3.0 246:18.0 247:5.0 248:3.0 258:1.0 260:156.0 261:36.0 262:13.0 265:1.0 267:1.0 274:11.0 275:3.0 278:6.0 280:1.0 284:3.0 288:1.0 289:3.0 291:3.0 294:3.0 296:1.0 297:1.0 299:1.0 300:3.0 301:3.0 304:3.0 305:1.0 309:1.0 317:3.0 322:3.0 326:10.0 328:5.0 330:5.0 333:5.0 334:1.0 341:1.0 344:1.0 345:3.0 348:3.0 356:3.0 359:5.0 361:3.0 362:9.0 364:5.0 365:3.0 368:1.0 371:1.0 372:1.0 377:1.0 379:1.0 384:5.0 386:3.0 388:3.0 389:1.0 391:3.0 392:3.0 399:1.0 401:3.0 403:3.0 409:5.0 410:3.0 413:1.0 414:11.0 415:1.0 416:3.0 417:1.0 418:3.0 424:1.0 425:7.0 426:3.0 427:7.0 428:7.0 429:3.0 430:3.0 434:1.0 435:11.0 437:3.0 444:3.0 448:7.0 456:1.0 461:1.0 463:1.0 465:5.0 468:3.0 470:1.0 471:3.0 472:5.0 475:7.0 477:3.0 478:1.0 480:1.0 482:1.0 483:3.0 484:3.0 488:5.0 491:3.0 494:1.0 498:3.0 500:3.0</t>
  </si>
  <si>
    <t>inositol myo-</t>
  </si>
  <si>
    <t>85:3012.0 86:683.0 87:4229.0 88:1173.0 89:2141.0 90:264.0 91:1051.0 92:435.0 93:343.0 94:183.0 95:507.0 96:215.0 97:761.0 98:556.0 99:3253.0 100:554.0 101:7623.0 102:2914.0 103:60634.0 104:6045.0 105:4298.0 106:438.0 107:409.0 108:109.0 109:1687.0 110:201.0 111:3985.0 112:584.0 113:3506.0 114:593.0 115:3832.0 116:5276.0 117:7938.0 118:1288.0 119:4727.0 120:589.0 121:435.0 122:95.0 123:158.0 124:105.0 125:829.0 126:556.0 127:3338.0 128:782.0 129:71317.0 130:8429.0 131:28237.0 132:4292.0 133:58485.0 134:8342.0 135:5278.0 136:545.0 137:345.0 138:132.0 139:666.0 140:305.0 141:1721.0 142:1453.0 143:19765.0 144:2695.0 145:2602.0 146:820.0 147:262204.0 148:40042.0 149:24582.0 150:2788.0 151:1744.0 152:296.0 153:1104.0 154:378.0 155:1658.0 156:1460.0 157:5712.0 158:828.0 159:1778.0 160:341.0 161:4242.0 162:762.0 163:1922.0 164:349.0 165:302.0 166:142.0 167:273.0 168:159.0 169:1402.0 170:327.0 171:438.0 172:193.0 173:1041.0 174:227.0 175:3754.0 176:688.0 177:5653.0 178:936.0 179:650.0 180:167.0 181:816.0 182:195.0 183:396.0 184:139.0 185:759.0 186:227.0 187:535.0 188:202.0 189:10555.0 190:8408.0 191:83824.0 192:15436.0 193:7738.0 194:982.0 195:377.0 196:191.0 197:282.0 198:166.0 199:324.0 200:171.0 201:1018.0 202:304.0 203:3828.0 204:38748.0 205:10736.0 206:3975.0 207:5633.0 208:1291.0 209:733.0 210:162.0 211:233.0 212:88.0 213:300.0 214:121.0 215:2234.0 216:844.0 217:143438.0 218:29397.0 219:13123.0 220:1947.0 221:17708.0 222:4314.0 223:2476.0 224:460.0 225:203.0 226:80.0 227:380.0 228:399.0 229:793.0 230:3397.0 231:2294.0 232:684.0 233:391.0 234:168.0 235:531.0 236:179.0 237:281.0 238:136.0 239:699.0 240:181.0 241:275.0 242:191.0 243:3646.0 244:883.0 245:1105.0 246:361.0 247:264.0 248:150.0 249:371.0 250:168.0 251:169.0 252:112.0 253:125.0 254:109.0 255:770.0 256:241.0 257:449.0 258:181.0 259:139.0 260:95.0 261:122.0 262:94.0 263:268.0 264:239.0 265:21680.0 266:5700.0 267:3025.0 268:562.0 269:245.0 270:232.0 271:819.0 272:263.0 273:138.0 274:85.0 275:185.0 276:104.0 277:478.0 278:716.0 279:498.0 280:189.0 281:103.0 282:49.0 283:18.0 284:48.0 285:32.0 286:35.0 287:60.0 288:59.0 289:325.0 290:281.0 291:10471.0 292:3447.0 293:3513.0 294:916.0 295:355.0 296:80.0 297:44.0 298:20.0 299:29.0 300:45.0 301:123.0 302:119.0 303:493.0 304:2725.0 305:78305.0 306:26312.0 307:12773.0 308:3035.0 309:771.0 310:177.0 311:90.0 312:75.0 313:121.0 314:77.0 315:132.0 316:294.0 317:2170.0 318:42533.0 319:19338.0 320:8439.0 321:2344.0 322:540.0 323:148.0 324:83.0 325:57.0 326:66.0 327:254.0 328:122.0 329:339.0 330:156.0 331:512.0 332:190.0 333:85.0 334:28.0 335:10.0 336:14.0 337:16.0 338:22.0 339:44.0 340:42.0 341:61.0 342:209.0 343:1809.0 344:719.0 345:749.0 346:246.0 347:112.0 348:19.0 351:6.0 352:75.0 353:30.0 354:24.0 355:37.0 356:30.0 357:30.0 358:43.0 359:98.0 360:84.0 361:63.0 362:17.0 363:12.0 364:6.0 365:132.0 366:276.0 367:4474.0 368:2003.0 369:986.0 370:282.0 371:103.0 372:37.0 373:25.0 374:23.0 375:52.0 376:16.0 377:50.0 378:189.0 379:411.0 380:212.0 381:118.0 382:34.0 383:17.0 385:2.0 386:12.0 387:20.0 388:9.0 389:34.0 390:39.0 391:171.0 392:629.0 393:2648.0 394:1377.0 395:604.0 396:202.0 397:60.0 399:3.0 400:2.0 401:7.0 402:12.0 403:25.0 404:73.0 405:174.0 406:320.0 407:283.0 408:156.0 409:67.0 410:23.0 412:13.0 413:2.0 416:30.0 417:374.0 418:310.0 419:874.0 420:522.0 421:234.0 422:89.0 423:29.0 424:11.0 425:9.0 426:12.0 427:21.0 428:3.0 429:6.0 430:22.0 431:616.0 432:5900.0 433:5719.0 434:3199.0 435:1281.0 436:398.0 437:106.0 438:21.0 439:9.0 440:7.0 441:8.0 442:15.0 443:13.0 444:6.0 445:4.0 446:12.0 447:1.0 449:4.0 450:2.0 451:1.0 452:2.0 453:6.0 454:6.0 456:14.0 457:7.0 458:6.0 459:8.0 460:13.0 461:3.0 462:24.0 463:1.0 464:2.0 465:1.0 466:4.0 471:4.0 472:4.0 473:2.0 475:5.0 476:6.0 478:14.0 479:15.0 480:13.0 481:14.0 482:5.0 483:1.0 484:2.0 485:1.0 489:1.0 491:4.0 492:2.0 493:8.0 494:12.0 496:2.0 497:7.0 498:5.0 499:6.0 500:2.0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</si>
  <si>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</si>
  <si>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inositol-4-monophosphate</t>
  </si>
  <si>
    <t>85:19.0 87:31.0 88:46.0 89:441.0 90:50.0 91:317.0 92:53.0 93:9.0 94:4.0 95:19.0 97:21.0 98:12.0 99:7.0 100:4.0 101:52.0 102:107.0 103:144.0 104:17.0 105:196.0 106:36.0 107:53.0 108:50.0 109:22.0 110:139.0 111:60.0 112:10.0 114:104.0 115:35.0 116:31.0 117:605.0 118:57.0 119:23.0 121:5.0 122:12.0 123:39.0 124:9.0 125:18.0 126:52.0 127:37.0 128:17.0 130:152.0 131:29.0 132:74.0 133:804.0 134:4.0 135:72.0 136:5.0 137:11.0 138:3.0 139:1.0 140:12.0 141:28.0 142:26.0 143:223.0 144:7.0 147:2049.0 148:2.0 149:163.0 150:42.0 151:27.0 152:30.0 153:34.0 155:66.0 156:77.0 157:26.0 158:22.0 159:49.0 160:353.0 161:84.0 163:113.0 166:7.0 167:7.0 168:14.0 169:61.0 171:82.0 172:16.0 173:102.0 174:15.0 175:46.0 176:5.0 177:49.0 178:17.0 179:2.0 180:18.0 181:30.0 182:18.0 183:9.0 185:22.0 186:53.0 187:5.0 188:4.0 189:299.0 190:63.0 191:1486.0 192:321.0 193:102.0 195:16.0 196:13.0 197:13.0 198:23.0 199:2.0 200:28.0 201:31.0 202:16.0 203:11.0 204:1297.0 205:694.0 206:134.0 207:315.0 208:52.0 209:17.0 210:4.0 211:253.0 212:39.0 213:15.0 214:55.0 215:3.0 216:10.0 217:298.0 218:73.0 219:87.0 220:4.0 221:99.0 222:5.0 223:7.0 225:56.0 226:7.0 227:68.0 228:52.0 229:80.0 230:33.0 231:9.0 232:4.0 233:488.0 234:77.0 235:47.0 236:3.0 237:5.0 238:7.0 239:12.0 240:11.0 241:22.0 242:48.0 243:70.0 244:250.0 245:56.0 246:151.0 247:18.0 249:2.0 252:2.0 253:10.0 254:31.0 255:103.0 256:38.0 257:52.0 260:95.0 261:64.0 262:69.0 263:17.0 265:41.0 266:21.0 267:6.0 268:15.0 269:25.0 270:3.0 271:1.0 272:8.0 273:1.0 274:45.0 275:123.0 276:64.0 277:16.0 280:8.0 283:10.0 284:7.0 285:34.0 286:36.0 287:11.0 288:23.0 290:17.0 291:20.0 292:29.0 293:12.0 295:1.0 298:30.0 299:1366.0 300:563.0 301:252.0 302:12.0 303:9.0 304:10.0 305:409.0 306:129.0 307:166.0 308:42.0 309:7.0 310:2.0 311:2.0 312:10.0 313:61.0 314:34.0 315:936.0 316:193.0 317:183.0 318:1151.0 319:355.0 320:190.0 321:61.0 322:4.0 323:6.0 324:4.0 325:9.0 326:8.0 327:17.0 328:1.0 329:6.0 330:4.0 331:21.0 332:27.0 333:7.0 334:11.0 335:5.0 339:3.0 341:7.0 342:27.0 343:82.0 344:38.0 345:56.0 346:22.0 349:3.0 350:10.0 351:17.0 353:7.0 356:10.0 357:7.0 358:9.0 359:26.0 360:22.0 361:2.0 364:14.0 365:1.0 366:6.0 368:5.0 369:4.0 371:2.0 373:46.0 374:10.0 375:11.0 376:74.0 377:25.0 378:1.0 379:5.0 382:4.0 384:2.0 386:39.0 387:374.0 388:154.0 389:239.0 390:110.0 391:57.0 392:18.0 393:3.0 394:4.0 396:5.0 397:1.0 399:4.0 401:10.0 402:5.0 403:5.0 404:26.0 405:6.0 406:23.0 407:12.0 410:4.0 413:1.0 416:14.0 417:27.0 419:31.0 420:4.0 421:5.0 423:5.0 424:7.0 425:7.0 426:4.0 427:2.0 428:9.0 429:26.0 430:19.0 431:7.0 432:40.0 433:43.0 434:24.0 435:5.0 436:14.0 438:4.0 439:1.0 441:2.0 443:5.0 445:4.0 446:1.0 447:3.0 448:5.0 450:8.0 451:3.0 452:3.0 456:3.0 457:17.0 458:8.0 459:6.0 460:3.0 461:6.0 462:2.0 463:2.0 464:14.0 465:28.0 467:3.0 468:2.0 470:33.0 471:7.0 477:12.0 480:1.0 485:6.0 487:6.0 488:1.0 492:16.0 493:15.0</t>
  </si>
  <si>
    <t>inosine 5'-monophosphate</t>
  </si>
  <si>
    <t>97:102.0 99:121.0 101:198.0 108:119.0 111:196.0 113:290.0 114:85.0 115:626.0 118:35.0 119:134.0 120:118.0 123:30.0 125:106.0 126:183.0 128:13.0 129:1147.0 131:303.0 133:1168.0 134:258.0 137:65.0 138:165.0 139:245.0 140:397.0 141:338.0 142:269.0 143:431.0 148:17.0 151:16.0 152:22.0 153:37.0 155:118.0 156:10.0 157:1.0 158:111.0 159:41.0 160:208.0 161:50.0 164:62.0 166:318.0 167:105.0 168:5.0 169:6276.0 170:867.0 171:693.0 172:11.0 173:4.0 175:19.0 176:3.0 177:352.0 178:56.0 179:268.0 181:90.0 182:74.0 183:151.0 185:12.0 186:7.0 193:2222.0 194:419.0 195:439.0 196:16.0 197:2.0 199:66.0 204:109.0 207:1299.0 208:351.0 209:888.0 210:218.0 211:1521.0 212:187.0 213:111.0 215:278.0 216:64.0 217:450.0 218:146.0 222:55.0 223:74.0 224:33.0 225:330.0 226:143.0 227:326.0 228:69.0 230:1955.0 231:312.0 232:189.0 235:9.0 237:239.0 243:999.0 244:206.0 245:101.0 246:52.0 247:54.0 249:163.0 250:7.0 251:9.0 252:35.0 253:59.0 254:57.0 255:59.0 256:8.0 257:243.0 258:1317.0 259:369.0 260:132.0 263:17.0 264:20.0 265:106.0 267:83.0 268:134.0 269:103.0 271:91.0 273:29.0 277:34.0 279:204.0 280:147.0 281:1245.0 282:82.0 283:129.0 284:100.0 285:383.0 286:19.0 287:134.0 288:1.0 289:33.0 290:34.0 292:1.0 293:83.0 298:48.0 299:1970.0 300:619.0 301:273.0 302:43.0 303:21.0 304:9.0 305:21.0 306:14.0 307:207.0 308:151.0 310:63.0 312:37.0 313:52.0 314:199.0 315:3503.0 316:957.0 317:524.0 318:67.0 319:49.0 320:27.0 321:83.0 322:28.0 323:178.0 324:83.0 325:133.0 326:10.0 327:40.0 328:34.0 329:52.0 330:4.0 333:8.0 335:63.0 337:25.0 338:53.0 339:54.0 340:33.0 341:348.0 342:114.0 343:104.0 347:27.0 348:30.0 349:5.0 355:85.0 356:209.0 358:23.0 359:77.0 360:15.0 361:70.0 363:29.0 364:11.0 368:13.0 369:36.0 370:18.0 371:79.0 373:7.0 374:51.0 375:3.0 376:34.0 377:154.0 378:84.0 379:27.0 382:176.0 383:149.0 384:59.0 385:75.0 387:185.0 388:24.0 389:37.0 393:76.0 394:9.0 395:7.0 399:4.0 401:47.0 411:9.0 415:104.0 416:47.0 417:7.0 418:29.0 419:17.0 423:24.0 424:12.0 430:6.0 431:29.0 434:26.0 435:3.0 436:13.0 438:11.0 439:4.0 444:6.0 445:9.0 457:9.0 460:5.0 465:13.0 467:34.0 475:73.0 480:1.0 484:14.0 487:31.0 488:7.0 489:16.0 492:48.0 494:8.0 495:1.0 498:53.0 500:4.0</t>
  </si>
  <si>
    <t>inosine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</si>
  <si>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</si>
  <si>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indole-3-lactate</t>
  </si>
  <si>
    <t>98:163.0 100:2.0 110:5.0 114:3.0 116:31.0 117:51.0 129:157.0 144:38.0 169:17.0 170:17.0 171:45.0 197:49.0 202:1980.0 203:219.0 204:144.0 217:86.0 228:9.0 231:14.0 235:14.0 241:11.0 253:13.0 267:1.0 274:10.0 276:3.0 282:17.0 286:2.0 307:11.0 310:1.0 318:12.0 319:2.0 327:11.0 331:27.0 335:8.0 343:25.0 347:8.0 355:26.0 357:28.0 361:3.0 366:2.0 371:16.0 372:8.0 373:12.0 379:3.0 381:3.0 384:8.0 390:9.0 391:1.0 399:2.0 400:4.0 401:4.0 406:1.0 408:4.0 409:1.0 419:5.0 421:24.0 428:7.0 440:10.0 449:14.0 460:13.0 461:2.0 462:5.0 466:13.0 470:23.0 471:4.0 476:2.0 478:2.0 480:2.0 489:1.0 491:9.0 499:7.0</t>
  </si>
  <si>
    <t>icosenoic acid</t>
  </si>
  <si>
    <t>85:26.0 89:16.0 91:13.0 93:64.0 94:12.0 95:272.0 96:350.0 97:222.0 98:181.0 99:45.0 105:13.0 106:2.0 107:1.0 109:82.0 110:81.0 111:59.0 112:10.0 116:76.0 117:991.0 118:62.0 119:28.0 121:21.0 123:32.0 124:29.0 125:17.0 126:3.0 129:871.0 130:103.0 131:177.0 132:140.0 133:31.0 134:1.0 135:1.0 136:2.0 137:14.0 138:14.0 139:4.0 143:27.0 144:2.0 145:253.0 146:13.0 147:2.0 151:4.0 152:26.0 155:4.0 158:7.0 159:3.0 165:14.0 166:1.0 171:14.0 175:12.0 178:2.0 181:5.0 185:37.0 199:37.0 201:5.0 207:5.0 208:6.0 215:1.0 228:2.0 233:2.0 237:1.0 238:4.0 239:1.0 240:2.0 242:4.0 250:13.0 264:1.0 270:3.0 292:8.0 293:1.0 301:2.0 327:1.0 328:2.0 335:1.0 344:1.0 349:1.0 357:1.0 365:1.0 367:101.0 368:29.0 369:1.0 378:1.0 390:1.0 392:4.0 397:2.0 430:2.0 434:2.0 442:2.0 453:4.0 463:1.0 490:2.0</t>
  </si>
  <si>
    <t>85:2809.0 86:10330.0 87:1386.0 88:346.0 90:511.0 93:1139.0 94:653.0 95:1536.0 96:1697.0 97:1031.0 98:2558.0 99:1559.0 100:10121.0 101:163.0 102:1667.0 103:1116.0 106:229.0 107:390.0 110:1100.0 111:2905.0 112:2000.0 114:2425.0 115:1532.0 116:1093.0 117:955.0 119:235.0 120:444.0 121:256.0 123:1127.0 124:961.0 125:1186.0 126:1261.0 128:3211.0 129:99.0 130:2708.0 131:3882.0 132:2262.0 133:2405.0 134:608.0 135:471.0 136:555.0 137:358.0 138:948.0 139:891.0 140:708.0 141:725.0 142:33250.0 143:4562.0 144:2094.0 145:779.0 146:1349.0 147:8490.0 148:1781.0 149:1071.0 150:748.0 151:376.0 152:543.0 153:1156.0 154:184.0 155:595.0 156:532.0 157:69.0 158:2818.0 159:472.0 162:361.0 164:262.0 165:976.0 166:4530.0 167:482.0 168:355.0 169:168.0 170:714.0 171:64.0 172:3989.0 173:1663.0 174:9828.0 175:2575.0 176:307.0 177:1064.0 178:244.0 179:274.0 180:690.0 181:1632.0 182:778.0 184:380.0 185:118.0 186:426.0 187:351.0 188:170.0 190:283.0 191:283.0 192:237.0 193:3021.0 194:616.0 195:235.0 196:40.0 197:898.0 198:315.0 199:64.0 200:2200.0 201:558.0 202:483.0 203:413.0 204:453.0 205:362.0 206:3309.0 207:2948.0 208:1959.0 209:801.0 211:951.0 212:273.0 213:170.0 214:1251.0 215:215.0 216:517.0 217:684.0 218:647.0 220:315.0 222:303.0 223:393.0 224:625.0 225:304.0 226:51.0 227:45.0 233:110.0 235:255.0 236:71.0 237:235.0 238:1430.0 239:904.0 240:141.0 242:263.0 243:133.0 244:147.0 245:173.0 247:70.0 248:66.0 249:82.0 250:46.0 251:193.0 252:253.0 253:89.0 254:99.0 256:113.0 257:183.0 258:767.0 259:816.0 260:211.0 261:339.0 262:189.0 264:315.0 265:18616.0 266:6199.0 267:2947.0 268:819.0 269:154.0 275:264.0 276:107.0 277:82.0 279:1433.0 280:7746.0 281:2206.0 282:743.0 283:101.0 284:85.0 287:204.0 288:126.0 289:259.0 290:100.0 293:65.0 295:89.0 296:126.0 298:107.0 300:84.0 301:117.0 302:109.0 303:243.0 304:31.0 305:97.0 307:215.0 308:145.0 309:78.0 312:64.0 314:38.0 315:203.0 316:56.0 318:173.0 320:30.0 322:57.0 323:125.0 324:134.0 325:161.0 329:70.0 330:232.0 332:121.0 334:50.0 336:75.0 337:147.0 340:81.0 344:31.0 345:63.0 348:38.0 353:61.0 354:120.0 355:48.0 356:93.0 357:141.0 359:182.0 360:169.0 361:75.0 362:88.0 363:148.0 365:67.0 366:125.0 368:107.0 370:87.0 371:100.0 372:71.0 373:62.0 374:119.0 376:63.0 377:84.0 378:151.0 380:113.0 383:75.0 385:79.0 387:103.0 388:68.0 389:92.0 391:106.0 392:81.0 394:89.0 395:53.0 396:122.0 399:214.0 400:59.0 402:107.0 403:82.0 404:163.0 407:79.0 412:54.0 413:106.0 418:58.0 419:115.0 420:544.0 421:133.0 422:249.0 423:82.0 424:175.0 429:76.0 433:117.0 434:120.0 436:66.0 440:86.0 442:62.0 443:76.0 444:101.0 446:115.0 449:72.0 454:103.0 456:69.0 457:93.0 458:159.0 459:65.0 460:94.0 461:140.0 462:54.0 465:96.0 475:112.0 476:75.0 483:92.0 484:75.0 486:97.0 487:60.0 488:112.0 489:84.0 490:72.0 495:53.0</t>
  </si>
  <si>
    <t>hydroxylamine</t>
  </si>
  <si>
    <t>85:14194.0 86:6867.0 87:1420.0 88:1550.0 89:603.0 91:191.0 92:67.0 93:94.0 95:494.0 96:7.0 97:1040.0 99:186.0 100:3035.0 101:167.0 102:936.0 104:141.0 105:899.0 106:59.0 107:771.0 108:335.0 109:363.0 111:659.0 113:489.0 114:569.0 116:675.0 117:644.0 118:227.0 119:9559.0 120:1217.0 121:572.0 127:54.0 128:13.0 129:71.0 130:4287.0 131:1870.0 132:1239.0 133:12631.0 134:3328.0 135:1024.0 136:568.0 139:49.0 142:4.0 143:188.0 144:225.0 146:11014.0 147:4672.0 148:1629.0 151:38.0 155:2.0 157:1.0 158:73.0 160:263.0 161:614.0 162:128.0 167:195.0 168:240.0 171:6.0 173:28.0 177:1.0 184:326.0 185:44.0 187:224.0 188:211.0 195:1.0 199:154.0 200:216.0 204:176.0 205:308.0 206:107.0 215:1.0 221:3.0 226:3.0 230:1.0 233:3.0 234:2.0 245:138.0 249:2673.0 250:553.0 251:271.0 258:23.0 276:6.0 287:1.0 293:5.0</t>
  </si>
  <si>
    <t>hydroxycarbamate NIST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</si>
  <si>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</si>
  <si>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homoserine</t>
  </si>
  <si>
    <t>85:1.0 86:6.0 87:27.0 88:9.0 89:4.0 90:17.0 95:4.0 99:1.0 100:285.0 101:91.0 102:111.0 103:721.0 104:60.0 105:7.0 108:3.0 110:112.0 113:2.0 114:49.0 115:23.0 116:14.0 117:816.0 118:79.0 119:31.0 121:3.0 123:10.0 125:4.0 126:3.0 128:962.0 129:95.0 130:127.0 131:98.0 132:53.0 133:168.0 134:4.0 139:4.0 140:4.0 141:4.0 142:27.0 144:9.0 146:8.0 147:389.0 148:54.0 149:78.0 150:8.0 151:13.0 154:5.0 155:3.0 156:10.0 158:4.0 159:5.0 160:6.0 162:4.0 164:3.0 165:4.0 167:4.0 169:2.0 171:9.0 172:8.0 174:23.0 175:13.0 177:6.0 178:3.0 179:2.0 180:5.0 181:5.0 183:14.0 184:4.0 186:12.0 188:13.0 190:4.0 191:4.0 192:14.0 193:3.0 194:6.0 195:1.0 196:11.0 197:4.0 198:1.0 199:3.0 200:12.0 202:66.0 203:18.0 204:9.0 209:3.0 211:9.0 213:4.0 214:1.0 216:35.0 217:3.0 218:993.0 219:208.0 220:62.0 221:23.0 223:4.0 224:1.0 226:5.0 230:31.0 231:2.0 232:106.0 233:10.0 234:22.0 237:3.0 238:4.0 241:1.0 242:1.0 244:6.0 245:2.0 246:16.0 247:7.0 248:1.0 252:2.0 253:7.0 254:5.0 257:60.0 258:19.0 260:3.0 261:5.0 263:2.0 264:5.0 265:5.0 266:13.0 272:2.0 275:2.0 276:2.0 277:5.0 278:2.0 280:12.0 281:9.0 282:3.0 283:8.0 288:2.0 289:6.0 290:8.0 291:5.0 292:32.0 293:16.0 294:5.0 295:9.0 301:2.0 303:1.0 305:3.0 306:12.0 307:1.0 310:4.0 311:4.0 314:6.0 317:1.0 318:5.0 319:14.0 320:9.0 322:2.0 323:2.0 324:3.0 329:4.0 330:7.0 331:11.0 332:2.0 334:3.0 337:2.0 338:6.0 339:3.0 340:4.0 341:5.0 342:5.0 344:7.0 348:4.0 349:1.0 351:1.0 352:5.0 353:4.0 354:2.0 357:1.0 359:1.0 360:9.0 361:1.0 362:5.0 366:6.0 367:1.0 369:4.0 370:1.0 372:3.0 373:3.0 374:16.0 375:17.0 376:5.0 378:2.0 381:13.0 382:9.0 384:3.0 385:5.0 386:4.0 392:5.0 396:3.0 398:17.0 399:5.0 402:1.0 403:11.0 405:2.0 406:3.0 407:6.0 411:8.0 414:2.0 416:5.0 420:2.0 421:5.0 423:11.0 425:3.0 427:5.0 428:4.0 432:4.0 434:1.0 436:3.0 437:1.0 439:3.0 440:3.0 441:2.0 442:3.0 443:9.0 444:4.0 448:5.0 450:3.0 451:1.0 454:3.0 455:3.0 457:6.0 460:7.0 461:1.0 462:6.0 466:1.0 470:1.0 476:1.0 477:6.0 478:3.0 480:1.0 481:1.0 483:4.0 485:5.0 486:2.0 487:7.0 488:9.0 489:1.0 490:4.0 492:2.0 493:4.0 494:4.0 495:7.0 497:3.0 499:4.0 500:1.0</t>
  </si>
  <si>
    <t>histidine</t>
  </si>
  <si>
    <t>85:1285.0 86:1525.0 87:360.0 88:455.0 91:628.0 92:110.0 93:340.0 94:106.0 95:191.0 96:631.0 97:946.0 98:1045.0 99:486.0 100:7801.0 101:2083.0 102:773.0 103:309.0 106:784.0 107:3495.0 108:461.0 109:640.0 110:1431.0 111:1276.0 112:1607.0 113:453.0 114:590.0 115:40.0 116:236.0 117:1614.0 118:212.0 119:504.0 122:84.0 123:226.0 124:116.0 125:507.0 126:1088.0 127:1831.0 129:627.0 130:2086.0 131:2453.0 132:3385.0 133:572.0 135:285.0 136:245.0 137:296.0 138:209.0 139:1166.0 140:71.0 142:9.0 143:173.0 144:439.0 145:572.0 146:807.0 147:5148.0 148:839.0 150:162.0 151:232.0 152:54.0 153:3862.0 154:94606.0 155:21933.0 156:3382.0 157:664.0 158:345.0 159:116.0 160:343.0 163:216.0 164:9.0 165:184.0 166:2255.0 167:898.0 168:352.0 169:193.0 171:181.0 172:60.0 173:8.0 176:62.0 178:76.0 180:215.0 181:191.0 182:857.0 183:501.0 185:162.0 186:40.0 188:2.0 190:211.0 193:352.0 197:53.0 198:1.0 199:765.0 202:23.0 203:311.0 204:39.0 205:134.0 211:156.0 212:3.0 216:56.0 217:212.0 218:5031.0 219:991.0 220:438.0 222:46.0 223:179.0 224:85.0 225:199.0 226:1307.0 227:412.0 228:59.0 235:66.0 236:48.0 237:104.0 238:4157.0 239:1077.0 240:444.0 241:136.0 242:76.0 243:4.0 248:42.0 252:133.0 253:76.0 254:16537.0 255:4020.0 256:1555.0 257:1056.0 258:344.0 260:45.0 261:34.0 265:99.0 266:759.0 267:172.0 268:35.0 271:23.0 272:31.0 273:29.0 274:23.0 275:1.0 276:69.0 278:19.0 286:75.0 299:364.0 300:59.0 301:9.0 306:8.0 307:21.0 309:23.0 310:2.0 314:9.0 315:27.0 320:144.0 321:43.0 328:611.0 329:123.0 330:95.0 334:1.0 338:262.0 339:13.0 340:66.0 341:34.0 343:42.0 344:9.0 346:1.0 347:29.0 348:1.0 349:37.0 354:8.0 355:15.0 356:1354.0 357:514.0 358:220.0 359:54.0 363:16.0 371:339.0 372:114.0 379:14.0 388:2.0 391:16.0 393:8.0 396:18.0 402:23.0 406:24.0 422:37.0 435:27.0 437:11.0 440:8.0 462:21.0 474:9.0 475:20.0 478:9.0 481:5.0 493:34.0</t>
  </si>
  <si>
    <t>guanosine</t>
  </si>
  <si>
    <t>85:4455.0 86:2609.0 87:3380.0 88:1090.0 89:7951.0 90:725.0 91:1013.0 92:830.0 93:856.0 94:671.0 95:1724.0 96:676.0 97:4092.0 98:1997.0 99:11528.0 100:6067.0 101:10286.0 102:2516.0 103:71337.0 104:7082.0 105:3965.0 106:503.0 107:846.0 108:420.0 109:699.0 110:1245.0 111:4203.0 112:1131.0 113:4345.0 114:1013.0 115:16073.0 116:5012.0 117:14447.0 118:2026.0 119:2701.0 120:488.0 121:507.0 122:403.0 123:600.0 124:737.0 125:1349.0 126:1685.0 127:2432.0 128:933.0 129:18976.0 130:4008.0 131:13696.0 132:4061.0 133:15157.0 134:4321.0 135:1983.0 136:702.0 137:553.0 138:1556.0 139:898.0 140:984.0 141:3618.0 142:2293.0 143:8325.0 144:2001.0 145:3193.0 146:5712.0 147:60800.0 148:9968.0 149:7279.0 150:1195.0 151:807.0 152:827.0 153:2659.0 154:707.0 155:1438.0 156:1059.0 157:6336.0 158:5235.0 159:1746.0 160:792.0 161:440.0 162:557.0 163:694.0 164:767.0 165:2162.0 166:6208.0 167:1391.0 168:1056.0 169:12287.0 170:2236.0 171:7039.0 172:1816.0 173:2412.0 174:697.0 175:770.0 176:639.0 177:660.0 178:529.0 179:527.0 180:1481.0 181:729.0 182:998.0 183:551.0 184:454.0 185:376.0 186:221.0 187:877.0 188:534.0 189:5119.0 190:3450.0 191:3469.0 192:1457.0 193:1086.0 194:750.0 195:513.0 196:488.0 197:524.0 198:1000.0 199:372.0 200:193.0 201:439.0 202:215.0 203:840.0 204:1263.0 205:1383.0 206:1611.0 207:1677.0 208:2843.0 209:748.0 210:804.0 211:356.0 212:258.0 213:164.0 214:140.0 215:980.0 216:391.0 217:17875.0 218:4310.0 219:2558.0 220:867.0 221:1079.0 222:1136.0 223:758.0 224:357.0 225:269.0 226:154.0 227:126.0 228:119.0 229:1158.0 230:18589.0 231:5816.0 232:2727.0 233:634.0 234:713.0 235:334.0 236:685.0 237:762.0 238:1757.0 239:702.0 240:409.0 241:196.0 242:176.0 243:14413.0 244:3821.0 245:39648.0 246:8903.0 247:3903.0 248:1110.0 249:437.0 250:591.0 251:1195.0 253:302.0 254:206.0 255:153.0 256:124.0 257:675.0 258:826.0 259:6742.0 260:1731.0 261:734.0 262:624.0 263:524.0 264:8376.0 265:2393.0 266:1243.0 267:494.0 268:203.0 269:87.0 270:76.0 271:80.0 272:84.0 273:83.0 274:132.0 275:115.0 276:363.0 277:437.0 278:2475.0 279:2715.0 280:35886.0 281:10443.0 282:4209.0 283:785.0 284:234.0 285:109.0 286:133.0 287:134.0 288:160.0 289:170.0 290:275.0 291:357.0 292:737.0 293:702.0 294:5376.0 295:7978.0 296:10129.0 297:3129.0 298:1015.0 299:293.0 300:143.0 301:111.0 302:157.0 303:130.0 304:331.0 305:260.0 306:689.0 307:398.0 308:2208.0 309:1008.0 310:426.0 311:176.0 312:94.0 313:91.0 314:142.0 315:128.0 316:143.0 317:139.0 318:282.0 319:420.0 320:1040.0 321:665.0 322:716.0 323:2307.0 324:48376.0 325:14246.0 326:5532.0 327:1099.0 328:255.0 329:102.0 330:108.0 331:175.0 332:220.0 333:350.0 334:345.0 335:357.0 336:508.0 337:297.0 338:275.0 339:134.0 340:90.0 341:42.0 342:52.0 343:62.0 344:76.0 345:79.0 346:182.0 347:203.0 348:1363.0 349:578.0 350:487.0 351:495.0 352:3696.0 353:1647.0 354:864.0 355:283.0 356:105.0 357:47.0 358:109.0 359:96.0 360:120.0 361:171.0 362:173.0 363:126.0 364:143.0 365:172.0 366:863.0 367:2013.0 368:11171.0 369:4832.0 370:2047.0 371:587.0 372:201.0 373:90.0 374:163.0 375:91.0 376:141.0 377:112.0 378:234.0 379:171.0 380:328.0 381:244.0 382:110.0 383:115.0 384:86.0 385:37.0 386:34.0 387:18.0 388:28.0 389:66.0 390:56.0 391:83.0 392:234.0 393:700.0 394:4701.0 395:2268.0 396:1173.0 397:575.0 398:269.0 399:104.0 400:52.0 401:36.0 402:52.0 403:41.0 404:39.0 405:82.0 406:120.0 407:172.0 408:469.0 409:1411.0 410:6296.0 411:3038.0 412:1268.0 413:406.0 414:152.0 415:71.0 416:48.0 417:65.0 418:68.0 419:51.0 420:103.0 421:224.0 422:1177.0 423:658.0 424:498.0 425:1258.0 426:689.0 427:311.0 428:132.0 429:73.0 430:71.0 431:59.0 432:54.0 433:72.0 434:153.0 435:158.0 436:133.0 437:143.0 438:148.0 439:90.0 440:90.0 441:86.0 442:107.0 443:92.0 444:85.0 445:51.0 446:61.0 447:101.0 448:231.0 449:212.0 450:236.0 451:162.0 452:123.0 453:102.0 454:66.0 455:51.0 456:64.0 457:60.0 458:57.0 459:52.0 460:63.0 461:55.0 462:89.0 463:149.0 464:293.0 465:198.0 466:166.0 467:120.0 468:94.0 469:89.0 470:75.0 471:47.0 472:44.0 473:65.0 474:61.0 475:57.0 476:60.0 477:54.0 478:57.0 479:69.0 480:102.0 481:165.0 482:420.0 483:333.0 484:238.0 485:165.0 486:97.0 487:78.0 488:72.0 489:63.0 490:63.0 491:59.0 492:64.0 493:45.0 494:69.0 495:62.0 496:94.0 497:92.0 498:93.0 499:63.0 500:80.0</t>
  </si>
  <si>
    <t>guanine</t>
  </si>
  <si>
    <t>85:25.0 88:35.0 89:81.0 90:66.0 98:51.0 99:740.0 100:310.0 101:39.0 102:85.0 103:63.0 104:119.0 107:19.0 111:126.0 115:86.0 124:725.0 125:191.0 127:276.0 129:166.0 131:347.0 132:230.0 134:54.0 141:35.0 142:148.0 147:67.0 148:101.0 150:29.0 151:18.0 155:44.0 158:350.0 159:72.0 160:2.0 166:94.0 167:17.0 169:80.0 170:80.0 171:229.0 172:14.0 173:120.0 178:45.0 180:40.0 181:1.0 182:36.0 184:32.0 189:151.0 190:157.0 198:61.0 203:5.0 204:84.0 205:21.0 207:13.0 214:2.0 220:33.0 221:1.0 222:175.0 226:2.0 237:80.0 238:274.0 239:34.0 263:82.0 264:468.0 265:51.0 266:2.0 269:18.0 278:149.0 279:109.0 280:152.0 293:15.0 294:104.0 305:36.0 323:16.0 331:46.0 333:41.0 334:4.0 336:49.0 351:69.0 352:3341.0 353:1299.0 354:659.0 355:168.0 356:8.0 366:9.0 367:703.0 368:284.0 369:62.0 370:13.0 416:12.0</t>
  </si>
  <si>
    <t>glycolic acid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</si>
  <si>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</si>
  <si>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86:55.0 87:1.0 88:634.0 89:716.0 90:334.0 91:816.0 97:219.0 98:371.0 99:633.0 100:3565.0 102:163.0 103:161.0 106:1008.0 109:867.0 110:1552.0 111:634.0 112:135.0 114:499.0 115:1885.0 120:141.0 128:129.0 129:243.0 132:373.0 139:218.0 140:11.0 141:724.0 142:221.0 143:381.0 145:81.0 152:56.0 154:127.0 155:550.0 156:104.0 157:720.0 158:499.0 159:10.0 160:91.0 168:16.0 170:100.0 171:20832.0 172:4045.0 173:1933.0 174:226.0 180:1.0 181:2.0 182:102.0 185:588.0 186:1027.0 187:510.0 188:237.0 198:2408.0 199:952.0 200:134.0 201:569.0 202:43.0 212:33.0 214:75.0 226:101.0 228:146.0 229:7.0 231:5.0 234:47.0 240:14.0 241:4.0 245:54.0 246:47.0 256:760.0 257:241.0 258:168.0 276:32.0 281:9.0 286:1212.0 287:312.0 288:75.0 289:59.0 301:14.0 302:12.0 314:780.0 315:292.0 316:118.0 321:26.0 329:5019.0 330:1491.0 331:786.0 332:101.0 333:32.0 334:14.0 375:13.0 383:14.0 424:22.0 447:11.0 468:8.0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</si>
  <si>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</si>
  <si>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</si>
  <si>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glycerol-beta-phosphate</t>
  </si>
  <si>
    <t>85:68.0 87:44.0 89:117.0 91:9.0 93:8.0 97:35.0 99:59.0 101:1364.0 102:25.0 103:797.0 104:86.0 105:83.0 107:27.0 109:100.0 111:9.0 115:165.0 116:474.0 119:53.0 121:51.0 123:86.0 129:1400.0 130:380.0 131:332.0 132:57.0 133:843.0 134:260.0 135:310.0 136:4.0 137:106.0 141:8.0 143:370.0 144:27.0 147:809.0 148:117.0 149:134.0 151:45.0 152:32.0 153:79.0 157:31.0 158:35.0 159:5.0 165:41.0 166:5.0 167:6.0 171:6.0 174:35.0 177:11.0 179:36.0 180:1.0 181:226.0 183:31.0 184:49.0 190:18.0 191:369.0 192:57.0 193:231.0 194:30.0 195:122.0 197:44.0 200:9.0 201:52.0 202:14.0 207:277.0 208:33.0 209:81.0 210:21.0 211:2290.0 212:331.0 213:184.0 214:1.0 216:18.0 217:2.0 218:224.0 219:28.0 220:8.0 222:10.0 223:324.0 224:1180.0 225:326.0 226:54.0 227:169.0 228:17.0 232:19.0 233:4.0 234:1.0 236:13.0 237:54.0 238:5.0 239:399.0 240:40.0 241:7.0 243:2628.0 244:402.0 245:215.0 246:66.0 247:9.0 248:6.0 253:24.0 254:197.0 255:67.0 256:4.0 261:9.0 264:5.0 265:5.0 269:15.0 270:1.0 276:4.0 281:1.0 283:45.0 284:22.0 285:182.0 286:23.0 289:17.0 295:1.0 298:21.0 299:1640.0 300:411.0 301:155.0 302:19.0 303:5.0 304:14.0 305:115.0 306:10.0 310:5.0 313:4.0 314:7.0 315:292.0 316:42.0 317:33.0 325:2.0 327:10.0 328:22.0 331:7.0 335:4.0 336:1.0 338:4.0 340:1.0 341:31.0 342:17.0 348:20.0 349:13.0 350:3.0 351:1.0 355:1.0 357:64.0 361:5.0 362:14.0 363:25.0 369:13.0 370:4.0 373:137.0 374:10.0 375:54.0 376:22.0 378:1.0 379:5.0 385:3.0 388:19.0 389:161.0 390:75.0 391:23.0 394:3.0 398:2.0 404:11.0 410:1.0 415:13.0 416:7.0 421:1.0 424:1.0 428:7.0 430:16.0 431:12.0 433:1.0 443:18.0 444:4.0 445:113.0 446:46.0 447:6.0 448:8.0 462:1.0 468:2.0 470:4.0 471:1.0 478:1.0 479:2.0 482:5.0 485:2.0 489:6.0 490:2.0 492:1.0 500:10.0</t>
  </si>
  <si>
    <t>glycerol-alpha-phosphate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</si>
  <si>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</si>
  <si>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</si>
  <si>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85:38.0 98:24.0 99:7.0 101:178.0 103:658.0 104:15.0 109:13.0 113:13.0 114:3.0 116:79.0 117:190.0 118:18.0 120:46.0 129:343.0 130:111.0 131:133.0 132:31.0 133:153.0 138:3.0 143:38.0 144:24.0 146:4.0 147:216.0 148:105.0 153:5.0 156:1.0 158:26.0 166:3.0 167:6.0 169:20.0 170:8.0 189:31.0 191:16.0 196:3.0 204:1230.0 205:187.0 206:86.0 216:12.0 217:198.0 218:45.0 219:61.0 237:3.0 243:34.0 245:11.0 248:8.0 282:13.0 298:5.0 305:15.0 314:5.0 326:4.0 337:76.0 338:16.0 361:9.0 362:8.0 364:2.0 368:1.0 374:6.0 402:1.0 410:20.0 424:5.0 428:7.0 433:1.0 434:10.0 436:3.0 449:1.0 450:9.0 453:7.0 462:8.0 473:1.0 491:3.0</t>
  </si>
  <si>
    <t>glycerol</t>
  </si>
  <si>
    <t>85:458.0 87:445.0 88:273.0 89:1241.0 90:117.0 91:85.0 93:120.0 94:8.0 95:48.0 98:24.0 99:99.0 101:1759.0 102:189.0 103:6906.0 104:735.0 105:547.0 106:86.0 107:18.0 108:34.0 109:13.0 110:10.0 111:37.0 112:45.0 113:209.0 115:479.0 116:604.0 117:7660.0 118:924.0 119:744.0 120:63.0 121:43.0 123:12.0 125:16.0 128:43.0 129:1193.0 130:198.0 131:1251.0 132:311.0 133:4614.0 134:823.0 135:492.0 136:88.0 137:124.0 139:9.0 140:32.0 141:7.0 142:6.0 143:42.0 144:2.0 145:25.0 146:62.0 147:13209.0 148:2163.0 149:1438.0 150:232.0 151:164.0 153:34.0 154:29.0 156:2.0 157:19.0 159:43.0 160:12.0 163:148.0 164:14.0 166:25.0 167:28.0 171:34.0 173:15.0 175:732.0 176:167.0 177:508.0 178:128.0 179:54.0 184:35.0 185:31.0 186:60.0 187:16.0 189:80.0 190:46.0 191:729.0 192:96.0 193:86.0 194:4.0 195:38.0 196:3.0 197:40.0 198:14.0 201:81.0 202:19.0 203:599.0 204:674.0 205:4740.0 206:877.0 207:516.0 208:90.0 209:55.0 210:32.0 211:125.0 212:128.0 213:129.0 215:24.0 216:8.0 217:224.0 218:1476.0 219:283.0 220:141.0 221:34.0 222:68.0 223:38.0 225:2.0 226:74.0 229:45.0 230:26.0 235:30.0 236:31.0 239:39.0 242:8.0 244:28.0 245:6.0 248:16.0 249:3.0 250:3.0 252:11.0 255:27.0 256:9.0 259:4.0 260:34.0 261:28.0 262:43.0 263:32.0 264:45.0 265:22.0 268:23.0 269:35.0 270:14.0 278:21.0 282:29.0 283:54.0 284:68.0 290:10.0 291:5.0 292:3.0 293:64.0 294:33.0 295:5.0 297:20.0 298:220.0 300:732.0 301:625.0 302:96.0 303:56.0 305:6.0 309:8.0 310:29.0 315:85.0 316:123.0 317:92.0 318:45.0 320:2.0 323:9.0 324:20.0 326:32.0 327:33.0 331:7.0 332:24.0 333:62.0 335:16.0 336:13.0 338:51.0 339:22.0 340:8.0 343:11.0 344:10.0 345:42.0 347:35.0 348:3.0 349:31.0 351:17.0 352:2.0 354:14.0 357:23.0 358:3.0 361:4.0 363:3.0 366:17.0 367:6.0 369:12.0 371:4.0 372:4.0 374:23.0 375:6.0 379:2.0 380:13.0 383:4.0 388:2.0 390:19.0 391:6.0 392:4.0 393:10.0 401:6.0 402:15.0 406:15.0 407:21.0 414:4.0 415:6.0 417:4.0 418:1.0 419:16.0 421:7.0 424:5.0 425:27.0 426:42.0 427:20.0 428:10.0 430:5.0 431:1.0 432:14.0 433:11.0 438:22.0 441:14.0 443:7.0 450:2.0 452:7.0 454:4.0 455:14.0 457:6.0 459:7.0 461:11.0 467:6.0 468:3.0 475:6.0 477:6.0 478:12.0 479:22.0 481:2.0 482:2.0 483:19.0 485:6.0 486:13.0 488:10.0 489:4.0 492:15.0 493:1.0 496:9.0 497:4.0 498:6.0 499:4.0 500:4.0</t>
  </si>
  <si>
    <t>glyceric acid</t>
  </si>
  <si>
    <t>85:436.0 86:199.0 87:994.0 88:641.0 89:3582.0 90:289.0 91:14.0 93:232.0 94:5.0 95:41.0 96:4.0 97:10.0 98:21.0 99:454.0 100:61.0 101:5994.0 102:17844.0 103:18969.0 104:2377.0 105:1520.0 106:148.0 107:101.0 108:34.0 109:2.0 110:31.0 113:172.0 114:32.0 115:1803.0 116:1937.0 117:10984.0 118:1264.0 119:2117.0 120:230.0 121:139.0 122:21.0 123:18.0 124:12.0 125:3.0 127:38.0 129:315.0 130:5001.0 131:4080.0 132:807.0 133:20051.0 134:2712.0 135:2066.0 136:175.0 137:66.0 138:8.0 139:3.0 141:8.0 142:137.0 143:364.0 144:142.0 145:121.0 146:44.0 147:37969.0 148:6047.0 149:3779.0 150:413.0 151:242.0 152:15.0 153:11.0 154:1.0 156:12.0 157:38.0 158:12.0 159:109.0 160:82.0 161:99.0 162:38.0 163:361.0 164:39.0 165:38.0 167:3.0 168:4.0 169:11.0 170:4.0 172:2.0 173:232.0 174:38.0 175:1708.0 176:256.0 177:975.0 178:139.0 179:43.0 181:20.0 182:7.0 183:6.0 184:12.0 185:3.0 186:23.0 187:4.0 188:8.0 189:20317.0 190:4162.0 191:2350.0 192:309.0 193:102.0 194:21.0 195:6.0 197:1.0 198:2.0 199:4.0 202:2.0 203:17.0 204:488.0 205:4311.0 206:787.0 207:549.0 208:62.0 209:33.0 210:3.0 211:1.0 212:2.0 214:1.0 215:17.0 216:6.0 217:1252.0 218:231.0 219:487.0 220:97.0 221:571.0 222:115.0 223:46.0 224:7.0 225:4.0 227:2.0 228:2.0 231:27.0 232:65.0 233:13.0 234:5.0 235:2.0 236:5.0 238:6.0 239:3.0 242:5.0 243:1.0 244:1.0 245:6.0 246:18.0 247:5.0 248:9.0 249:4.0 252:1.0 260:2.0 261:16.0 262:4.0 263:16.0 264:7.0 265:72.0 266:5.0 267:7.0 269:1.0 270:5.0 273:1.0 276:3.0 277:5.0 278:1.0 279:51.0 280:9.0 281:3.0 282:1.0 285:4.0 286:12.0 288:2.0 289:1.0 290:3.0 291:50.0 292:6255.0 293:1867.0 294:894.0 295:164.0 296:31.0 297:10.0 298:8.0 299:5.0 300:1.0 301:1.0 302:3.0 303:3.0 305:6.0 306:8.0 307:1100.0 308:318.0 309:154.0 310:18.0 311:7.0 312:4.0 313:2.0 314:2.0 315:5.0 316:2.0 319:1.0 320:1.0 321:1.0 322:88.0 323:13.0 324:1.0 325:4.0 326:1.0 327:1.0 328:1.0 332:2.0 340:2.0 342:1.0 344:1.0 345:2.0 349:1.0 351:1.0 355:3.0 356:1.0 365:4.0 366:4.0 374:1.0 375:1.0 377:8.0 379:1.0 380:3.0 381:4.0 383:3.0 385:2.0 386:2.0 389:3.0 390:6.0 391:3.0 392:5.0 394:1.0 395:2.0 396:3.0 400:2.0 401:1.0 402:1.0 405:1.0 407:2.0 412:2.0 415:1.0 418:2.0 430:7.0 435:2.0 437:2.0 438:2.0 442:1.0 443:1.0 444:4.0 446:4.0 448:1.0 453:1.0 455:3.0 457:4.0 460:1.0 462:5.0 468:4.0 469:3.0 470:6.0 472:2.0 475:2.0 476:1.0 478:5.0 484:2.0 485:3.0 486:1.0 488:1.0 490:1.0 492:2.0 494:6.0 499:3.0</t>
  </si>
  <si>
    <t>glutamine</t>
  </si>
  <si>
    <t>86:167.0 98:310.0 100:836.0 101:509.0 104:16.0 107:26.0 110:724.0 112:385.0 113:61.0 114:955.0 115:561.0 116:804.0 126:60.0 127:536.0 128:1898.0 129:254.0 130:1044.0 131:1351.0 132:533.0 134:513.0 136:6.0 139:1374.0 140:631.0 141:53.0 142:634.0 144:50.0 145:661.0 146:295.0 147:1360.0 149:636.0 152:70.0 153:7.0 154:114.0 155:7055.0 156:20237.0 157:2933.0 158:982.0 159:116.0 162:68.0 172:47.0 173:179.0 174:234.0 185:145.0 186:33.0 188:426.0 200:34.0 201:101.0 203:1216.0 204:313.0 205:47.0 213:25.0 214:33.0 215:15.0 216:142.0 217:119.0 218:619.0 219:81.0 220:10.0 225:48.0 227:117.0 228:116.0 229:626.0 230:314.0 231:20.0 232:125.0 241:121.0 242:3.0 244:6.0 245:2029.0 246:394.0 247:95.0 255:125.0 257:245.0 258:50.0 259:29.0 270:31.0 272:17.0 273:127.0 274:19.0 300:8.0 301:148.0 302:29.0 303:37.0 315:29.0 326:79.0 347:275.0 348:60.0 362:48.0 395:18.0 409:2.0 443:6.0 450:7.0 486:5.0 487:27.0</t>
  </si>
  <si>
    <t>glutamic acid</t>
  </si>
  <si>
    <t>85:1375.0 86:952.0 87:429.0 88:166.0 90:54.0 92:71.0 94:211.0 95:174.0 96:34.0 97:86.0 98:685.0 99:628.0 100:6241.0 101:1148.0 102:663.0 103:1051.0 105:123.0 107:46.0 108:125.0 109:11.0 110:436.0 111:154.0 112:830.0 113:851.0 114:1537.0 115:1326.0 116:625.0 117:1079.0 118:270.0 119:392.0 120:63.0 124:17.0 126:116.0 127:48.0 128:20426.0 129:4458.0 130:2289.0 131:2452.0 132:1413.0 133:4084.0 134:809.0 135:393.0 139:69.0 140:2583.0 141:357.0 142:327.0 143:175.0 144:230.0 145:2.0 147:16039.0 148:2683.0 149:3105.0 150:341.0 151:151.0 152:11.0 153:16.0 154:172.0 155:163.0 156:13583.0 157:2252.0 158:2604.0 159:392.0 160:212.0 162:7.0 163:87.0 168:108.0 169:37.0 170:61.0 171:37.0 172:224.0 173:76.0 174:629.0 175:75.0 176:98.0 177:16.0 178:32.0 181:13.0 183:27.0 184:39.0 186:198.0 187:34.0 188:181.0 189:130.0 190:37.0 194:49.0 196:19.0 198:37.0 199:71.0 200:20.0 201:30.0 202:490.0 203:252.0 204:1203.0 205:194.0 206:119.0 214:371.0 215:121.0 216:209.0 217:38.0 218:1391.0 219:303.0 220:110.0 221:499.0 222:113.0 223:46.0 227:19.0 228:87.0 229:121.0 230:5341.0 231:1122.0 232:477.0 233:99.0 237:5.0 239:1.0 242:1.0 244:68.0 245:311.0 246:23248.0 247:5204.0 248:2189.0 249:363.0 250:10.0 251:21.0 258:849.0 259:146.0 260:77.0 269:12.0 273:46.0 274:231.0 275:78.0 276:37.0 277:12.0 284:45.0 297:15.0 306:6.0 320:217.0 321:25.0 322:10.0 328:1.0 329:21.0 347:34.0 348:913.0 349:237.0 350:104.0 361:10.0 363:327.0 364:142.0 365:14.0 376:4.0 377:9.0 380:6.0 386:14.0 394:19.0 401:12.0 404:2.0 417:24.0 440:2.0 441:10.0 457:8.0 467:19.0 469:19.0 478:33.0 480:2.0 481:2.0 487:3.0 495:1.0 500:22.0</t>
  </si>
  <si>
    <t>85:98.0 89:2765.0 90:127.0 91:122.0 92:3.0 93:73.0 96:24.0 97:74.0 100:287.0 101:614.0 102:131.0 103:3528.0 104:242.0 105:369.0 106:33.0 107:114.0 108:2.0 111:74.0 112:37.0 113:132.0 114:995.0 115:146.0 116:600.0 117:2538.0 118:317.0 119:241.0 121:74.0 122:7.0 123:5.0 124:57.0 125:19.0 128:125.0 129:1601.0 130:164.0 131:869.0 133:1805.0 134:170.0 135:21.0 137:25.0 138:2.0 139:8.0 140:51.0 141:23.0 142:365.0 143:4380.0 145:259.0 147:5882.0 148:1028.0 149:991.0 150:9.0 151:38.0 152:93.0 154:206.0 155:5.0 156:244.0 157:141.0 158:318.0 160:3614.0 161:611.0 162:86.0 163:562.0 165:17.0 167:64.0 168:262.0 169:151.0 170:528.0 171:649.0 172:45.0 173:230.0 175:437.0 177:164.0 180:191.0 181:16.0 182:122.0 184:148.0 185:33.0 186:42.0 187:23.0 188:491.0 189:2445.0 190:531.0 191:733.0 193:2.0 194:53.0 196:70.0 198:61.0 199:56.0 200:166.0 202:60.0 203:47.0 204:260.0 205:1796.0 206:404.0 207:211.0 208:9.0 210:23.0 212:50.0 213:41.0 214:299.0 215:33.0 216:154.0 217:1508.0 218:321.0 219:542.0 220:66.0 221:614.0 222:166.0 223:36.0 227:77.0 228:444.0 229:160.0 230:135.0 231:315.0 232:73.0 233:35.0 239:58.0 240:27.0 241:50.0 242:65.0 243:73.0 244:29.0 245:79.0 246:15.0 247:2.0 251:2.0 254:19.0 255:141.0 256:489.0 257:181.0 258:296.0 259:612.0 260:170.0 261:78.0 262:73.0 263:22.0 268:49.0 269:4.0 270:55.0 271:136.0 272:483.0 273:178.0 274:230.0 275:88.0 277:154.0 278:11.0 282:72.0 284:24.0 285:5.0 286:103.0 287:91.0 288:393.0 289:766.0 290:177.0 291:118.0 292:109.0 293:12.0 297:30.0 298:4.0 302:76.0 305:292.0 306:59.0 307:73.0 311:78.0 312:446.0 313:108.0 314:192.0 316:62.0 317:204.0 318:320.0 319:139.0 320:48.0 330:146.0 331:16.0 332:103.0 333:2735.0 334:868.0 335:399.0 336:56.0 343:29.0 344:24.0 345:41.0 347:5.0 349:1.0 364:138.0 365:19.0 374:117.0 375:44.0 376:14.0 377:4.0 386:62.0 390:7.0 391:4.0 393:1.0 402:65.0 418:5.0 420:49.0 423:59.0 434:1.0 460:1.0 477:2.0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</si>
  <si>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</si>
  <si>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85:3389.0 86:4354.0 87:4281.0 88:3036.0 89:39786.0 90:3547.0 91:1939.0 92:284.0 93:195.0 94:338.0 95:583.0 96:507.0 97:1525.0 98:1052.0 99:3423.0 100:8456.0 101:12206.0 102:6586.0 103:75440.0 104:7606.0 105:20049.0 106:2177.0 107:1066.0 108:364.0 109:257.0 110:782.0 111:1536.0 112:1318.0 113:2651.0 114:8185.0 115:5616.0 116:4264.0 117:55860.0 118:6063.0 119:5805.0 120:558.0 121:295.0 122:89.0 123:92.0 124:179.0 125:327.0 126:1054.0 127:2168.0 128:2354.0 129:60855.0 130:11918.0 131:16978.0 132:3005.0 133:36602.0 134:4930.0 135:3121.0 136:334.0 137:128.0 138:292.0 139:260.0 140:555.0 141:1131.0 142:2687.0 143:7825.0 144:1413.0 145:3860.0 146:912.0 147:158611.0 148:25141.0 149:16022.0 150:1838.0 151:917.0 152:473.0 153:308.0 154:396.0 155:786.0 156:663.0 157:36599.0 158:6812.0 159:2912.0 160:73800.0 161:12589.0 162:3617.0 163:4551.0 164:741.0 165:347.0 166:190.0 167:130.0 168:662.0 169:1205.0 170:717.0 171:407.0 172:1494.0 173:2015.0 174:433.0 175:2299.0 176:486.0 177:2151.0 178:433.0 179:293.0 180:332.0 181:228.0 182:295.0 183:157.0 184:316.0 185:294.0 186:1247.0 187:568.0 188:497.0 189:13982.0 190:4076.0 191:6783.0 192:1299.0 193:655.0 194:79.0 195:106.0 196:363.0 197:101.0 198:180.0 199:180.0 200:576.0 201:3036.0 202:878.0 203:2076.0 204:12680.0 205:70630.0 206:14600.0 207:7624.0 208:1084.0 209:382.0 210:1248.0 211:253.0 212:211.0 213:120.0 214:479.0 215:1259.0 216:3847.0 217:39036.0 218:8354.0 219:3821.0 220:561.0 221:2764.0 222:641.0 223:366.0 224:95.0 225:87.0 226:134.0 227:108.0 228:456.0 229:9200.0 230:2855.0 231:4618.0 232:1841.0 233:1898.0 234:1359.0 235:399.0 236:178.0 237:168.0 238:84.0 239:30.0 240:369.0 241:181.0 242:289.0 243:667.0 244:1205.0 245:549.0 246:1097.0 247:504.0 248:250.0 249:143.0 250:95.0 251:57.0 252:58.0 253:99.0 254:161.0 255:133.0 256:476.0 257:167.0 258:110.0 259:312.0 260:299.0 261:198.0 262:1509.0 263:387.0 264:172.0 265:232.0 266:106.0 267:55.0 268:346.0 269:764.0 270:380.0 271:99.0 272:110.0 273:40.0 274:1701.0 275:484.0 276:391.0 277:1718.0 278:721.0 279:287.0 280:82.0 282:3.0 284:8.0 285:8.0 286:53.0 287:33.0 288:51.0 289:77.0 290:188.0 291:3177.0 292:918.0 293:527.0 294:98.0 295:19.0 297:159.0 298:58.0 299:11.0 300:579.0 301:144.0 302:272.0 304:256.0 305:2047.0 306:880.0 307:1794.0 308:476.0 309:229.0 310:27.0 314:32.0 315:43.0 316:55.0 317:124.0 318:1031.0 319:45293.0 320:14424.0 321:6973.0 322:1440.0 323:326.0 324:62.0 325:42.0 326:23.0 328:38.0 329:27.0 330:100.0 331:134.0 332:210.0 333:225.0 334:90.0 335:36.0 336:44.0 337:19.0 338:2.0 342:105.0 343:442.0 344:328.0 345:130.0 346:73.0 347:10.0 348:9.0 350:6.0 351:10.0 354:3.0 357:2.0 358:156.0 359:86.0 360:31.0 362:6.0 363:43.0 364:953.0 365:407.0 366:173.0 367:37.0 370:14.0 372:6.0 373:9.0 374:419.0 375:187.0 376:299.0 377:69.0 378:55.0 379:20.0 381:24.0 389:48.0 390:85.0 391:37.0 392:17.0 393:17.0 403:20.0 405:6.0 407:7.0 408:13.0 412:6.0 417:1.0 420:7.0 421:10.0 432:35.0 433:20.0 434:25.0 435:2.0 443:1.0 448:35.0 449:45.0 453:8.0 458:1.0 464:78.0 465:70.0 466:96.0 467:59.0 468:23.0 476:2.0 479:1.0 483:5.0 486:3.0 492:5.0 498:8.0</t>
  </si>
  <si>
    <t>gluconic acid</t>
  </si>
  <si>
    <t>85:147.0 86:29.0 87:286.0 88:169.0 89:1308.0 90:102.0 91:62.0 92:5.0 93:16.0 94:2.0 95:55.0 97:203.0 98:21.0 99:231.0 100:43.0 101:856.0 102:1031.0 103:7085.0 104:680.0 105:353.0 106:22.0 107:72.0 108:5.0 109:8.0 111:89.0 113:194.0 114:12.0 115:293.0 116:322.0 117:4027.0 118:375.0 119:377.0 120:28.0 121:15.0 123:4.0 125:40.0 126:7.0 127:81.0 128:68.0 129:2804.0 130:775.0 131:1609.0 132:220.0 133:2968.0 134:357.0 135:235.0 136:7.0 137:14.0 141:70.0 142:58.0 143:1718.0 144:397.0 145:239.0 146:27.0 147:15913.0 148:2518.0 149:1537.0 150:162.0 151:55.0 153:112.0 155:39.0 157:1135.0 158:150.0 159:78.0 160:35.0 161:78.0 162:16.0 163:195.0 164:27.0 165:33.0 167:14.0 169:282.0 170:47.0 171:382.0 172:77.0 173:48.0 175:208.0 176:22.0 177:109.0 178:3.0 182:3.0 183:47.0 184:1.0 185:41.0 186:18.0 187:23.0 189:2010.0 190:423.0 191:906.0 192:130.0 193:78.0 194:10.0 195:7.0 196:1.0 197:144.0 198:3.0 199:8.0 201:50.0 202:17.0 203:141.0 204:1491.0 205:3337.0 206:648.0 207:544.0 208:81.0 209:34.0 210:3.0 213:4.0 215:61.0 216:14.0 217:3485.0 218:803.0 219:673.0 220:203.0 221:692.0 222:152.0 223:90.0 224:31.0 225:5.0 227:9.0 228:3.0 229:315.0 230:91.0 231:166.0 232:52.0 233:14.0 234:7.0 235:4.0 236:9.0 237:6.0 239:6.0 240:5.0 241:45.0 242:7.0 243:113.0 244:40.0 245:203.0 246:73.0 247:44.0 248:23.0 249:23.0 250:9.0 251:11.0 252:1.0 253:4.0 256:9.0 257:23.0 258:3.0 259:43.0 260:19.0 261:12.0 262:14.0 263:3.0 264:8.0 265:60.0 266:4.0 267:3.0 269:71.0 271:52.0 272:9.0 273:25.0 274:14.0 275:5.0 276:4.0 277:523.0 278:192.0 279:93.0 280:24.0 282:2.0 284:1.0 285:2.0 287:2.0 289:1.0 290:1.0 291:248.0 292:2715.0 293:799.0 294:360.0 295:73.0 296:20.0 297:59.0 298:11.0 299:5.0 300:6.0 304:34.0 305:1357.0 306:424.0 307:386.0 308:89.0 309:27.0 310:12.0 311:3.0 312:3.0 313:2.0 314:2.0 315:38.0 316:24.0 317:29.0 318:68.0 319:1265.0 320:391.0 321:262.0 322:60.0 323:26.0 324:1.0 325:3.0 326:4.0 327:5.0 330:3.0 331:171.0 332:176.0 333:3132.0 334:999.0 335:452.0 336:112.0 337:16.0 338:7.0 339:1.0 340:1.0 342:4.0 343:29.0 344:27.0 345:147.0 346:42.0 347:26.0 351:1.0 352:2.0 353:13.0 354:10.0 355:8.0 357:2.0 358:17.0 359:410.0 360:154.0 361:86.0 362:11.0 363:14.0 364:11.0 365:6.0 366:6.0 369:4.0 370:1.0 371:2.0 372:7.0 374:8.0 377:26.0 378:8.0 379:34.0 380:13.0 381:7.0 382:3.0 383:3.0 385:14.0 386:6.0 389:22.0 390:12.0 391:4.0 392:6.0 393:46.0 394:30.0 395:22.0 396:7.0 397:3.0 399:2.0 400:5.0 401:1.0 402:2.0 403:14.0 405:51.0 406:39.0 407:53.0 408:31.0 409:5.0 410:11.0 412:1.0 415:1.0 417:4.0 418:15.0 419:14.0 420:4.0 421:31.0 422:33.0 423:262.0 424:117.0 425:58.0 426:24.0 427:4.0 431:4.0 432:14.0 433:212.0 434:136.0 435:225.0 436:107.0 437:50.0 438:20.0 439:3.0 442:2.0 444:1.0 446:8.0 447:48.0 448:24.0 449:23.0 450:8.0 453:8.0 454:4.0 456:1.0 457:2.0 460:2.0 463:1.0 464:3.0 465:1.0 466:1.0 467:6.0 468:2.0 469:4.0 470:1.0 472:1.0 474:4.0 479:2.0 480:1.0 481:3.0 486:2.0 493:7.0 494:1.0 495:2.0 497:6.0 499:4.0</t>
  </si>
  <si>
    <t>gamma-tocopherol</t>
  </si>
  <si>
    <t>85:38.0 87:1.0 88:3.0 90:2.0 91:84.0 92:6.0 93:9.0 95:56.0 96:10.0 97:5.0 100:8.0 101:15.0 102:2.0 103:10.0 104:31.0 105:86.0 106:15.0 107:6.0 108:2.0 109:49.0 113:15.0 114:1.0 115:6.0 116:18.0 117:6.0 118:3.0 119:21.0 120:16.0 121:20.0 123:12.0 124:4.0 127:14.0 128:16.0 129:310.0 131:17.0 132:12.0 134:14.0 135:2.0 136:8.0 137:2.0 141:19.0 142:39.0 143:18.0 144:1.0 145:69.0 146:11.0 148:8.0 149:1.0 150:18.0 151:75.0 152:1.0 153:3.0 154:4.0 155:44.0 156:4.0 157:16.0 158:5.0 159:23.0 160:9.0 161:36.0 162:11.0 163:37.0 164:13.0 165:41.0 166:8.0 167:1.0 168:1.0 169:107.0 170:11.0 171:15.0 173:8.0 174:3.0 175:67.0 176:1.0 177:62.0 178:17.0 179:121.0 180:49.0 181:17.0 182:2.0 183:14.0 185:6.0 187:12.0 189:86.0 190:12.0 191:94.0 192:31.0 193:83.0 194:119.0 195:43.0 196:7.0 197:1.0 198:1.0 201:3.0 203:28.0 204:375.0 205:109.0 206:47.0 207:189.0 208:38.0 209:144.0 210:22.0 211:7.0 213:4.0 215:8.0 216:5.0 217:445.0 218:119.0 220:30.0 221:89.0 222:1199.0 223:2063.0 224:406.0 225:87.0 226:1.0 227:7.0 228:2.0 229:6.0 230:13.0 231:27.0 232:23.0 233:29.0 234:3.0 235:23.0 236:24.0 237:15.0 238:8.0 239:11.0 240:5.0 242:7.0 243:35.0 244:3.0 245:30.0 246:13.0 247:9.0 248:7.0 249:23.0 251:21.0 252:9.0 253:12.0 255:3.0 256:1.0 257:31.0 259:2.0 261:39.0 262:19.0 263:120.0 264:23.0 265:10.0 266:3.0 267:26.0 268:5.0 269:4.0 270:10.0 271:4.0 275:1.0 277:3.0 278:1.0 279:5.0 280:1.0 281:2.0 282:1.0 283:9.0 284:12.0 287:6.0 289:2.0 290:1.0 291:4.0 292:3.0 297:35.0 298:5.0 301:3.0 302:4.0 303:3.0 304:3.0 305:17.0 307:2.0 311:6.0 315:4.0 319:10.0 320:2.0 321:7.0 322:8.0 324:2.0 325:4.0 326:5.0 327:3.0 328:2.0 329:4.0 330:3.0 332:8.0 333:9.0 335:3.0 337:3.0 339:1.0 341:36.0 342:11.0 344:2.0 346:2.0 349:8.0 351:1.0 352:1.0 353:4.0 354:2.0 355:1.0 357:1.0 358:7.0 360:2.0 361:10.0 362:11.0 365:1.0 366:3.0 371:4.0 372:2.0 374:1.0 375:4.0 376:7.0 377:5.0 381:2.0 383:4.0 385:2.0 386:9.0 387:5.0 388:1.0 389:1.0 390:12.0 391:3.0 392:5.0 395:4.0 396:5.0 399:2.0 400:4.0 401:5.0 404:2.0 406:7.0 412:6.0 414:5.0 415:1.0 416:1.0 417:4.0 418:3.0 419:3.0 421:1.0 423:2.0 424:8.0 425:1.0 426:3.0 428:1.0 429:4.0 430:9.0 431:20.0 432:5.0 433:2.0 434:1.0 436:2.0 437:9.0 442:5.0 444:6.0 445:4.0 446:3.0 448:5.0 449:3.0 450:4.0 456:6.0 459:2.0 461:8.0 463:1.0 465:5.0 468:8.0 470:1.0 473:9.0 475:4.0 476:1.0 478:1.0 480:1.0 481:3.0 482:5.0 487:36.0 488:260.0 489:283.0 490:90.0 491:28.0 493:10.0 496:1.0 498:3.0</t>
  </si>
  <si>
    <t>85:593.0 86:299.0 88:18.0 89:1084.0 90:82.0 91:33.0 92:47.0 93:20.0 94:2.0 95:121.0 97:122.0 98:553.0 99:233.0 100:149.0 101:1020.0 102:177.0 103:1393.0 104:106.0 105:225.0 106:67.0 107:38.0 109:61.0 110:8.0 111:58.0 112:61.0 113:117.0 114:59.0 115:58.0 116:738.0 117:421.0 118:41.0 119:99.0 120:4.0 121:25.0 123:27.0 124:5.0 125:5.0 126:18.0 127:146.0 128:17.0 129:1361.0 130:279.0 131:615.0 132:70.0 133:875.0 134:91.0 135:148.0 136:11.0 137:23.0 138:8.0 139:2.0 140:6.0 141:29.0 142:22.0 143:86.0 144:2.0 145:17.0 146:11.0 147:1745.0 148:271.0 149:174.0 150:17.0 151:58.0 152:9.0 153:8.0 154:44.0 155:14.0 156:16.0 157:404.0 158:59.0 159:69.0 160:447.0 161:172.0 162:10.0 163:46.0 164:4.0 165:7.0 167:7.0 168:16.0 169:61.0 170:6.0 171:5.0 172:10.0 173:52.0 174:12.0 175:15.0 176:73.0 177:19.0 178:7.0 179:21.0 181:39.0 182:4.0 183:10.0 186:12.0 187:9.0 188:7.0 189:142.0 190:16.0 191:133.0 192:10.0 193:67.0 194:31.0 195:54.0 196:17.0 197:5.0 198:3.0 200:4.0 201:10.0 203:27.0 204:191.0 205:77.0 206:6.0 207:182.0 208:25.0 209:4.0 210:21.0 211:386.0 212:50.0 213:14.0 215:5.0 216:2.0 217:411.0 218:92.0 219:31.0 220:6.0 221:19.0 222:5.0 225:109.0 226:11.0 227:84.0 228:34.0 229:31.0 230:25.0 231:36.0 232:5.0 233:14.0 234:7.0 235:2.0 236:4.0 238:3.0 239:66.0 240:9.0 243:49.0 244:13.0 245:1.0 246:9.0 247:192.0 248:48.0 249:18.0 253:22.0 254:1.0 256:3.0 257:1.0 258:1.0 259:12.0 260:4.0 261:3.0 262:2.0 266:1.0 268:7.0 269:29.0 270:8.0 272:1.0 273:8.0 274:3.0 276:6.0 277:3.0 279:3.0 281:4.0 283:25.0 285:29.0 286:11.0 287:7.0 289:5.0 290:3.0 291:8.0 293:1.0 296:1.0 298:33.0 299:1140.0 300:254.0 301:154.0 302:16.0 303:4.0 304:1.0 305:27.0 309:1.0 312:2.0 313:25.0 314:54.0 315:510.0 316:126.0 317:62.0 318:10.0 319:7.0 320:8.0 321:2.0 322:3.0 324:1.0 328:13.0 330:4.0 331:38.0 332:13.0 333:14.0 334:4.0 336:5.0 337:3.0 338:3.0 341:40.0 342:27.0 343:15.0 345:3.0 352:2.0 353:2.0 355:3.0 356:15.0 357:369.0 358:122.0 359:51.0 360:6.0 365:2.0 368:1.0 369:1.0 370:16.0 371:6.0 372:5.0 373:9.0 374:8.0 375:6.0 377:4.0 378:2.0 379:1.0 380:1.0 381:4.0 385:5.0 386:105.0 387:1311.0 388:511.0 389:275.0 390:70.0 391:20.0 392:2.0 393:1.0 396:2.0 397:1.0 401:1.0 403:7.0 404:3.0 405:2.0 406:3.0 410:1.0 411:1.0 418:1.0 419:1.0 421:4.0 423:2.0 425:1.0 426:1.0 427:2.0 428:4.0 429:8.0 432:4.0 440:1.0 441:1.0 446:1.0 447:3.0 449:2.0 451:3.0 454:1.0 458:1.0 459:1.0 460:5.0 461:9.0 465:4.0 467:2.0 469:5.0 470:1.0 471:100.0 472:50.0 473:16.0 474:4.0 475:2.0 476:1.0 477:1.0 479:4.0 490:1.0 491:2.0 492:3.0 499:1.0 500:6.0</t>
  </si>
  <si>
    <t>fumaric acid</t>
  </si>
  <si>
    <t>85:1985.0 86:59.0 99:531.0 100:151.0 107:833.0 110:34.0 112:33.0 113:459.0 114:7.0 115:613.0 118:101.0 124:1480.0 126:160.0 127:383.0 128:46.0 129:1.0 130:343.0 131:236.0 132:56.0 133:486.0 140:3.0 141:719.0 143:588.0 144:8.0 147:5757.0 148:441.0 149:335.0 150:15.0 153:24.0 155:283.0 157:212.0 159:1304.0 160:85.0 163:105.0 184:614.0 185:210.0 203:29.0 208:27.0 217:21.0 228:83.0 229:14.0 233:118.0 245:2220.0 246:409.0 247:894.0 248:98.0 249:799.0 250:44.0 259:145.0 260:32.0 263:186.0 264:71.0 275:52.0 300:9.0 352:16.0 353:6.0 355:51.0 372:9.0 464:5.0 486:10.0 490:5.0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</si>
  <si>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</si>
  <si>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fucose</t>
  </si>
  <si>
    <t>85:35.0 86:38.0 89:484.0 90:12.0 91:42.0 92:19.0 93:42.0 99:1.0 100:115.0 101:27.0 102:31.0 103:424.0 104:16.0 105:62.0 106:21.0 107:9.0 113:2.0 115:44.0 116:12.0 117:4625.0 118:363.0 119:149.0 120:2.0 124:1.0 126:23.0 127:58.0 129:205.0 130:139.0 131:393.0 132:19.0 133:248.0 134:82.0 135:11.0 137:1.0 138:7.0 140:5.0 142:6.0 147:740.0 148:170.0 149:69.0 150:2.0 152:2.0 154:4.0 158:7.0 159:7.0 160:255.0 161:119.0 162:20.0 163:31.0 164:4.0 165:3.0 167:6.0 169:1.0 172:5.0 173:8.0 174:2.0 177:12.0 179:5.0 180:7.0 182:1.0 183:2.0 184:3.0 186:2.0 187:1.0 188:7.0 189:32.0 190:2.0 191:44.0 193:7.0 195:1.0 198:3.0 201:20.0 202:3.0 203:13.0 204:54.0 205:17.0 207:10.0 208:2.0 210:5.0 212:1.0 214:8.0 215:1.0 217:43.0 218:4.0 219:73.0 220:15.0 221:5.0 224:1.0 225:3.0 226:1.0 227:3.0 228:2.0 230:1.0 231:24.0 232:2.0 233:33.0 234:25.0 235:5.0 237:2.0 238:5.0 239:2.0 240:5.0 241:2.0 244:3.0 245:5.0 246:2.0 249:6.0 250:6.0 251:12.0 252:1.0 253:1.0 257:1.0 259:1.0 260:3.0 262:1.0 264:5.0 268:1.0 269:7.0 270:5.0 271:8.0 272:1.0 273:4.0 274:1.0 275:2.0 276:2.0 277:70.0 278:21.0 279:4.0 280:1.0 283:3.0 284:1.0 285:7.0 286:2.0 288:5.0 290:2.0 291:7.0 293:3.0 294:3.0 295:2.0 298:3.0 299:6.0 302:2.0 304:2.0 305:8.0 307:2.0 310:2.0 311:5.0 312:11.0 313:1.0 314:2.0 315:2.0 316:3.0 317:4.0 318:1.0 320:2.0 321:20.0 322:2.0 323:5.0 327:4.0 328:11.0 329:4.0 335:3.0 336:2.0 337:4.0 338:11.0 340:1.0 341:2.0 342:5.0 343:4.0 344:3.0 345:4.0 346:1.0 348:5.0 349:1.0 350:4.0 351:7.0 352:1.0 354:1.0 357:3.0 358:7.0 359:4.0 360:2.0 361:4.0 362:1.0 364:17.0 365:2.0 366:9.0 367:2.0 368:2.0 369:1.0 370:3.0 372:17.0 373:1.0 376:6.0 377:5.0 379:1.0 380:3.0 381:6.0 383:4.0 385:2.0 387:2.0 388:7.0 389:4.0 391:2.0 392:5.0 393:3.0 397:6.0 398:1.0 399:9.0 400:2.0 403:7.0 404:2.0 405:4.0 406:2.0 408:2.0 409:6.0 411:6.0 412:2.0 413:6.0 415:1.0 417:3.0 418:6.0 419:3.0 420:6.0 422:4.0 423:2.0 424:3.0 425:1.0 426:3.0 427:4.0 428:1.0 429:3.0 430:4.0 431:5.0 432:11.0 433:4.0 435:3.0 436:6.0 438:5.0 440:5.0 441:8.0 443:2.0 446:3.0 447:5.0 449:1.0 450:3.0 451:15.0 454:5.0 455:3.0 456:9.0 457:4.0 459:2.0 460:5.0 462:8.0 463:1.0 464:3.0 465:6.0 467:3.0 468:2.0 470:7.0 471:7.0 472:6.0 473:2.0 474:6.0 475:12.0 476:1.0 477:2.0 478:16.0 479:7.0 482:8.0 483:5.0 485:1.0 486:3.0 487:2.0 489:17.0 490:3.0 491:4.0 495:2.0 496:14.0 497:4.0 499:4.0 500:1.0</t>
  </si>
  <si>
    <t>fructose-6-phosphate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</si>
  <si>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</si>
  <si>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86:5.0 89:1059.0 90:19.0 101:244.0 103:5801.0 104:282.0 110:490.0 114:486.0 116:190.0 117:324.0 129:557.0 133:509.0 135:951.0 137:1104.0 143:69.0 147:1563.0 157:15.0 163:20.0 172:101.0 173:185.0 174:38.0 175:41.0 180:130.0 187:3.0 189:147.0 190:12.0 191:117.0 201:44.0 202:42.0 204:356.0 205:164.0 206:2.0 217:2924.0 218:481.0 219:202.0 226:17.0 244:6.0 260:1.0 262:155.0 277:187.0 278:96.0 288:27.0 305:16.0 307:726.0 308:227.0 309:146.0 311:43.0 319:6.0 326:4.0 335:40.0 364:71.0 432:17.0 451:1.0 460:1.0</t>
  </si>
  <si>
    <t>fructose 1 phosphate</t>
  </si>
  <si>
    <t>86:27.0 89:3023.0 90:246.0 91:26.0 93:25.0 94:88.0 95:291.0 97:65.0 98:101.0 99:176.0 100:314.0 101:585.0 102:68.0 103:6919.0 104:446.0 105:678.0 106:58.0 107:299.0 109:17.0 111:546.0 112:124.0 113:100.0 114:377.0 115:155.0 116:199.0 117:1436.0 118:239.0 119:265.0 121:218.0 123:161.0 124:512.0 125:320.0 126:122.0 128:224.0 129:1945.0 131:1074.0 133:3108.0 134:261.0 135:1006.0 137:313.0 139:166.0 140:62.0 141:31.0 142:2125.0 143:525.0 144:258.0 147:5620.0 148:97.0 149:363.0 150:107.0 151:171.0 152:3096.0 153:2125.0 154:264.0 155:89.0 156:113.0 157:135.0 158:196.0 159:22.0 160:42.0 161:79.0 163:2037.0 164:278.0 165:107.0 167:48.0 168:128.0 170:73.0 172:174.0 173:2752.0 174:438.0 175:186.0 176:69.0 177:73.0 178:35.0 179:19.0 180:68.0 181:388.0 182:35.0 183:131.0 184:231.0 185:17.0 188:56.0 189:319.0 190:107.0 191:298.0 193:216.0 194:133.0 195:401.0 196:247.0 197:107.0 198:1.0 200:46.0 201:34.0 202:20.0 204:266.0 205:369.0 206:79.0 207:757.0 208:144.0 209:107.0 210:227.0 211:2420.0 212:351.0 213:182.0 214:275.0 215:100.0 216:34.0 217:2016.0 218:306.0 219:193.0 223:22.0 225:657.0 226:86.0 227:475.0 228:137.0 229:113.0 230:25.0 231:15.0 233:27.0 236:261.0 237:41.0 240:51.0 241:252.0 242:82.0 243:439.0 244:1171.0 245:366.0 246:104.0 247:5.0 249:23.0 251:68.0 253:1175.0 254:223.0 255:71.0 256:47.0 258:36.0 260:30.0 263:2.0 266:194.0 267:23.0 268:58.0 270:64.0 271:3.0 272:12.0 274:5.0 277:94.0 279:3.0 280:11.0 281:461.0 283:144.0 285:135.0 286:219.0 287:86.0 288:34.0 290:5.0 291:15.0 294:38.0 298:153.0 299:3567.0 300:902.0 301:457.0 302:96.0 303:21.0 304:11.0 305:30.0 306:121.0 307:175.0 308:38.0 309:58.0 313:12.0 314:192.0 315:1947.0 316:518.0 317:213.0 318:73.0 319:6.0 326:72.0 327:11.0 330:3.0 332:4.0 340:53.0 341:87.0 354:262.0 355:106.0 356:2.0 358:11.0 373:38.0 374:45.0 375:7.0 376:28.0 377:16.0 379:64.0 381:1.0 386:245.0 387:3341.0 388:1313.0 389:709.0 390:201.0 393:19.0 394:15.0 398:1.0 403:3.0 405:2.0 407:114.0 408:41.0 409:48.0 414:70.0 415:79.0 416:36.0 427:4.0 429:69.0 447:11.0 459:2.0 460:20.0 461:4.0 475:4.0 484:54.0 485:51.0</t>
  </si>
  <si>
    <t>FAD</t>
  </si>
  <si>
    <t>85:1065.0 86:127.0 87:2850.0 88:174.0 89:3302.0 90:138.0 91:110.0 92:93.0 94:102.0 97:313.0 98:1255.0 99:957.0 100:835.0 101:2670.0 102:5670.0 103:4715.0 104:419.0 105:50.0 106:88.0 107:241.0 108:125.0 110:1169.0 111:577.0 112:35.0 113:479.0 114:174.0 115:753.0 116:864.0 117:11387.0 118:1352.0 119:454.0 124:114.0 127:540.0 128:59.0 129:2407.0 130:3000.0 131:1792.0 132:780.0 133:5320.0 134:6458.0 135:437.0 139:33.0 140:222.0 141:10.0 142:159.0 143:892.0 144:283.0 145:24.0 146:15.0 147:15418.0 148:2187.0 149:4099.0 150:331.0 151:42.0 152:46.0 153:38.0 155:26.0 157:198.0 158:23.0 166:131.0 169:279.0 170:42.0 172:37.0 173:163.0 174:150.0 175:190.0 177:61.0 180:15.0 184:891.0 185:199.0 187:131.0 188:44.0 189:1922.0 190:266.0 191:281.0 198:25.0 199:361.0 200:21.0 203:1226.0 204:3108.0 205:672.0 206:326.0 207:2.0 215:1979.0 216:549.0 217:5504.0 218:1238.0 219:662.0 220:191.0 221:216.0 226:44.0 227:36.0 228:497.0 229:41.0 230:317.0 231:2113.0 232:431.0 233:258.0 234:36.0 238:103.0 239:38.0 240:44.0 242:75.0 243:75.0 244:85.0 246:2795.0 247:509.0 248:162.0 252:2.0 253:9.0 254:22.0 257:152.0 258:9.0 259:1007.0 260:285.0 261:118.0 263:4.0 268:5.0 270:29.0 272:14.0 274:93.0 275:9.0 277:16.0 278:14.0 279:3.0 287:8.0 288:33.0 290:33.0 291:13.0 300:14.0 302:2.0 307:1.0 308:8.0 314:15.0 315:6.0 319:26.0 320:14.0 321:11.0 322:13.0 326:28.0 331:27.0 332:12.0 333:5.0 334:2.0 338:6.0 339:17.0 342:2.0 343:11.0 346:18.0 349:216.0 350:54.0 351:15.0 355:69.0 357:19.0 363:15.0 364:568.0 365:281.0 366:87.0 367:8.0 373:5.0 378:10.0 381:4.0 384:8.0 391:1.0 395:27.0 396:2.0 397:65.0 399:31.0 402:2.0 409:7.0 414:10.0 422:7.0 432:3.0 439:1.0 441:3.0 449:14.0 453:5.0 456:14.0 461:14.0 463:1.0 465:8.0 474:19.0 475:10.0 492:6.0 498:11.0</t>
  </si>
  <si>
    <t>ethanol phosphate NIST</t>
  </si>
  <si>
    <t>88:42.0 91:63.0 92:11.0 100:57.0 103:60.0 105:3.0 106:42.0 107:139.0 109:96.0 110:16.0 115:141.0 116:603.0 117:12.0 119:28.0 120:8.0 121:51.0 123:22.0 125:40.0 126:72.0 127:89.0 128:89.0 130:218.0 131:22.0 132:643.0 133:443.0 134:57.0 135:186.0 136:7.0 137:130.0 140:55.0 143:31.0 145:40.0 146:293.0 153:11.0 167:5.0 171:21.0 181:138.0 182:6.0 183:61.0 185:200.0 186:3.0 195:86.0 196:14.0 197:9.0 201:13.0 211:2404.0 213:108.0 214:33.0 215:78.0 217:1.0 220:16.0 225:9.0 226:26.0 227:237.0 228:28.0 229:11.0 241:23.0 243:89.0 255:432.0 256:66.0 257:26.0 270:172.0 291:15.0 317:7.0 337:5.0 339:3.0 347:13.0 350:2.0 354:8.0 364:8.0 365:5.0 376:8.0 406:1.0 413:11.0 442:12.0 483:7.0 496:10.0 498:3.0 500:1.0</t>
  </si>
  <si>
    <t>ethanolamine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</si>
  <si>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</si>
  <si>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erythronic acid lactone</t>
  </si>
  <si>
    <t>85:524.0 86:107.0 87:1468.0 88:223.0 89:452.0 90:56.0 91:8.0 92:8.0 93:26.0 94:72.0 95:11.0 96:3.0 97:43.0 98:27.0 99:569.0 101:4055.0 102:1957.0 103:2624.0 104:300.0 105:186.0 106:23.0 107:26.0 108:20.0 110:18.0 111:111.0 112:67.0 113:331.0 114:26.0 115:317.0 116:2086.0 117:655.0 118:129.0 119:174.0 120:8.0 121:2.0 122:9.0 123:1.0 124:6.0 125:4.0 126:13.0 127:18.0 129:817.0 130:800.0 131:1711.0 132:494.0 133:1160.0 134:163.0 135:78.0 138:1.0 140:7.0 142:3.0 143:58.0 145:83.0 146:6.0 147:13942.0 148:2149.0 149:1150.0 150:126.0 151:54.0 153:1.0 154:2.0 155:7.0 156:19.0 157:176.0 158:22.0 160:41.0 161:10.0 162:6.0 163:72.0 164:3.0 165:8.0 166:5.0 167:3.0 168:1.0 169:1.0 170:1.0 173:16.0 175:28.0 176:2.0 177:137.0 178:22.0 179:28.0 180:18.0 181:5.0 183:4.0 186:5.0 187:1.0 189:545.0 190:113.0 191:432.0 192:89.0 193:109.0 194:20.0 195:4.0 197:11.0 198:10.0 203:62.0 204:153.0 205:162.0 206:16.0 207:98.0 208:5.0 209:10.0 210:2.0 213:3.0 217:737.0 219:203.0 220:32.0 221:1427.0 222:350.0 223:193.0 224:29.0 225:9.0 226:10.0 227:2.0 228:1.0 229:5.0 232:5.0 233:209.0 234:62.0 235:15.0 236:6.0 237:2.0 238:4.0 239:10.0 242:4.0 246:6.0 247:1278.0 248:321.0 249:219.0 250:41.0 251:85.0 252:8.0 253:22.0 254:4.0 255:2.0 256:3.0 257:3.0 258:1.0 262:313.0 263:80.0 264:41.0 265:29.0 266:7.0 267:387.0 268:78.0 269:66.0 270:5.0 271:2.0 273:2.0 274:5.0 275:4.0 276:3.0 277:5.0 279:4.0 280:9.0 281:377.0 282:121.0 283:62.0 284:15.0 285:1.0 287:4.0 288:2.0 289:13.0 295:2.0 296:8.0 297:3.0 300:1.0 302:7.0 304:7.0 305:2.0 306:8.0 308:3.0 309:4.0 310:2.0 311:4.0 312:10.0 313:1.0 314:7.0 315:3.0 316:5.0 317:3.0 319:2.0 320:3.0 321:13.0 322:3.0 323:35.0 324:11.0 325:1.0 326:3.0 327:6.0 328:2.0 332:3.0 333:6.0 334:3.0 335:3.0 336:7.0 337:1.0 339:17.0 340:3.0 342:3.0 344:1.0 345:4.0 349:4.0 350:4.0 353:1.0 355:123.0 356:44.0 357:17.0 358:2.0 359:7.0 361:1.0 362:1.0 363:6.0 364:5.0 365:14.0 367:8.0 368:3.0 371:7.0 373:2.0 374:1.0 376:4.0 377:7.0 378:8.0 379:3.0 380:3.0 381:1.0 382:4.0 384:4.0 385:4.0 386:1.0 387:2.0 388:1.0 389:3.0 390:1.0 391:2.0 393:10.0 395:5.0 398:3.0 399:3.0 400:10.0 402:6.0 404:2.0 405:6.0 406:2.0 409:5.0 410:1.0 411:6.0 412:8.0 414:3.0 415:5.0 416:2.0 417:11.0 418:9.0 419:6.0 420:3.0 423:1.0 424:2.0 425:9.0 426:1.0 427:8.0 428:2.0 430:3.0 431:1.0 433:1.0 434:9.0 436:3.0 437:2.0 439:8.0 440:8.0 441:3.0 442:4.0 443:20.0 444:13.0 445:8.0 447:4.0 448:4.0 449:2.0 452:5.0 454:10.0 455:9.0 456:11.0 457:2.0 458:6.0 459:2.0 460:4.0 461:3.0 462:6.0 463:4.0 464:2.0 465:6.0 466:5.0 468:7.0 470:11.0 472:3.0 473:3.0 475:5.0 476:1.0 477:2.0 478:3.0 480:3.0 481:9.0 482:9.0 484:4.0 485:5.0 486:6.0 487:10.0 488:6.0 489:5.0 491:6.0 492:3.0 494:3.0 496:5.0 497:14.0 498:3.0 499:2.0</t>
  </si>
  <si>
    <t>erythronic acid</t>
  </si>
  <si>
    <t>85:139.0 86:164.0 87:128.0 88:84.0 89:2435.0 90:211.0 91:197.0 92:37.0 93:2.0 94:16.0 96:1.0 98:5.0 99:121.0 100:844.0 101:673.0 102:528.0 103:2302.0 104:238.0 105:163.0 106:3.0 107:4.0 108:7.0 109:1.0 110:475.0 111:61.0 112:142.0 113:28.0 114:32.0 115:204.0 116:405.0 117:3969.0 118:369.0 119:261.0 120:167.0 121:8.0 122:1.0 124:15.0 126:39.0 127:43.0 128:87.0 129:758.0 130:130.0 131:555.0 132:83.0 133:1420.0 134:289.0 135:75.0 136:22.0 137:4.0 138:1.0 139:2.0 140:137.0 141:19.0 142:47.0 143:314.0 144:119.0 145:77.0 146:50.0 147:8564.0 148:1299.0 149:754.0 150:45.0 151:64.0 152:30.0 153:2.0 154:88.0 155:41.0 156:10.0 158:76.0 159:11.0 160:130.0 162:5.0 163:119.0 165:8.0 166:1.0 167:4.0 168:17.0 169:15.0 170:104.0 174:44.0 175:160.0 176:71.0 177:60.0 178:3.0 179:13.0 181:52.0 182:4.0 183:6.0 184:1075.0 185:115.0 188:70.0 189:270.0 190:159.0 191:270.0 192:34.0 195:20.0 197:1.0 198:2.0 199:1.0 200:3.0 201:13.0 202:116.0 203:48.0 204:327.0 205:2439.0 206:534.0 207:204.0 208:17.0 209:5.0 211:9.0 213:3.0 214:2.0 215:26.0 216:61.0 217:2392.0 218:2028.0 219:513.0 220:134.0 221:56.0 225:4.0 226:4.0 227:7.0 228:49.0 229:1.0 230:44.0 237:2.0 238:3.0 242:10.0 243:27.0 248:33.0 249:837.0 250:175.0 251:62.0 252:4.0 254:30.0 255:66.0 256:1.0 257:1.0 265:12.0 267:7.0 269:9.0 274:13.0 275:1.0 282:7.0 283:53.0 284:61.0 285:50.0 286:8.0 288:1.0 291:15.0 292:4.0 298:2.0 299:36.0 300:21.0 301:8.0 302:1.0 303:1.0 304:42.0 305:1.0 311:1.0 313:2.0 316:33.0 317:6.0 319:50.0 320:11.0 321:19.0 322:9.0 323:40.0 324:25.0 325:2.0 326:2.0 328:3.0 332:56.0 338:3.0 344:2.0 345:2.0 352:14.0 355:1.0 358:1.0 360:1.0 362:1.0 368:3.0 372:4.0 373:100.0 374:30.0 375:5.0 377:3.0 379:2.0 382:1.0 383:4.0 392:4.0 393:14.0 394:55.0 395:16.0 404:1.0 405:1.0 408:1.0 409:6.0 410:1.0 412:2.0 414:55.0 415:15.0 417:7.0 418:1.0 422:2.0 427:3.0 430:2.0 438:51.0 439:4.0 446:2.0 453:50.0 454:23.0 455:5.0 456:3.0 459:2.0 460:1.0 464:3.0 468:1.0 469:1.0 481:3.0 482:2.0 483:1.0 485:1.0 487:1.0 496:3.0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</si>
  <si>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</si>
  <si>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</si>
  <si>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dodecanol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</si>
  <si>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</si>
  <si>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dodecane</t>
  </si>
  <si>
    <t>85:7706.0 86:1554.0 87:672.0 88:810.0 89:230.0 93:103.0 94:200.0 95:91.0 96:489.0 97:374.0 98:3532.0 99:315.0 100:1610.0 101:263.0 102:140.0 103:534.0 105:279.0 107:79.0 108:33.0 109:6.0 110:3339.0 111:97.0 112:212.0 113:1715.0 117:32.0 120:258.0 121:117.0 122:12.0 125:19.0 126:174.0 127:718.0 130:2.0 131:1128.0 132:536.0 133:163.0 147:7143.0 155:2979.0 156:233.0 167:28.0 170:1.0 174:52.0 182:313.0 184:23.0 187:73.0 200:6.0 201:2.0 209:65.0 228:9.0 360:1.0 384:1.0 386:4.0 426:6.0 441:5.0 452:3.0 498:5.0</t>
  </si>
  <si>
    <t>dihydrosphingosine</t>
  </si>
  <si>
    <t>85:638.0 86:262.0 87:370.0 88:220.0 89:525.0 90:32.0 91:59.0 93:77.0 95:299.0 96:205.0 97:500.0 98:61.0 99:33.0 100:2690.0 101:990.0 102:3171.0 103:1378.0 104:239.0 105:27.0 107:5.0 109:150.0 110:74.0 111:89.0 112:10.0 113:292.0 114:962.0 115:1290.0 116:1496.0 117:197.0 118:21.0 124:54.0 126:75.0 128:838.0 129:1190.0 130:424.0 131:1150.0 132:1615.0 133:513.0 134:130.0 140:22.0 141:115.0 142:324.0 143:327.0 144:273.0 146:369.0 147:3287.0 148:591.0 149:701.0 150:40.0 152:80.0 157:198.0 158:178.0 159:66.0 161:59.0 162:126.0 163:201.0 166:5.0 169:3.0 171:114.0 172:213.0 176:46.0 186:73.0 188:1162.0 189:279.0 190:107.0 191:77.0 193:113.0 196:38.0 198:33.0 201:35.0 202:101.0 203:595.0 204:44983.0 205:9127.0 206:3526.0 207:799.0 208:159.0 209:178.0 210:5.0 214:59.0 215:8.0 216:344.0 217:451.0 219:92.0 221:17.0 223:80.0 229:14.0 230:56.0 231:14.0 232:52.0 244:33.0 246:45.0 255:15.0 258:68.0 259:5.0 261:12.0 265:7.0 266:8.0 277:110.0 278:89.0 279:32.0 281:5.0 286:85.0 290:38.0 291:12.0 292:31.0 299:7.0 306:117.0 307:6.0 309:15.0 312:17.0 321:29.0 327:22.0 329:17.0 332:10.0 335:48.0 336:42.0 339:15.0 341:1.0 360:5.0 364:57.0 400:22.0 412:57.0 413:152.0 414:787.0 415:271.0 416:27.0 418:8.0 425:21.0 430:3.0 461:29.0 497:19.0</t>
  </si>
  <si>
    <t>dihydroabietic acid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</si>
  <si>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</si>
  <si>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digalacturonic acid</t>
  </si>
  <si>
    <t>85:645.0 86:195.0 87:467.0 89:8749.0 90:595.0 91:505.0 92:55.0 93:3.0 94:89.0 95:398.0 96:131.0 97:164.0 98:221.0 99:791.0 100:557.0 101:1766.0 102:783.0 103:3638.0 104:448.0 105:1382.0 106:1.0 107:504.0 109:107.0 111:893.0 112:148.0 113:1620.0 114:1070.0 115:710.0 116:1665.0 117:2010.0 118:500.0 119:1109.0 120:29.0 121:156.0 123:221.0 124:24.0 125:203.0 126:2.0 127:4.0 128:59.0 129:8473.0 130:1511.0 131:3153.0 132:895.0 133:7090.0 134:14.0 135:865.0 137:4.0 139:114.0 140:280.0 141:1006.0 142:764.0 143:9934.0 144:1273.0 145:1971.0 146:98.0 147:26329.0 148:3873.0 149:3617.0 150:465.0 151:275.0 152:267.0 153:158.0 154:238.0 155:257.0 156:526.0 157:2164.0 158:479.0 159:1448.0 160:2907.0 161:575.0 162:112.0 163:594.0 164:104.0 165:307.0 166:42.0 167:185.0 168:377.0 169:9194.0 170:1372.0 171:1879.0 172:652.0 173:726.0 174:251.0 175:148.0 176:29.0 177:510.0 178:202.0 179:74.0 181:57.0 182:314.0 183:391.0 184:304.0 185:1161.0 186:217.0 187:904.0 188:278.0 189:3390.0 190:695.0 191:3151.0 192:490.0 193:2070.0 194:407.0 195:353.0 196:103.0 197:499.0 198:178.0 199:335.0 200:267.0 201:502.0 202:344.0 203:550.0 204:35195.0 205:7011.0 206:2969.0 207:4730.0 208:1014.0 209:349.0 210:134.0 211:9.0 212:175.0 213:367.0 214:263.0 215:1013.0 216:348.0 217:29868.0 218:6214.0 219:3162.0 220:805.0 221:1600.0 222:364.0 223:194.0 224:45.0 225:8.0 226:67.0 227:55.0 228:162.0 229:943.0 230:1583.0 231:1280.0 232:440.0 233:8554.0 234:1765.0 235:847.0 236:113.0 237:75.0 240:441.0 241:515.0 242:167.0 243:1137.0 244:766.0 245:2942.0 246:819.0 247:482.0 248:122.0 249:226.0 250:65.0 251:190.0 252:40.0 253:434.0 254:234.0 255:99.0 256:197.0 257:2412.0 258:585.0 260:162.0 261:516.0 262:24.0 263:32.0 265:400.0 266:109.0 267:305.0 268:37.0 269:59.0 270:116.0 271:38.0 272:264.0 273:781.0 274:1114.0 275:414.0 276:123.0 277:376.0 278:103.0 279:187.0 280:200.0 281:935.0 282:230.0 283:196.0 284:206.0 285:1227.0 286:361.0 287:1177.0 288:349.0 289:361.0 290:86.0 291:723.0 292:3886.0 293:1192.0 294:599.0 295:64.0 296:128.0 297:24.0 298:34.0 299:117.0 300:52.0 301:205.0 302:194.0 303:391.0 304:225.0 305:4236.0 306:1250.0 307:540.0 308:59.0 309:175.0 311:88.0 313:5.0 314:224.0 315:44.0 316:204.0 317:42.0 318:91.0 319:181.0 320:22.0 321:76.0 322:30.0 323:85.0 324:85.0 325:65.0 326:109.0 327:356.0 328:179.0 329:325.0 330:110.0 331:1112.0 332:924.0 333:2252.0 334:764.0 335:742.0 336:198.0 337:110.0 341:477.0 342:157.0 343:312.0 344:124.0 345:233.0 346:327.0 347:780.0 348:325.0 349:4.0 351:41.0 354:5.0 355:353.0 356:98.0 357:221.0 358:50.0 359:489.0 360:131.0 361:86.0 362:63.0 363:70.0 365:1.0 366:4.0 368:19.0 370:41.0 371:18.0 372:34.0 373:165.0 374:41.0 375:2346.0 376:695.0 377:1132.0 378:313.0 379:230.0 380:21.0 385:76.0 387:170.0 388:112.0 389:126.0 390:32.0 391:33.0 393:48.0 395:22.0 400:77.0 401:257.0 402:132.0 403:190.0 404:179.0 405:105.0 406:81.0 407:85.0 413:47.0 414:26.0 415:17.0 416:64.0 417:110.0 418:40.0 419:53.0 420:9.0 421:117.0 422:71.0 423:2.0 426:29.0 430:102.0 443:3.0 444:10.0 445:14.0 446:5.0 448:17.0 449:123.0 450:146.0 451:63.0 452:1.0 453:9.0 456:20.0 458:20.0 462:111.0 463:5.0 465:284.0 466:33.0 467:56.0 468:30.0 475:125.0 476:135.0 477:32.0 478:6.0 480:2.0 482:3.0 488:4.0 489:120.0 490:116.0 491:35.0 493:29.0</t>
  </si>
  <si>
    <t>cytidine-5-monophosphate NIST</t>
  </si>
  <si>
    <t>85:70.0 86:30.0 87:34.0 88:5.0 89:92.0 90:9.0 92:8.0 93:78.0 94:53.0 95:126.0 96:70.0 97:174.0 98:48.0 99:384.0 100:55.0 101:247.0 102:39.0 103:182.0 104:9.0 105:45.0 106:18.0 107:100.0 108:20.0 109:106.0 110:107.0 111:60.0 112:16.0 113:189.0 114:34.0 115:147.0 116:88.0 117:123.0 118:11.0 119:71.0 120:26.0 121:72.0 122:30.0 123:47.0 124:74.0 125:39.0 126:144.0 127:128.0 128:37.0 129:669.0 130:138.0 131:121.0 132:28.0 133:488.0 134:73.0 135:188.0 136:29.0 137:65.0 138:62.0 139:20.0 140:98.0 141:94.0 142:80.0 143:243.0 144:35.0 145:57.0 146:10.0 147:1175.0 148:290.0 149:211.0 150:25.0 151:71.0 152:19.0 153:70.0 154:20.0 155:52.0 156:39.0 157:41.0 158:15.0 159:17.0 160:1.0 161:15.0 162:9.0 164:3.0 165:19.0 166:6.0 167:45.0 168:87.0 169:3051.0 170:406.0 171:306.0 172:22.0 173:75.0 174:14.0 175:2.0 176:8.0 177:46.0 178:1.0 179:26.0 180:21.0 181:84.0 182:19.0 183:263.0 184:49.0 185:31.0 186:23.0 187:7.0 188:1.0 189:20.0 191:40.0 192:4.0 193:88.0 194:3.0 195:88.0 196:25.0 197:110.0 198:75.0 199:68.0 200:26.0 201:20.0 202:11.0 203:4.0 204:67.0 205:144.0 206:10.0 207:65.0 208:19.0 209:7.0 210:24.0 211:617.0 212:81.0 213:52.0 214:19.0 215:253.0 216:55.0 217:178.0 218:38.0 219:8.0 220:14.0 221:29.0 222:10.0 223:2.0 224:2.0 225:134.0 226:33.0 227:153.0 228:30.0 229:35.0 230:271.0 231:64.0 232:27.0 233:8.0 234:14.0 236:18.0 237:17.0 238:3.0 239:2.0 240:22.0 241:15.0 242:6.0 243:279.0 244:56.0 245:12.0 246:7.0 247:1.0 248:3.0 249:2.0 251:15.0 252:8.0 253:51.0 254:8.0 255:18.0 256:17.0 257:31.0 258:78.0 259:44.0 260:19.0 261:14.0 263:4.0 264:5.0 265:6.0 266:9.0 267:4.0 268:6.0 269:13.0 270:5.0 271:8.0 272:2.0 273:11.0 274:4.0 275:8.0 277:5.0 279:18.0 280:2.0 281:19.0 282:2.0 283:23.0 284:8.0 285:24.0 286:19.0 287:1.0 289:5.0 290:3.0 291:11.0 292:4.0 293:1.0 294:45.0 295:22.0 296:2.0 297:5.0 298:9.0 299:599.0 300:182.0 301:78.0 302:17.0 303:6.0 304:13.0 307:2.0 308:6.0 309:3.0 310:11.0 311:5.0 312:6.0 313:23.0 314:33.0 315:993.0 316:262.0 317:138.0 318:25.0 319:7.0 320:5.0 321:4.0 322:4.0 323:3.0 324:4.0 325:2.0 326:7.0 327:3.0 328:16.0 329:21.0 330:7.0 331:1.0 333:3.0 335:5.0 336:1.0 337:4.0 338:6.0 341:15.0 342:13.0 343:4.0 349:10.0 350:5.0 351:1.0 352:2.0 353:12.0 354:8.0 355:1.0 356:5.0 358:3.0 359:6.0 361:17.0 362:2.0 363:1.0 364:1.0 365:9.0 366:4.0 367:8.0 368:8.0 369:26.0 370:26.0 371:42.0 372:9.0 373:5.0 374:4.0 375:3.0 376:2.0 379:3.0 380:6.0 381:5.0 382:9.0 383:11.0 384:12.0 385:11.0 386:9.0 387:13.0 388:8.0 389:3.0 391:1.0 392:8.0 394:8.0 395:7.0 396:8.0 397:1.0 399:10.0 400:1.0 401:1.0 402:4.0 403:1.0 404:3.0 407:1.0 408:1.0 409:5.0 410:1.0 411:9.0 412:11.0 413:1.0 414:7.0 415:4.0 417:6.0 418:9.0 420:3.0 422:1.0 423:4.0 425:5.0 428:5.0 429:15.0 431:1.0 432:3.0 433:2.0 436:12.0 437:3.0 438:7.0 441:1.0 443:1.0 444:1.0 445:4.0 446:2.0 447:3.0 448:6.0 450:7.0 451:8.0 452:1.0 454:1.0 455:2.0 456:9.0 457:4.0 458:3.0 459:4.0 461:3.0 463:11.0 464:2.0 465:8.0 466:2.0 468:10.0 470:4.0 471:1.0 472:8.0 473:7.0 474:6.0 476:7.0 477:3.0 478:1.0 479:7.0 480:3.0 481:4.0 482:1.0 484:7.0 485:5.0 486:11.0 487:3.0 488:9.0 489:3.0 490:10.0 491:8.0 493:3.0 494:10.0 495:3.0 497:1.0 498:7.0 499:2.0 500:2.0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</si>
  <si>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</si>
  <si>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cystine</t>
  </si>
  <si>
    <t>86:679.0 87:225.0 88:10.0 90:102.0 91:35.0 98:43.0 100:9221.0 101:1180.0 102:559.0 103:367.0 105:127.0 106:13.0 113:26.0 114:903.0 115:2311.0 116:1566.0 117:381.0 118:111.0 120:264.0 124:51.0 128:36.0 129:197.0 130:564.0 131:766.0 132:2303.0 133:762.0 134:35.0 142:2.0 143:4.0 144:434.0 145:1.0 146:13004.0 147:7071.0 148:5452.0 149:882.0 150:228.0 158:81.0 159:51.0 160:302.0 172:336.0 173:30.0 174:306.0 176:30.0 178:975.0 179:112.0 180:124.0 187:8.0 188:557.0 190:62.0 197:62.0 202:122.0 203:268.0 204:264.0 209:19.0 212:9.0 216:834.0 217:209.0 218:13260.0 219:2819.0 220:1851.0 221:126.0 222:149.0 223:13.0 224:29.0 231:63.0 232:1491.0 233:300.0 234:134.0 237:2.0 248:168.0 249:244.0 250:109.0 251:30.0 254:29.0 260:189.0 261:27.0 262:20.0 264:1186.0 265:481.0 266:2473.0 267:487.0 268:304.0 269:52.0 277:6.0 281:41.0 288:146.0 289:120.0 290:21.0 291:66.0 292:46.0 293:15.0 294:4.0 296:234.0 297:716.0 298:165.0 299:117.0 318:13.0 321:7.0 322:56.0 337:5.0 338:85.0 339:31.0 341:27.0 383:17.0 385:9.0 410:45.0 411:779.0 412:277.0 413:175.0 414:18.0 426:9.0 482:12.0</t>
  </si>
  <si>
    <t>cysteine-glycine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</si>
  <si>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</si>
  <si>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</si>
  <si>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85:5.0 86:61.0 87:3.0 88:13.0 89:12.0 90:535.0 91:23042.0 92:11300.0 93:1648.0 94:6.0 95:68.0 97:8.0 98:71.0 99:30.0 100:3492.0 101:362.0 102:221.0 103:170.0 104:21.0 105:88.0 106:337.0 107:4408.0 108:388.0 109:45.0 110:1655.0 114:118.0 115:326.0 116:1010.0 117:143.0 118:73.0 119:133.0 120:8.0 121:4.0 127:879.0 128:17.0 130:385.0 131:193.0 132:1166.0 133:451.0 134:6097.0 135:15.0 136:76.0 139:5.0 144:19.0 145:6.0 146:358.0 147:1396.0 148:306.0 149:185.0 150:32.0 153:2.0 155:108.0 156:18.0 158:6.0 159:6.0 160:25.0 161:2.0 163:59.0 164:5.0 165:1.0 172:4.0 173:31.0 174:12.0 178:1.0 179:2.0 180:1.0 183:1.0 184:1162.0 188:9.0 190:15.0 199:8.0 203:27.0 204:137.0 205:68.0 206:10.0 209:1.0 218:3381.0 219:522.0 220:3777.0 221:735.0 222:336.0 223:37.0 224:14.0 225:3.0 232:44.0 233:5.0 234:12.0 236:1.0 240:4.0 246:1.0 250:1.0 251:1.0 254:3.0 256:3.0 257:1.0 264:4.0 268:1.0 270:1.0 271:3.0 275:7.0 277:1.0 279:2.0 280:2.0 288:16.0 292:3.0 294:78.0 295:9.0 296:9.0 300:1.0 301:3.0 306:4.0 309:1.0 319:1.0 322:21.0 323:4.0 324:2.0 326:2.0 330:1.0 331:1.0 333:1.0 338:1.0 341:1.0 342:1.0 344:2.0 348:1.0 350:1.0 353:2.0 354:1.0 356:3.0 362:1.0 363:4.0 378:1.0 381:1.0 385:2.0 386:11.0 387:1.0 392:2.0 393:3.0 394:5.0 402:1.0 403:1.0 406:1.0 409:6.0 410:1.0 416:1.0 417:1.0 419:1.0 420:1.0 426:1.0 428:2.0 429:4.0 430:2.0 431:1.0 432:1.0 433:1.0 436:2.0 442:1.0 444:1.0 446:1.0 448:2.0 450:2.0 451:1.0 452:2.0 454:4.0 457:4.0 462:2.0 465:2.0 468:2.0 471:6.0 472:1.0 475:1.0 479:1.0 484:7.0 486:2.0 487:2.0 493:1.0 495:1.0 497:1.0 499:2.0 500:8.0</t>
  </si>
  <si>
    <t>creatinine</t>
  </si>
  <si>
    <t>85:33.0 86:125.0 87:4.0 88:21.0 89:2.0 91:138.0 92:33.0 93:3.0 94:1.0 97:3.0 98:24.0 99:272.0 100:2703.0 101:266.0 102:90.0 105:11.0 106:2.0 107:5.0 108:1.0 110:49.0 111:11.0 112:6.0 113:112.0 114:433.0 115:6116.0 116:644.0 117:253.0 118:19.0 126:17.0 127:33.0 128:99.0 129:15.0 130:216.0 131:176.0 132:41.0 133:31.0 134:28.0 136:8.0 138:4.0 141:45.0 142:65.0 143:2431.0 144:263.0 145:68.0 146:17.0 147:268.0 148:20.0 149:4.0 150:1.0 152:1.0 155:22.0 156:3.0 157:50.0 158:72.0 159:7.0 160:3.0 161:1.0 168:1.0 169:1.0 170:6.0 171:715.0 172:146.0 173:37.0 175:1.0 181:4.0 183:1.0 184:65.0 185:5.0 187:121.0 188:31.0 190:2.0 191:2.0 196:2.0 199:14.0 201:19.0 202:4.0 212:3.0 215:48.0 216:10.0 224:1.0 226:18.0 227:4.0 228:40.0 229:11.0 231:3.0 238:1.0 240:4.0 241:54.0 242:10.0 245:9.0 246:2.0 247:4.0 253:2.0 257:2.0 264:1.0 268:1.0 280:1.0 282:1.0 283:2.0 286:1.0 289:1.0 293:1.0 298:1.0 301:1.0 305:1.0 313:1.0 314:185.0 315:48.0 316:6.0 323:2.0 324:1.0 328:7.0 329:296.0 330:111.0 331:43.0 332:2.0 342:2.0 347:2.0 350:2.0 359:1.0 382:1.0 407:1.0 408:1.0 410:4.0 411:1.0 414:2.0 419:3.0 426:6.0 434:4.0 441:1.0 443:5.0 447:1.0 454:1.0 458:1.0 461:5.0 472:3.0 474:3.0 482:1.0 483:2.0 484:3.0 485:1.0 487:1.0 491:1.0</t>
  </si>
  <si>
    <t>85:1450.0 86:217.0 89:247.0 90:38.0 92:765.0 93:1632.0 94:1277.0 95:5374.0 96:9262.0 97:5251.0 98:4468.0 99:1021.0 101:1494.0 102:444.0 103:7357.0 104:1092.0 105:868.0 108:524.0 109:1975.0 110:1586.0 111:1729.0 112:797.0 113:505.0 115:665.0 116:3844.0 117:43097.0 118:3761.0 119:2211.0 120:118.0 121:1299.0 122:321.0 123:2624.0 124:1456.0 125:587.0 127:874.0 128:149.0 129:21464.0 131:2497.0 132:3871.0 133:6177.0 135:384.0 136:482.0 137:1028.0 138:1094.0 139:258.0 140:152.0 141:575.0 142:431.0 143:2925.0 145:6432.0 147:20324.0 148:2828.0 149:1576.0 150:149.0 151:741.0 152:2147.0 153:360.0 154:27.0 155:2537.0 156:330.0 157:1514.0 158:219.0 159:717.0 160:41.0 161:329.0 162:24.0 163:123.0 165:316.0 166:327.0 167:74.0 169:836.0 170:289.0 171:1630.0 172:371.0 173:529.0 174:95.0 175:168.0 177:454.0 178:29.0 179:129.0 181:199.0 183:514.0 184:1944.0 185:2543.0 186:200.0 187:365.0 188:144.0 189:1208.0 190:701.0 191:13155.0 192:2724.0 193:1316.0 194:1487.0 195:348.0 197:86.0 199:2217.0 200:76.0 201:373.0 202:75.0 203:514.0 204:8534.0 205:1965.0 206:803.0 207:995.0 208:61.0 209:38.0 211:25.0 213:486.0 214:56.0 215:439.0 216:78.0 217:18674.0 218:3608.0 219:1671.0 220:188.0 221:1472.0 222:436.0 223:120.0 224:45.0 227:199.0 228:81.0 229:250.0 230:417.0 231:387.0 232:85.0 233:81.0 235:21.0 236:759.0 237:71.0 239:87.0 241:31.0 242:5.0 243:349.0 244:160.0 245:77.0 246:31.0 247:41.0 248:59.0 256:46.0 258:1.0 263:36.0 265:1297.0 266:227.0 267:197.0 268:15.0 269:29.0 270:129.0 271:29.0 277:7.0 278:58.0 290:69.0 291:680.0 292:246.0 293:732.0 294:157.0 295:71.0 298:29.0 301:4.0 303:33.0 304:147.0 305:12694.0 306:3630.0 307:1978.0 308:340.0 309:75.0 310:2.0 311:2331.0 312:556.0 313:166.0 314:10.0 316:4.0 317:260.0 318:16283.0 319:5679.0 320:2793.0 321:529.0 322:134.0 324:22.0 326:295.0 327:102.0 329:18.0 331:15.0 332:1.0 333:30.0 337:17.0 340:10.0 341:95.0 342:56.0 343:140.0 344:106.0 345:12.0 353:28.0 355:105.0 357:79.0 362:19.0 367:248.0 368:136.0 369:80.0 381:4.0 384:7.0 385:22.0 392:40.0 393:887.0 394:255.0 395:131.0 396:47.0 398:7.0 403:48.0 406:32.0 407:23.0 408:67.0 414:4.0 416:11.0 417:22.0 418:4.0 419:116.0 420:37.0 427:15.0 428:39.0 429:31.0 430:23.0 432:195.0 433:147.0 434:30.0 435:27.0 437:19.0 441:5.0 444:21.0 452:1.0 459:22.0 476:28.0 477:42.0 488:34.0 493:8.0 496:20.0</t>
  </si>
  <si>
    <t>citrulline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</si>
  <si>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</si>
  <si>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citric acid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</si>
  <si>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</si>
  <si>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cholesterol</t>
  </si>
  <si>
    <t>85:4019.0 86:469.0 87:800.0 88:347.0 89:2410.0 90:354.0 91:30157.0 92:5186.0 93:23035.0 94:4352.0 95:29508.0 96:2762.0 97:6466.0 98:646.0 99:1820.0 100:271.0 101:3342.0 102:681.0 103:2908.0 104:1985.0 105:26861.0 106:5928.0 107:20064.0 108:4033.0 109:12508.0 110:1814.0 111:4006.0 112:430.0 113:1270.0 114:303.0 115:5233.0 116:2990.0 117:10086.0 118:3291.0 119:21290.0 120:9611.0 121:17207.0 122:3022.0 123:5196.0 124:519.0 125:1704.0 126:223.0 127:1343.0 128:3353.0 129:55011.0 130:9612.0 131:13485.0 132:4145.0 133:11379.0 134:2981.0 135:7264.0 136:1315.0 137:2184.0 138:310.0 139:773.0 140:138.0 141:2003.0 142:1841.0 143:9325.0 144:3233.0 145:16281.0 146:4294.0 147:7773.0 148:2473.0 149:4089.0 150:744.0 151:1560.0 152:417.0 153:944.0 154:411.0 155:3663.0 156:1319.0 157:4343.0 158:2248.0 159:9207.0 160:6138.0 161:7056.0 162:1935.0 163:4752.0 164:824.0 165:1548.0 166:396.0 167:658.0 168:707.0 169:1682.0 170:552.0 171:2775.0 172:1057.0 173:4121.0 174:1822.0 175:2889.0 176:481.0 177:1934.0 178:427.0 179:1222.0 180:277.0 181:1197.0 182:698.0 183:870.0 184:417.0 185:2110.0 186:620.0 187:1494.0 188:576.0 189:1921.0 190:359.0 191:1063.0 192:218.0 193:1125.0 194:383.0 195:538.0 196:500.0 197:934.0 198:408.0 199:2076.0 200:854.0 201:1831.0 202:462.0 203:2275.0 204:464.0 205:906.0 206:607.0 207:1312.0 208:437.0 209:527.0 210:143.0 211:331.0 212:220.0 213:3605.0 214:1122.0 215:1721.0 216:380.0 217:1660.0 218:436.0 219:1366.0 220:346.0 221:396.0 222:107.0 223:46.0 224:76.0 225:133.0 226:76.0 227:757.0 228:673.0 229:823.0 230:232.0 231:478.0 232:105.0 233:1460.0 234:301.0 235:289.0 236:54.0 237:103.0 238:54.0 239:192.0 240:57.0 241:581.0 242:224.0 243:287.0 244:132.0 245:765.0 246:417.0 247:2969.0 248:605.0 249:361.0 250:158.0 251:150.0 252:6.0 253:206.0 254:228.0 255:3406.0 256:783.0 257:314.0 258:109.0 259:775.0 260:486.0 261:370.0 262:35.0 263:44.0 264:38.0 265:53.0 267:99.0 268:66.0 269:103.0 270:92.0 271:124.0 272:119.0 273:377.0 274:419.0 275:808.0 276:183.0 277:23.0 278:9.0 280:44.0 281:286.0 282:49.0 283:283.0 284:116.0 285:80.0 286:49.0 287:197.0 288:59.0 289:119.0 290:68.0 291:141.0 292:28.0 293:4.0 294:9.0 295:7.0 297:169.0 298:27.0 299:266.0 300:206.0 301:651.0 302:182.0 303:70.0 304:23.0 306:16.0 311:235.0 312:62.0 313:271.0 314:178.0 315:121.0 316:20.0 317:29.0 318:29.0 319:12.0 320:7.0 325:189.0 326:509.0 327:598.0 328:1809.0 329:6876.0 330:2757.0 331:476.0 332:65.0 337:2.0 338:8.0 339:124.0 340:317.0 341:123.0 342:102.0 343:106.0 344:12.0 345:49.0 346:59.0 347:6.0 348:13.0 349:22.0 351:23.0 352:73.0 353:3003.0 354:1505.0 355:321.0 356:82.0 357:34.0 358:11.0 361:21.0 362:2.0 364:4.0 365:6.0 366:20.0 367:289.0 368:5873.0 369:2918.0 370:619.0 371:85.0 372:5.0 373:34.0 377:13.0 385:1.0 390:7.0 395:13.0 401:25.0 402:6.0 415:31.0 416:52.0 417:25.0 423:11.0 425:1.0 426:14.0 429:18.0 430:86.0 431:44.0 433:14.0 434:16.0 442:34.0 443:676.0 444:533.0 445:186.0 455:4.0 456:14.0 457:230.0 458:2041.0 459:1372.0 460:502.0 461:176.0 487:3.0 489:13.0</t>
  </si>
  <si>
    <t>cellobiotol</t>
  </si>
  <si>
    <t>85:53.0 86:3.0 87:100.0 88:30.0 89:359.0 90:8.0 91:10.0 93:6.0 95:4.0 96:29.0 97:95.0 99:59.0 101:342.0 102:34.0 103:2999.0 104:232.0 105:125.0 106:19.0 109:5.0 110:4.0 111:33.0 112:3.0 113:57.0 114:2.0 115:79.0 116:132.0 117:2197.0 118:187.0 119:131.0 120:4.0 121:3.0 125:1.0 127:13.0 129:1539.0 130:103.0 131:332.0 132:28.0 133:646.0 134:130.0 135:90.0 137:1.0 138:2.0 139:24.0 141:15.0 142:25.0 143:351.0 144:17.0 145:40.0 146:1.0 147:4486.0 148:707.0 149:477.0 150:40.0 151:22.0 153:13.0 154:5.0 155:132.0 156:14.0 157:194.0 158:1.0 159:11.0 161:14.0 163:49.0 164:4.0 165:7.0 167:5.0 169:512.0 170:35.0 171:20.0 173:19.0 175:32.0 176:7.0 177:35.0 178:6.0 183:217.0 184:10.0 185:8.0 189:423.0 190:80.0 191:1009.0 192:126.0 193:52.0 197:1.0 201:3.0 202:3.0 203:65.0 204:5560.0 205:2232.0 206:629.0 207:280.0 208:54.0 209:14.0 211:4.0 215:18.0 216:9.0 217:2524.0 218:549.0 219:171.0 220:31.0 221:59.0 222:4.0 223:15.0 224:2.0 229:51.0 230:23.0 231:372.0 232:60.0 233:101.0 234:7.0 235:5.0 236:4.0 241:1.0 242:12.0 243:153.0 244:25.0 245:30.0 246:4.0 247:3.0 252:1.0 255:91.0 256:12.0 257:25.0 258:8.0 259:30.0 260:19.0 263:5.0 265:6.0 266:2.0 267:2.0 269:1.0 270:1.0 271:146.0 272:21.0 273:33.0 274:1.0 276:1.0 277:2.0 278:4.0 281:29.0 282:7.0 283:2.0 284:2.0 291:30.0 296:1.0 297:3.0 305:68.0 306:15.0 307:80.0 313:4.0 316:2.0 319:160.0 320:45.0 321:9.0 326:3.0 329:3.0 331:95.0 332:25.0 333:12.0 334:2.0 344:7.0 345:379.0 346:132.0 347:56.0 355:2.0 361:672.0 362:198.0 363:75.0 364:10.0 365:1.0 385:6.0 400:5.0 415:1.0 419:1.0 428:3.0 435:17.0 436:3.0 444:1.0 449:2.0 450:13.0 451:70.0 452:12.0 453:2.0 480:2.0 482:1.0 486:2.0 497:1.0 499:1.0</t>
  </si>
  <si>
    <t>caprylic acid</t>
  </si>
  <si>
    <t>85:1274.0 86:1172.0 89:83.0 90:215.0 93:310.0 94:5.0 95:175.0 97:664.0 98:797.0 99:1037.0 101:1302.0 105:1152.0 108:557.0 109:1592.0 110:689.0 111:168.0 116:2328.0 117:51908.0 118:4374.0 125:247.0 126:446.0 127:70.0 129:18046.0 130:3371.0 131:13510.0 132:12750.0 141:121.0 143:914.0 144:259.0 145:4621.0 146:269.0 155:123.0 156:14.0 157:1800.0 159:1034.0 160:40.0 170:26.0 171:236.0 172:69.0 173:1238.0 175:67.0 187:170.0 188:107.0 201:23379.0 202:4073.0 203:1403.0 204:176.0 206:198.0 216:189.0 217:53.0 219:306.0 220:138.0 234:5.0 238:5.0 242:5.0 243:2.0 249:190.0 252:2.0 260:23.0 264:56.0 265:20.0 277:20.0 282:1.0 289:3.0 292:26.0 312:38.0 319:19.0 323:4.0 329:23.0 330:5.0 344:8.0 359:4.0 360:10.0 364:15.0 368:1.0 373:14.0 378:3.0 382:6.0 384:1.0 387:32.0 392:13.0 396:1.0 400:10.0 407:9.0 414:12.0 415:7.0 448:1.0 461:25.0 468:24.0 479:2.0 486:5.0</t>
  </si>
  <si>
    <t>capric acid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</si>
  <si>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</si>
  <si>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biuret</t>
  </si>
  <si>
    <t>85:1053.0 86:1242.0 87:197.0 88:105.0 91:13.0 96:130.0 97:68.0 98:26.0 99:7398.0 100:9407.0 101:837.0 102:444.0 106:21.0 107:135.0 109:49.0 110:605.0 112:90.0 113:405.0 114:169.0 115:702.0 116:350.0 122:229.0 124:15.0 128:192.0 129:8.0 130:1198.0 131:213.0 132:388.0 133:29.0 134:671.0 135:90.0 136:167.0 139:47.0 140:319.0 141:701.0 142:267.0 143:2835.0 144:169.0 146:5.0 151:6.0 152:238.0 153:326.0 154:71.0 155:1154.0 156:306.0 157:1066.0 158:212.0 159:164.0 160:54.0 164:239.0 165:116.0 167:46.0 168:183.0 169:105.0 170:92.0 171:12930.0 172:2566.0 173:1163.0 174:241.0 179:37.0 180:12.0 182:38.0 184:222.0 185:7.0 186:72.0 187:657.0 188:303.0 189:70.0 191:2.0 192:21.0 196:7.0 197:739.0 198:3021.0 199:565.0 200:360.0 202:7.0 203:16.0 204:262.0 205:100.0 206:12.0 212:73.0 213:30.0 214:1845.0 215:488.0 216:181.0 217:36.0 220:16.0 221:14.0 222:1.0 225:11.0 226:41.0 228:75.0 229:16.0 231:26.0 235:24.0 237:14.0 238:3.0 239:78.0 241:690.0 242:374.0 243:50.0 248:3.0 251:2.0 252:49.0 254:34.0 256:70.0 257:98.0 258:94.0 259:41.0 263:14.0 270:55.0 271:146.0 272:48.0 273:8.0 274:9.0 275:4.0 277:8.0 286:605.0 287:117.0 288:150.0 289:21.0 290:9.0 291:22.0 295:2.0 297:3.0 300:30.0 302:14.0 305:167.0 306:47.0 307:35.0 312:18.0 315:31.0 316:14.0 317:12.0 318:4.0 319:38.0 321:194.0 322:35.0 323:36.0 325:3.0 326:48.0 328:70.0 329:2243.0 330:912.0 331:357.0 332:80.0 333:43.0 336:6.0 338:18.0 339:16.0 342:35.0 343:230.0 344:3187.0 345:1079.0 346:478.0 347:95.0 348:57.0 349:2.0 350:5.0 351:6.0 352:7.0 353:1.0 354:13.0 356:1.0 360:28.0 361:1.0 362:31.0 363:3.0 368:16.0 370:2.0 371:19.0 372:15.0 374:6.0 376:6.0 384:27.0 386:18.0 388:20.0 390:14.0 392:30.0 395:6.0 399:5.0 400:7.0 401:41.0 403:31.0 404:2.0 410:2.0 411:13.0 412:21.0 417:1.0 420:10.0 421:7.0 422:50.0 423:20.0 434:4.0 436:13.0 440:3.0 441:5.0 443:20.0 445:6.0 449:4.0 450:1.0 451:27.0 452:21.0 453:5.0 461:9.0 465:3.0 470:6.0 475:50.0 476:4.0 479:8.0 481:26.0 484:1.0 486:22.0 487:9.0 491:1.0 492:1.0 493:8.0 497:7.0 498:17.0</t>
  </si>
  <si>
    <t>beta-alanine</t>
  </si>
  <si>
    <t>85:123.0 86:3671.0 87:188.0 88:258.0 89:147.0 90:11.0 98:39.0 99:163.0 100:2517.0 101:601.0 102:184.0 103:36.0 105:57.0 106:51.0 107:372.0 109:58.0 113:137.0 114:56.0 116:231.0 117:234.0 118:34.0 119:13.0 127:20.0 129:52.0 130:960.0 131:440.0 132:182.0 133:1672.0 135:164.0 142:93.0 143:31.0 146:175.0 147:3453.0 148:336.0 149:505.0 150:36.0 156:93.0 157:12.0 158:10.0 160:381.0 162:1.0 172:160.0 173:7.0 174:4366.0 175:593.0 176:366.0 184:49.0 188:53.0 189:15.0 190:29.0 193:3.0 201:64.0 202:55.0 216:27.0 218:8.0 219:8.0 229:1.0 232:124.0 248:3012.0 249:659.0 250:319.0 283:10.0 289:34.0 290:548.0 291:177.0 292:96.0 299:42.0 300:19.0 301:16.0 302:8.0 304:31.0 382:4.0 387:1.0 393:1.0 395:6.0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</si>
  <si>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</si>
  <si>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behenic acid</t>
  </si>
  <si>
    <t>85:443.0 86:84.0 87:239.0 88:45.0 89:113.0 90:5.0 91:86.0 92:19.0 93:75.0 94:6.0 95:310.0 96:111.0 97:661.0 98:211.0 99:150.0 100:28.0 101:378.0 102:25.0 103:1615.0 104:96.0 105:114.0 106:5.0 107:39.0 109:98.0 110:13.0 111:239.0 112:35.0 113:56.0 114:9.0 115:109.0 116:344.0 117:3631.0 118:306.0 119:133.0 121:48.0 122:2.0 123:33.0 124:12.0 125:74.0 126:7.0 127:25.0 129:1845.0 130:580.0 131:757.0 132:1237.0 133:495.0 134:55.0 135:50.0 137:4.0 138:4.0 139:30.0 140:5.0 141:3.0 143:119.0 144:8.0 145:892.0 146:211.0 147:949.0 148:169.0 149:126.0 150:4.0 151:4.0 152:2.0 153:15.0 155:5.0 156:59.0 157:35.0 158:10.0 159:51.0 160:3.0 163:11.0 164:4.0 166:2.0 167:4.0 168:2.0 169:5.0 170:1.0 171:39.0 172:1.0 173:6.0 174:164.0 175:48.0 176:2.0 177:10.0 178:4.0 181:1.0 182:3.0 183:1.0 185:68.0 187:24.0 188:15.0 189:33.0 195:1.0 196:4.0 198:2.0 199:7.0 201:110.0 202:7.0 203:4.0 204:59.0 205:314.0 206:45.0 207:32.0 208:7.0 211:5.0 213:9.0 215:2.0 217:5.0 218:43.0 219:51.0 220:15.0 221:4.0 225:2.0 227:5.0 228:2.0 231:1.0 232:1.0 233:2.0 235:5.0 242:2.0 243:5.0 246:1.0 247:6.0 249:6.0 250:7.0 252:1.0 253:4.0 254:1.0 258:3.0 260:2.0 262:1.0 264:2.0 265:1.0 266:2.0 268:3.0 269:1.0 271:10.0 279:1.0 283:4.0 284:6.0 286:2.0 288:2.0 289:3.0 293:6.0 294:2.0 297:1.0 299:27.0 300:7.0 301:5.0 303:3.0 304:2.0 306:1.0 308:1.0 310:1.0 311:2.0 313:3.0 314:6.0 320:1.0 321:2.0 324:3.0 326:1.0 327:2.0 329:1.0 332:1.0 334:1.0 338:7.0 339:11.0 340:13.0 343:3.0 345:3.0 348:1.0 349:1.0 350:1.0 353:11.0 354:2.0 355:1.0 356:4.0 358:4.0 360:1.0 363:3.0 364:2.0 365:2.0 368:2.0 369:6.0 370:5.0 372:1.0 374:5.0 376:3.0 380:3.0 381:3.0 384:1.0 386:3.0 387:2.0 389:1.0 396:7.0 397:189.0 398:119.0 399:26.0 400:2.0 401:1.0 404:1.0 407:2.0 408:1.0 409:1.0 410:2.0 412:22.0 413:9.0 414:4.0 417:1.0 418:2.0 419:2.0 420:3.0 425:5.0 426:6.0 427:1.0 428:3.0 429:3.0 433:3.0 434:1.0 435:4.0 437:2.0 442:3.0 448:1.0 449:1.0 451:1.0 453:1.0 455:4.0 457:4.0 458:2.0 459:4.0 460:4.0 463:6.0 465:2.0 469:2.0 470:4.0 472:3.0 477:1.0 478:3.0 481:1.0 483:2.0 484:1.0 486:2.0 487:2.0 490:6.0 491:1.0 494:5.0 495:2.0 498:3.0</t>
  </si>
  <si>
    <t>azelaic acid</t>
  </si>
  <si>
    <t>85:15358.0 86:7124.0 87:4689.0 88:6613.0 89:10112.0 90:1230.0 91:11117.0 92:1386.0 93:28761.0 94:3062.0 95:7852.0 96:7553.0 97:36794.0 98:6395.0 99:11964.0 100:1001.0 101:11882.0 102:2116.0 103:5944.0 104:229.0 105:7786.0 106:1193.0 107:28194.0 108:3810.0 109:15888.0 110:2052.0 111:31098.0 112:2796.0 113:1387.0 114:526.0 115:6336.0 116:39085.0 117:100834.0 118:10559.0 119:6865.0 120:206.0 121:930.0 122:395.0 123:14205.0 124:19859.0 125:13240.0 126:720.0 127:285.0 128:954.0 129:115178.0 130:7972.0 131:15095.0 132:7454.0 133:23497.0 135:12955.0 136:1471.0 137:3622.0 138:424.0 139:630.0 140:487.0 141:2279.0 142:1232.0 143:9318.0 144:1322.0 145:9537.0 146:1169.0 147:39329.0 148:8196.0 149:96533.0 150:14295.0 151:13437.0 152:47132.0 153:13658.0 154:1619.0 155:2962.0 156:1691.0 157:6690.0 158:864.0 159:3669.0 160:345.0 161:442.0 162:1621.0 163:1016.0 165:1541.0 166:232.0 167:1126.0 168:207.0 169:4013.0 170:445.0 171:14940.0 172:3322.0 173:2007.0 174:655.0 175:426.0 176:106.0 177:223.0 179:184.0 180:5.0 181:1354.0 182:330.0 183:10027.0 185:9876.0 186:1912.0 187:1357.0 188:2885.0 189:4739.0 190:1784.0 191:4520.0 192:745.0 193:439.0 194:50.0 195:40.0 196:24.0 197:2938.0 198:838.0 199:10998.0 200:3621.0 201:50247.0 202:8647.0 203:5126.0 204:29980.0 205:6387.0 206:3167.0 207:499.0 208:307.0 209:3953.0 210:795.0 211:513.0 212:18.0 213:124.0 214:6035.0 215:1871.0 216:573.0 217:15935.0 218:3770.0 219:1762.0 220:362.0 224:54.0 225:4959.0 226:1169.0 227:1249.0 228:652.0 229:315.0 230:70.0 231:942.0 232:254.0 233:195.0 234:25.0 235:43.0 236:61.0 237:47.0 239:62.0 241:193.0 242:1539.0 243:2054.0 244:371.0 245:783.0 246:222.0 247:157.0 248:38.0 251:56.0 252:194.0 254:40.0 255:21.0 256:36.0 257:790.0 258:321.0 259:427.0 260:242.0 261:62.0 262:120.0 264:77.0 268:41.0 269:71.0 271:47.0 272:152.0 273:3940.0 274:1181.0 275:584.0 276:512.0 277:80.0 278:55.0 279:73.0 283:10.0 286:27.0 287:79.0 288:48.0 289:266.0 290:143.0 291:50.0 294:3.0 299:630.0 300:235.0 301:942.0 302:384.0 303:142.0 310:18.0 316:1242.0 317:40390.0 318:12815.0 319:4598.0 320:985.0 321:159.0 325:7.0 332:72.0 342:5.0 352:3.0 358:12.0 377:42.0 388:10.0 443:27.0 444:1.0 457:23.0</t>
  </si>
  <si>
    <t>aspartic acid</t>
  </si>
  <si>
    <t>85:20.0 86:122.0 89:39.0 91:61.0 93:78.0 97:82.0 99:216.0 100:2359.0 101:211.0 102:222.0 103:1062.0 107:531.0 110:140.0 113:70.0 114:32.0 115:31.0 116:152.0 117:857.0 118:71.0 119:10.0 130:1197.0 131:293.0 132:143.0 133:606.0 134:95.0 141:95.0 142:58.0 144:226.0 146:1230.0 147:6706.0 148:815.0 149:464.0 157:17.0 158:131.0 160:69.0 163:9.0 172:12.0 173:4.0 174:256.0 175:44.0 176:38.0 177:31.0 184:139.0 186:38.0 188:265.0 189:1047.0 190:180.0 196:1.0 202:1497.0 203:205.0 204:534.0 205:54.0 215:12.0 216:35.0 217:2.0 218:409.0 219:21.0 226:3.0 229:27.0 232:2202.0 233:376.0 234:123.0 243:9.0 256:10.0 262:26.0 267:49.0 268:10.0 285:22.0 288:7.0 293:28.0 306:58.0 317:486.0 318:120.0 319:25.0 325:8.0 347:1.0 349:1.0 350:5.0 351:15.0 352:14.0 360:7.0 378:11.0 380:21.0 386:5.0 390:7.0 393:7.0 405:21.0 443:19.0 445:9.0 449:2.0 460:15.0 467:6.0 481:2.0 488:21.0 492:10.0</t>
  </si>
  <si>
    <t>asparagine</t>
  </si>
  <si>
    <t>85:105.0 86:206.0 87:97.0 88:152.0 89:91.0 90:101.0 96:73.0 98:326.0 99:217.0 100:1727.0 101:250.0 102:233.0 103:303.0 107:127.0 108:139.0 113:83.0 114:291.0 115:349.0 116:5080.0 117:557.0 118:209.0 119:15.0 125:84.0 128:227.0 129:82.0 130:629.0 131:885.0 132:2193.0 133:574.0 138:4.0 139:15.0 141:1373.0 142:339.0 143:199.0 144:238.0 146:176.0 147:1605.0 148:362.0 149:301.0 154:2.0 155:18.0 157:55.0 158:106.0 159:518.0 160:23.0 161:8.0 169:63.0 171:8.0 172:78.0 173:109.0 174:76.0 176:42.0 177:20.0 181:29.0 184:157.0 185:7.0 186:70.0 188:1125.0 189:188.0 190:190.0 199:88.0 201:5.0 202:393.0 203:24.0 204:105.0 205:45.0 206:25.0 211:31.0 213:25.0 214:3.0 215:149.0 216:109.0 217:57.0 218:331.0 219:34.0 220:34.0 229:10.0 230:22.0 231:1221.0 232:263.0 233:126.0 234:13.0 243:58.0 245:32.0 258:196.0 259:49.0 260:13.0 261:1.0 262:12.0 288:12.0 296:11.0 302:2.0 316:57.0 321:1.0 338:21.0 342:26.0 346:28.0 348:38.0 368:6.0 374:8.0 376:5.0 381:4.0 384:16.0 386:3.0 394:3.0 399:5.0 412:10.0 429:29.0 438:3.0 451:17.0 453:13.0 463:8.0 469:4.0 471:18.0 473:11.0 480:4.0 485:8.0</t>
  </si>
  <si>
    <t>ascorbic acid</t>
  </si>
  <si>
    <t>85:1.0 86:4.0 87:22.0 88:8.0 89:70.0 90:2.0 91:6.0 92:5.0 94:5.0 95:2.0 96:2.0 98:4.0 99:17.0 100:4.0 101:12.0 102:1.0 103:78.0 104:5.0 105:7.0 107:5.0 108:4.0 109:2.0 110:3.0 111:2.0 112:2.0 113:2.0 115:14.0 117:352.0 118:34.0 119:23.0 120:3.0 121:5.0 123:4.0 124:11.0 125:2.0 127:6.0 131:26.0 132:9.0 133:144.0 134:17.0 135:9.0 136:2.0 139:6.0 140:10.0 141:11.0 142:21.0 143:16.0 144:5.0 145:1.0 146:4.0 147:951.0 148:90.0 149:72.0 150:8.0 151:9.0 152:2.0 153:2.0 155:1.0 157:19.0 158:1.0 159:4.0 161:1.0 162:4.0 163:5.0 167:9.0 168:3.0 169:18.0 171:1.0 173:1.0 175:13.0 176:4.0 178:1.0 179:8.0 180:2.0 181:4.0 182:1.0 183:6.0 184:2.0 185:2.0 186:1.0 187:2.0 189:1.0 190:2.0 191:7.0 193:1.0 195:1.0 197:5.0 201:1.0 202:2.0 203:4.0 204:4.0 205:82.0 206:9.0 207:14.0 208:4.0 209:2.0 210:2.0 213:3.0 215:23.0 216:10.0 217:2.0 219:2.0 220:1.0 221:24.0 222:2.0 223:1.0 224:4.0 225:1.0 226:1.0 227:1.0 228:1.0 229:8.0 230:4.0 231:3.0 235:2.0 237:2.0 239:1.0 240:2.0 243:8.0 244:5.0 245:1.0 246:2.0 248:1.0 249:2.0 251:1.0 253:4.0 255:4.0 256:1.0 257:2.0 258:15.0 259:18.0 260:5.0 261:1.0 262:9.0 264:2.0 265:3.0 267:2.0 268:2.0 273:3.0 274:1.0 275:2.0 276:4.0 277:3.0 278:6.0 280:2.0 282:4.0 284:1.0 285:6.0 286:1.0 288:3.0 289:2.0 290:1.0 293:1.0 294:3.0 295:2.0 297:2.0 298:10.0 299:2.0 301:2.0 303:17.0 304:17.0 306:1.0 307:1.0 308:3.0 310:7.0 312:1.0 313:4.0 314:1.0 318:3.0 319:4.0 320:2.0 321:1.0 322:2.0 323:1.0 327:2.0 329:4.0 330:1.0 331:25.0 332:134.0 333:47.0 334:6.0 335:6.0 337:4.0 338:7.0 339:3.0 340:7.0 343:2.0 345:10.0 346:2.0 347:8.0 348:2.0 349:4.0 350:3.0 353:6.0 355:2.0 356:7.0 358:5.0 359:6.0 360:7.0 361:3.0 362:1.0 364:7.0 365:10.0 366:1.0 367:3.0 368:5.0 369:2.0 370:2.0 371:4.0 373:2.0 374:16.0 375:2.0 376:4.0 377:1.0 378:5.0 379:2.0 380:1.0 381:4.0 382:6.0 383:4.0 384:5.0 385:1.0 388:5.0 390:2.0 391:4.0 394:1.0 396:1.0 397:3.0 398:1.0 399:5.0 400:3.0 401:4.0 402:2.0 403:10.0 405:5.0 406:4.0 407:1.0 408:2.0 409:6.0 411:1.0 414:9.0 415:3.0 416:3.0 417:3.0 418:3.0 420:4.0 421:2.0 422:1.0 423:8.0 424:8.0 425:1.0 428:1.0 429:1.0 431:4.0 432:3.0 434:11.0 435:4.0 436:1.0 437:3.0 438:3.0 439:8.0 440:4.0 441:2.0 443:2.0 444:1.0 445:8.0 447:1.0 448:2.0 449:1.0 450:1.0 452:2.0 453:2.0 454:4.0 455:2.0 457:2.0 458:6.0 459:4.0 460:3.0 461:5.0 462:2.0 463:2.0 464:2.0 465:2.0 466:6.0 467:1.0 468:4.0 469:5.0 471:1.0 472:3.0 474:4.0 476:6.0 477:3.0 479:3.0 480:6.0 481:7.0 483:2.0 484:1.0 485:1.0 486:4.0 488:16.0 490:2.0 491:4.0 492:3.0 494:3.0 495:5.0 496:4.0 497:6.0 498:2.0 499:1.0 500:3.0</t>
  </si>
  <si>
    <t>85:103.0 86:58.0 89:43.0 91:3717.0 92:800.0 93:1794.0 94:692.0 95:565.0 96:72.0 97:63.0 99:35.0 101:2.0 103:141.0 104:139.0 105:1354.0 106:995.0 107:533.0 108:496.0 109:183.0 110:23.0 113:1.0 114:14.0 115:171.0 116:201.0 117:1990.0 118:216.0 119:981.0 120:531.0 121:214.0 122:66.0 123:31.0 128:63.0 129:1007.0 130:234.0 131:590.0 132:159.0 133:390.0 134:79.0 135:85.0 136:10.0 138:2.0 141:73.0 142:26.0 143:100.0 144:21.0 145:322.0 146:111.0 147:115.0 148:72.0 149:54.0 150:5.0 151:3.0 153:4.0 155:12.0 157:63.0 158:13.0 159:122.0 160:41.0 161:129.0 162:48.0 167:14.0 169:64.0 170:9.0 171:138.0 172:9.0 173:116.0 174:68.0 175:102.0 183:3.0 185:173.0 186:9.0 187:37.0 188:7.0 192:32.0 197:12.0 198:7.0 200:12.0 201:23.0 207:18.0 213:17.0 215:2.0 216:7.0 223:11.0 238:21.0 241:4.0 268:12.0 364:1.0 378:1.0 408:10.0 412:5.0 429:1.0 470:3.0</t>
  </si>
  <si>
    <t>arachidic acid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</si>
  <si>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</si>
  <si>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arabitol</t>
  </si>
  <si>
    <t>85:4233.0 86:3830.0 87:6887.0 88:4815.0 89:16099.0 90:2622.0 91:1796.0 92:378.0 93:502.0 94:388.0 95:243.0 96:420.0 97:1306.0 98:647.0 99:4322.0 100:2592.0 101:21483.0 102:4836.0 103:293091.0 104:28201.0 105:16438.0 106:1946.0 107:39369.0 108:2335.0 109:234.0 110:15469.0 111:2715.0 112:616.0 113:5140.0 114:896.0 115:6190.0 116:12416.0 117:113909.0 118:11263.0 119:10635.0 120:945.0 121:553.0 122:115.0 123:93.0 125:367.0 126:522.0 127:3834.0 128:666.0 129:143206.0 130:25876.0 131:27627.0 132:5434.0 133:59995.0 134:23064.0 135:7342.0 136:933.0 137:126.0 139:166.0 140:242.0 141:1405.0 142:1862.0 143:10074.0 144:1711.0 145:4535.0 146:826.0 147:318627.0 148:52373.0 149:33117.0 150:4373.0 151:2781.0 152:324.0 153:1592.0 154:462.0 155:5490.0 156:1021.0 157:14811.0 158:3109.0 159:3069.0 160:1043.0 161:1938.0 162:516.0 163:3682.0 164:480.0 165:403.0 166:134.0 167:62.0 168:29.0 169:1382.0 170:2849.0 171:3166.0 172:800.0 173:1261.0 174:774.0 175:6393.0 176:1031.0 177:4723.0 178:1058.0 179:614.0 180:298.0 181:181.0 182:186.0 183:224.0 184:10723.0 185:520.0 186:379.0 187:556.0 188:476.0 189:37867.0 190:11158.0 191:24450.0 192:6172.0 193:2691.0 194:714.0 195:111.0 196:156.0 197:257.0 198:103.0 199:1212.0 200:85.0 201:1394.0 202:879.0 203:21245.0 204:54675.0 205:131964.0 206:29615.0 207:16194.0 208:2961.0 209:650.0 210:195.0 212:93.0 213:90.0 214:88.0 215:1833.0 216:1016.0 217:380144.0 218:95485.0 219:39445.0 220:8676.0 221:11448.0 222:3334.0 223:1245.0 224:623.0 226:188.0 228:192.0 229:5629.0 230:2197.0 231:2348.0 232:741.0 233:274.0 234:181.0 235:82.0 236:82.0 237:164.0 238:84.0 239:6.0 241:17.0 242:769.0 243:15590.0 244:4766.0 245:3023.0 246:876.0 247:1051.0 248:357.0 249:248.0 250:100.0 251:19.0 252:30.0 254:7.0 255:48.0 256:100.0 257:114.0 258:121.0 259:252.0 260:255.0 261:127.0 262:124.0 263:134.0 264:269.0 265:570.0 266:153.0 267:148.0 268:134.0 270:46.0 271:212.0 272:108.0 273:162.0 274:23.0 275:86.0 276:61.0 277:13585.0 278:5812.0 279:2959.0 280:1008.0 282:19.0 283:26.0 285:16.0 289:86.0 290:12.0 291:5234.0 292:2023.0 293:1060.0 294:230.0 299:16.0 300:55.0 302:6.0 303:174.0 304:156.0 305:4664.0 306:6418.0 307:57475.0 308:20043.0 309:9391.0 310:2085.0 311:547.0 312:54.0 313:42.0 314:6.0 315:34.0 316:27.0 317:4864.0 318:2244.0 319:27935.0 320:11921.0 321:5821.0 322:1246.0 323:416.0 325:79.0 331:164.0 332:3760.0 333:1566.0 334:798.0 335:192.0 348:25.0 350:41.0 351:81.0 352:50.0 353:11.0 368:7.0 373:15.0 388:13.0 391:4.0 393:26.0 394:13.0 395:1074.0 396:408.0 397:218.0 398:53.0 399:21.0 402:4.0 405:12.0 406:24.0 407:267.0 408:154.0 409:155.0 410:24.0 417:2.0 421:40.0 422:823.0 423:290.0 424:269.0 425:14.0 439:6.0 442:23.0 443:10.0 449:8.0 457:5.0 460:35.0 471:2.0 488:24.0 490:3.0 491:3.0</t>
  </si>
  <si>
    <t>arabinose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</si>
  <si>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</si>
  <si>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</si>
  <si>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</si>
  <si>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alpha ketoglutaric acid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</si>
  <si>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</si>
  <si>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85:84.0 86:172.0 87:97.0 88:24.0 89:29.0 90:3.0 93:30.0 94:5.0 96:3.0 97:11.0 98:7.0 99:177.0 100:1714.0 101:622.0 102:180.0 103:91.0 104:18.0 106:3.0 107:9.0 109:5.0 111:3.0 112:6.0 113:15.0 114:13.0 115:159.0 116:354.0 117:234.0 118:14.0 119:10.0 120:3.0 121:1.0 122:3.0 126:5.0 127:59.0 128:13.0 129:180.0 130:117.0 131:84.0 132:181.0 133:88.0 134:14.0 135:14.0 136:3.0 137:3.0 138:6.0 140:14.0 141:1.0 142:19.0 143:22.0 144:29.0 145:20.0 146:17.0 147:580.0 148:76.0 149:44.0 150:3.0 151:5.0 152:7.0 153:3.0 154:10.0 155:14.0 156:10.0 157:62.0 158:20.0 159:44.0 160:5.0 161:14.0 162:7.0 163:7.0 165:3.0 166:20.0 167:12.0 168:7.0 169:20.0 170:10.0 171:87.0 172:89.0 173:241.0 174:121.0 175:44.0 176:13.0 178:1.0 179:13.0 181:7.0 182:21.0 183:13.0 185:6.0 186:12.0 187:52.0 188:71.0 189:797.0 190:161.0 191:40.0 192:7.0 193:3.0 194:7.0 195:10.0 196:14.0 198:13.0 199:14.0 200:35.0 201:20.0 202:10.0 203:14.0 204:11.0 205:13.0 208:3.0 209:5.0 210:3.0 211:3.0 212:3.0 214:14.0 215:15.0 216:19.0 217:29.0 219:3.0 221:9.0 222:7.0 223:3.0 224:9.0 226:14.0 227:12.0 228:14.0 229:3.0 230:14.0 234:14.0 235:3.0 238:3.0 239:6.0 240:15.0 241:19.0 242:10.0 243:137.0 244:56.0 245:160.0 246:34.0 248:7.0 249:5.0 253:7.0 254:7.0 256:11.0 257:36.0 258:39.0 259:977.0 260:208.0 261:71.0 262:5.0 263:5.0 265:6.0 266:5.0 267:7.0 268:9.0 269:5.0 270:7.0 271:1.0 272:3.0 274:5.0 275:15.0 276:12.0 277:15.0 278:6.0 279:1.0 280:5.0 282:6.0 283:14.0 284:40.0 285:28.0 286:14.0 287:21.0 288:18.0 289:21.0 290:7.0 291:14.0 292:7.0 294:1.0 295:1.0 296:3.0 298:21.0 299:5.0 300:6.0 301:5.0 303:5.0 304:1.0 306:6.0 307:5.0 308:14.0 309:3.0 311:1.0 312:11.0 313:6.0 314:18.0 316:3.0 317:9.0 318:7.0 319:13.0 323:7.0 325:1.0 326:1.0 329:6.0 330:6.0 331:3.0 332:3.0 334:6.0 335:14.0 336:5.0 338:9.0 340:7.0 344:3.0 346:5.0 347:14.0 349:9.0 350:15.0 356:11.0 357:6.0 358:15.0 359:101.0 360:40.0 361:20.0 364:1.0 366:7.0 368:3.0 369:3.0 370:1.0 371:3.0 373:13.0 374:65.0 375:39.0 376:3.0 378:10.0 379:12.0 380:1.0 381:3.0 382:12.0 383:15.0 384:6.0 385:7.0 386:29.0 387:21.0 388:13.0 389:7.0 390:3.0 392:7.0 393:3.0 394:3.0 395:15.0 396:11.0 397:3.0 399:6.0 400:9.0 402:10.0 404:3.0 405:1.0 406:1.0 407:3.0 408:7.0 409:13.0 410:7.0 413:7.0 414:11.0 415:3.0 417:1.0 420:7.0 421:7.0 422:7.0 423:3.0 426:9.0 427:3.0 428:1.0 430:3.0 431:3.0 432:9.0 433:24.0 434:5.0 435:9.0 436:26.0 437:9.0 439:1.0 443:7.0 444:11.0 447:7.0 448:3.0 449:14.0 450:9.0 452:7.0 453:1.0 454:1.0 455:6.0 456:1.0 458:3.0 459:6.0 463:6.0 464:10.0 465:5.0 467:1.0 468:11.0 469:14.0 470:10.0 473:9.0 474:13.0 475:7.0 476:14.0 477:21.0 478:3.0 480:3.0 481:9.0 482:14.0 483:7.0 484:12.0 485:5.0 486:3.0 487:11.0 489:14.0 490:22.0 491:7.0 492:11.0 493:7.0 495:5.0 496:15.0 500:5.0</t>
  </si>
  <si>
    <t>alanine</t>
  </si>
  <si>
    <t>85:7160.0 86:66621.0 87:19398.0 88:17953.0 89:6025.0 90:422.0 91:428.0 92:393.0 93:1514.0 94:42607.0 95:3907.0 96:289.0 97:620.0 98:5042.0 99:3787.0 100:129231.0 101:34843.0 102:37944.0 103:104324.0 104:10070.0 105:11024.0 106:477.0 109:88.0 112:3400.0 113:106.0 114:21712.0 115:26128.0 116:2516836.0 117:304316.0 118:100850.0 119:17937.0 120:1789.0 121:763.0 125:36.0 127:31.0 128:36562.0 129:6101.0 130:1105.0 131:37872.0 132:18200.0 133:58559.0 135:2167.0 139:5.0 140:36.0 141:62.0 142:711.0 143:413.0 144:7751.0 145:1031.0 146:3527.0 147:485258.0 148:73951.0 149:37146.0 150:4110.0 151:838.0 152:7.0 153:9.0 157:13.0 158:1423.0 159:185.0 160:565.0 161:83.0 162:70.0 163:90.0 165:7.0 166:50.0 168:45.0 169:16.0 171:10.0 172:1085.0 173:223.0 174:8594.0 175:2525.0 176:793.0 177:54.0 179:8.0 181:5.0 182:7.0 183:10.0 184:44.0 185:18.0 186:23.0 188:1757.0 189:84.0 190:93865.0 191:21268.0 192:8642.0 193:959.0 194:88.0 196:8.0 200:455.0 201:4.0 202:499.0 203:2.0 209:8.0 210:5.0 211:2.0 212:1.0 213:3.0 216:614.0 217:252.0 218:27221.0 219:5178.0 220:2237.0 225:8.0 226:10.0 227:1.0 231:54.0 232:480.0 233:676.0 234:141.0 235:20.0 241:4.0 248:20.0 249:2.0 250:1.0 256:7.0 270:3.0 280:3.0 290:2.0 294:1.0 302:1.0 310:1.0 333:4.0 450:15.0</t>
  </si>
  <si>
    <t>adipic acid</t>
  </si>
  <si>
    <t>85:15.0 86:93.0 94:8.0 95:78.0 96:4.0 99:123.0 102:79.0 107:140.0 109:4.0 111:2899.0 112:116.0 113:68.0 114:100.0 116:84.0 117:256.0 120:3.0 121:6.0 123:9.0 124:32.0 125:23.0 126:70.0 129:429.0 130:50.0 131:111.0 132:49.0 135:6.0 136:2.0 139:26.0 140:7.0 141:1155.0 142:126.0 143:86.0 144:25.0 145:58.0 147:257.0 148:18.0 149:40.0 151:32.0 155:1.0 156:14.0 157:226.0 159:205.0 164:4.0 165:3.0 170:51.0 171:78.0 172:499.0 173:83.0 174:33.0 180:11.0 181:8.0 184:58.0 185:304.0 186:88.0 189:2.0 191:13.0 192:3.0 193:3.0 196:2.0 201:1.0 208:1.0 215:42.0 217:102.0 218:4.0 221:31.0 222:3.0 228:1.0 233:1.0 236:2.0 238:2.0 241:3.0 248:1.0 249:2.0 253:1.0 254:1.0 255:1.0 258:80.0 259:36.0 265:1.0 271:3.0 272:10.0 273:1.0 274:11.0 275:141.0 276:48.0 282:2.0 283:1.0 284:1.0 285:6.0 286:1.0 287:1.0 295:8.0 296:7.0 304:2.0 306:8.0 307:8.0 313:8.0 314:2.0 328:1.0 330:3.0 331:1.0 340:12.0 341:2.0 352:1.0 356:1.0 390:6.0 392:8.0 421:1.0 433:1.0 472:4.0 485:10.0 491:2.0</t>
  </si>
  <si>
    <t>adenosine-5-phosphate</t>
  </si>
  <si>
    <t>90:9.0 95:11.0 96:118.0 111:23.0 112:44.0 114:9.0 121:215.0 122:17.0 123:64.0 125:16.0 129:50.0 133:46.0 136:54.0 137:18.0 140:49.0 141:43.0 142:27.0 147:102.0 149:99.0 150:27.0 151:126.0 153:28.0 155:44.0 156:36.0 157:18.0 163:47.0 165:190.0 169:1531.0 170:260.0 171:128.0 173:79.0 175:61.0 177:44.0 178:84.0 179:11.0 180:14.0 181:28.0 183:1.0 185:48.0 191:15.0 192:419.0 193:217.0 194:79.0 195:17.0 197:75.0 198:55.0 203:10.0 204:109.0 205:2.0 206:132.0 207:350.0 208:259.0 209:88.0 210:1.0 211:460.0 212:64.0 216:42.0 217:170.0 218:24.0 219:60.0 220:1.0 221:105.0 222:19.0 223:12.0 224:34.0 225:59.0 226:24.0 227:62.0 230:660.0 231:129.0 232:83.0 235:15.0 236:240.0 238:35.0 241:20.0 243:258.0 244:10.0 245:96.0 246:21.0 248:30.0 249:50.0 250:9.0 254:36.0 255:55.0 258:240.0 259:64.0 260:25.0 263:3.0 264:16.0 265:89.0 266:50.0 267:26.0 268:53.0 269:9.0 270:24.0 271:7.0 272:14.0 275:16.0 278:34.0 279:42.0 280:71.0 281:110.0 282:70.0 283:26.0 284:18.0 285:76.0 287:27.0 288:11.0 297:39.0 298:12.0 299:265.0 300:98.0 301:24.0 302:17.0 306:44.0 307:65.0 308:35.0 311:45.0 312:6.0 314:53.0 315:882.0 316:220.0 317:124.0 319:33.0 322:7.0 325:20.0 326:5.0 331:2.0 337:75.0 338:16.0 339:25.0 341:129.0 342:80.0 344:45.0 346:12.0 347:17.0 349:4.0 354:33.0 355:17.0 356:6.0 357:32.0 358:29.0 366:4.0 367:62.0 370:37.0 371:34.0 374:42.0 375:1.0 376:29.0 382:114.0 385:4.0 387:27.0 391:6.0 392:12.0 401:45.0 407:2.0 409:33.0 419:14.0 421:7.0 422:15.0 423:52.0 425:3.0 427:20.0 430:5.0 431:10.0 433:9.0 435:12.0 466:27.0 475:10.0 477:2.0 479:20.0 489:67.0 495:10.0</t>
  </si>
  <si>
    <t>adenosine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</si>
  <si>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</si>
  <si>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</si>
  <si>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85:6141.0 86:2655.0 88:119.0 91:29.0 92:234.0 93:1127.0 94:217.0 95:1003.0 96:232.0 97:903.0 98:987.0 99:6447.0 100:5646.0 101:11.0 102:475.0 106:66.0 108:302.0 109:492.0 110:985.0 111:4481.0 112:594.0 121:464.0 122:476.0 123:1618.0 124:605.0 125:1080.0 126:44.0 127:199.0 128:89.0 130:1786.0 132:356.0 134:2.0 135:302.0 136:444.0 137:987.0 138:1231.0 139:309.0 141:285.0 142:181.0 146:95.0 149:7738.0 150:1005.0 151:881.0 152:580.0 153:163.0 154:201.0 155:606.0 156:422.0 157:1252.0 160:2296.0 161:258.0 162:296.0 164:1167.0 165:4695.0 166:803.0 167:787.0 168:192.0 169:300.0 176:959.0 177:42.0 178:316.0 179:885.0 180:1445.0 181:106.0 182:231.0 183:15.0 188:512.0 191:212.0 192:12437.0 193:1734.0 194:831.0 195:91.0 196:192.0 197:229.0 198:32.0 200:130.0 205:726.0 206:2385.0 207:252.0 208:286.0 209:172.0 210:356.0 211:160.0 212:24.0 213:27.0 215:72.0 220:313.0 222:460.0 223:295.0 224:59.0 228:94.0 229:732.0 232:35.0 234:359.0 236:333.0 237:1524.0 238:788.0 239:167.0 240:216.0 241:40.0 242:27.0 243:322.0 245:141.0 246:294.0 248:1176.0 249:10.0 250:53.0 251:120.0 252:29.0 253:6.0 254:9.0 258:121.0 259:51.0 261:52.0 263:428.0 264:54588.0 265:12539.0 266:4940.0 267:666.0 268:100.0 269:28.0 270:80.0 271:109.0 272:55.0 273:49.0 276:78.0 278:718.0 279:10227.0 280:2994.0 281:964.0 282:141.0 283:65.0 285:39.0 286:48.0 288:736.0 289:21.0 290:115.0 294:11.0 298:34.0 300:96.0 301:23.0 305:144.0 309:78.0 313:6.0 314:7.0 316:2037.0 317:338.0 318:65.0 319:2345.0 320:682.0 321:335.0 322:87.0 323:25.0 324:6.0 327:7.0 328:14.0 329:60.0 330:1.0 331:236.0 332:19.0 333:258.0 334:145.0 335:123.0 336:60.0 341:6.0 343:24.0 347:17.0 348:33.0 359:2.0 361:124.0 365:24.0 371:15.0 374:39.0 377:9.0 378:15.0 379:26.0 381:33.0 382:1.0 384:5.0 387:48.0 391:20.0 392:19.0 400:19.0 401:13.0 402:5.0 403:9.0 404:51.0 407:12.0 409:16.0 410:2.0 414:2.0 422:19.0 424:4.0 428:17.0 431:27.0 435:16.0 436:3.0 440:4.0 445:2.0 448:8.0 451:15.0 455:8.0 459:4.0 461:26.0 464:8.0 465:3.0 466:51.0 467:25.0 475:38.0 484:11.0 488:7.0</t>
  </si>
  <si>
    <t>acetophenone NIST</t>
  </si>
  <si>
    <t>89:112.0 91:60.0 102:191.0 105:6347.0 106:446.0 112:1.0 113:11.0 114:6.0 117:4.0 120:1676.0 121:117.0 124:6.0 126:3.0 139:41.0 148:16.0 154:13.0 155:4.0 158:3.0 170:69.0 173:2.0 177:2.0 179:3.0 188:5.0 191:6.0 192:4.0 193:5.0 194:2.0 198:27.0 201:3.0 204:1.0 206:1.0 224:4.0 228:13.0 241:1.0 244:16.0 251:1.0 253:6.0 256:12.0 258:1.0 261:3.0 264:1.0 265:7.0 266:3.0 270:1.0 273:2.0 275:1.0 289:6.0 290:3.0 292:2.0 293:1.0 295:2.0 296:1.0 298:5.0 302:2.0 309:7.0 312:4.0 313:2.0 314:3.0 316:1.0 319:1.0 321:1.0 322:3.0 332:2.0 334:3.0 337:1.0 338:2.0 339:1.0 343:4.0 346:4.0 351:4.0 353:10.0 355:5.0 358:7.0 359:4.0 365:1.0 369:1.0 370:1.0 371:5.0 374:1.0 380:3.0 383:6.0 384:5.0 385:5.0 389:1.0 396:2.0 398:11.0 404:1.0 406:1.0 410:3.0 412:8.0 413:4.0 415:3.0 416:1.0 417:5.0 422:1.0 425:9.0 435:3.0 436:5.0 441:2.0 442:7.0 443:1.0 447:2.0 450:1.0 454:2.0 456:1.0 458:1.0 462:2.0 465:10.0 469:2.0 470:3.0 475:5.0 477:6.0 478:5.0 479:1.0 480:1.0 489:1.0 491:10.0 494:5.0 495:2.0 499:3.0</t>
  </si>
  <si>
    <t>704472</t>
  </si>
  <si>
    <t>85:5.0 86:1.0 95:30.0 97:23.0 104:66.0 105:5572.0 106:409.0 107:148.0 108:8.0 109:7.0 111:54.0 120:11.0 131:65.0 132:48.0 135:371.0 136:61.0 143:4.0 148:40.0 154:2.0 161:6.0 179:1495.0 180:172.0 181:31.0 195:507.0 196:75.0 197:52.0 215:9.0 235:4.0 253:22.0 254:21.0 260:11.0 267:226.0 268:56.0 269:170.0 270:35.0 278:1.0 287:4.0 295:41.0 297:56.0 319:9.0 328:1.0 364:9.0 365:5.0 375:2.0 423:5.0 458:2.0 460:8.0 500:14.0</t>
  </si>
  <si>
    <t>704387</t>
  </si>
  <si>
    <t>85:183.0 86:85.0 88:10.0 94:24.0 99:35.0 101:2090.0 102:196.0 103:1459.0 107:106.0 109:124.0 111:1.0 113:283.0 115:124.0 116:382.0 117:193.0 119:27.0 121:188.0 123:171.0 124:12.0 129:560.0 130:136.0 131:630.0 132:53.0 133:793.0 134:70.0 135:304.0 136:75.0 137:244.0 138:18.0 139:115.0 144:24.0 147:371.0 148:339.0 153:250.0 155:637.0 156:12.0 165:9.0 167:10.0 169:64.0 179:51.0 181:215.0 183:72.0 185:88.0 193:32.0 195:351.0 196:7.0 197:171.0 198:19.0 199:95.0 203:60.0 207:26.0 210:14.0 211:2154.0 212:537.0 213:337.0 214:13.0 215:1.0 218:114.0 219:46.0 225:71.0 226:12.0 227:500.0 228:82.0 229:75.0 241:109.0 242:3.0 243:50.0 253:575.0 254:196.0 255:1098.0 256:213.0 257:132.0 258:30.0 269:39.0 270:46.0 271:521.0 272:150.0 273:39.0 284:12.0 285:451.0 286:152.0 287:18.0 298:6.0 299:117.0 302:6.0 304:4.0 311:6.0 312:16.0 313:1254.0 314:284.0 315:101.0 326:134.0 327:20.0 343:75.0 344:12.0 345:20.0 347:9.0 380:3.0 401:82.0 403:14.0 407:4.0 449:10.0 454:15.0 470:3.0 472:6.0 473:2.0 489:3.0</t>
  </si>
  <si>
    <t>701048</t>
  </si>
  <si>
    <t>85:295.0 95:7.0 99:107.0 110:11.0 113:9.0 123:18.0 129:123.0 135:4.0 143:5.0 144:17.0 157:161.0 158:14.0 159:2106.0 160:212.0 161:39.0 186:1.0 238:13.0 242:20.0 243:5.0 269:1.0 299:21.0 304:19.0 319:19.0 353:20.0 364:11.0 367:168.0 368:45.0 372:9.0 377:13.0 388:9.0 397:15.0 475:2.0 483:5.0 500:6.0</t>
  </si>
  <si>
    <t>696799</t>
  </si>
  <si>
    <t>87:240.0 99:361.0 108:62.0 110:496.0 120:166.0 126:89.0 131:843.0 136:203.0 156:211.0 175:29.0 184:370.0 207:84.0 228:800.0 229:60.0 231:25.0 249:40.0</t>
  </si>
  <si>
    <t>696208</t>
  </si>
  <si>
    <t>86:133.0 100:129.0 110:32.0 112:36.0 146:49.0 153:456.0 154:2359.0 155:163.0 172:29.0 174:932.0 175:151.0 176:34.0 181:24.0 182:1730.0 183:186.0 184:96.0 201:18.0 239:28.0 240:51.0 255:16.0 284:46.0 310:17.0 313:16.0 331:48.0 350:19.0 351:19.0 361:29.0 363:18.0 366:16.0 378:15.0 381:17.0 384:17.0 390:22.0 397:13.0 401:26.0 414:21.0 416:33.0 432:14.0 444:12.0 447:19.0 474:27.0</t>
  </si>
  <si>
    <t>693690</t>
  </si>
  <si>
    <t>85:470.0 86:5147.0 88:2843.0 92:99.0 93:267.0 96:349.0 99:425.0 100:225.0 102:373.0 106:82.0 107:287.0 108:114.0 109:111.0 110:238.0 112:125.0 113:175.0 114:136.0 116:153.0 122:102.0 125:201.0 130:436.0 131:176.0 138:73.0 140:33.0 144:838.0 145:207.0 169:26.0 188:15.0 197:81.0 202:113.0 205:23.0 211:19.0 217:14.0 232:9.0 249:18.0 273:20.0 276:23.0 280:20.0 300:14.0 306:21.0 307:21.0 308:24.0 317:16.0 321:16.0 325:24.0 326:30.0 327:89.0 330:12.0 331:21.0 336:20.0 348:24.0 352:19.0 355:18.0 356:20.0 358:29.0 360:14.0 363:6.0 365:17.0 368:6.0 370:23.0 386:20.0 392:34.0 407:28.0 408:13.0 409:21.0 410:18.0 416:17.0 428:17.0 442:8.0 443:8.0 457:22.0 496:19.0</t>
  </si>
  <si>
    <t>673413</t>
  </si>
  <si>
    <t>85:686.0 90:82.0 106:194.0 110:2496.0 113:142.0 142:66.0 148:228.0 149:198.0 152:34.0 153:61.0 167:358.0 170:1208.0 171:397.0 184:28.0 185:28.0 189:135.0 190:31.0 200:32.0 202:44.0 210:35.0 219:41.0 227:20.0 229:22.0 232:27.0 236:20.0 238:31.0 242:26.0 246:23.0 266:35.0 276:39.0 281:40.0 284:23.0 293:21.0 301:40.0 303:28.0 305:26.0 308:23.0 314:24.0 315:20.0 318:28.0 331:26.0 332:25.0 333:16.0 335:17.0 336:26.0 337:17.0 355:25.0 369:30.0 371:16.0 372:18.0 379:15.0 382:14.0 388:31.0 390:23.0 395:13.0 402:21.0 405:17.0 408:23.0 424:13.0 429:26.0 431:33.0 438:14.0 447:14.0 451:18.0 456:16.0 457:13.0 458:14.0 484:29.0 499:16.0</t>
  </si>
  <si>
    <t>673048</t>
  </si>
  <si>
    <t>85:1708.0 86:497.0 87:215.0 89:25.0 90:181.0 95:479.0 96:210.0 97:59.0 98:423.0 99:1230.0 100:1104.0 101:242.0 102:198.0 103:264.0 106:50.0 107:242.0 109:46.0 110:595.0 111:8.0 113:232.0 114:383.0 115:283.0 116:255.0 117:102.0 118:126.0 119:31.0 120:46.0 122:68.0 123:19.0 124:80.0 125:255.0 126:313.0 127:444.0 128:2252.0 129:498.0 130:746.0 131:324.0 132:248.0 133:240.0 134:76.0 137:240.0 138:11.0 139:19.0 140:235.0 141:441.0 142:441.0 143:264.0 144:178.0 146:230.0 147:495.0 148:23.0 149:39.0 151:104.0 152:163.0 153:90.0 154:108.0 155:62.0 156:20.0 157:203.0 158:36.0 159:203.0 160:81.0 161:20.0 164:23.0 165:28.0 167:4.0 168:297.0 169:59.0 170:117.0 171:188.0 172:652.0 173:168.0 174:1140.0 175:120.0 176:124.0 180:90.0 182:2.0 183:139.0 184:2781.0 185:412.0 186:342.0 187:141.0 188:56.0 193:273.0 194:62.0 195:8.0 197:31.0 198:142.0 199:2.0 200:58.0 201:9.0 202:123.0 211:68.0 213:7.0 214:4.0 215:18.0 216:41.0 219:23.0 220:4.0 224:21.0 225:5.0 227:25.0 228:46.0 229:22.0 231:264.0 232:66.0 233:5.0 234:22.0 237:4.0 238:72.0 241:178.0 242:34.0 243:31.0 244:14.0 246:20.0 248:75.0 252:74.0 253:32.0 254:186.0 255:39.0 256:5.0 258:7.0 259:34.0 260:11.0 262:37.0 267:22.0 268:85.0 269:27.0 273:40.0 275:18.0 279:5.0 280:1.0 282:4.0 284:56.0 286:23.0 287:9.0 288:14.0 291:11.0 292:8.0 297:14.0 300:8.0 301:43.0 302:23.0 303:31.0 304:9.0 307:23.0 309:16.0 314:7.0 315:17.0 317:36.0 326:25.0 328:28.0 331:18.0 334:2.0 340:27.0 342:157.0 343:36.0 344:43.0 347:20.0 349:2.0 352:20.0 356:22.0 357:255.0 358:141.0 359:72.0 360:18.0 362:10.0 365:11.0 366:37.0 368:10.0 375:11.0 379:18.0 380:18.0 388:15.0 389:5.0 398:9.0 405:25.0 408:14.0 417:11.0 420:17.0 426:1.0 427:15.0 430:55.0 434:14.0 435:23.0 439:33.0 441:15.0 446:1.0 448:8.0 450:21.0 452:17.0 456:7.0 468:47.0 470:17.0 471:2.0 474:2.0 476:29.0 478:4.0 480:8.0 482:11.0 483:2.0 484:4.0 487:1.0 496:23.0 498:7.0</t>
  </si>
  <si>
    <t>650627</t>
  </si>
  <si>
    <t>85:169.0 86:342.0 87:1.0 88:207.0 89:245.0 97:7.0 99:645.0 100:1925.0 101:223.0 102:171.0 103:133.0 104:126.0 110:97.0 113:49.0 114:82.0 115:345.0 116:664.0 117:7.0 118:199.0 119:33.0 128:60.0 129:165.0 130:851.0 131:312.0 132:510.0 133:241.0 142:35.0 143:66.0 144:39.0 145:38.0 146:209.0 148:48.0 149:142.0 155:39.0 156:209.0 157:180.0 158:143.0 159:43.0 160:164.0 161:134.0 169:1.0 171:371.0 172:408.0 173:202.0 174:194.0 175:34.0 176:155.0 177:65.0 183:77.0 184:16.0 186:97.0 187:106.0 188:2492.0 189:721.0 190:348.0 198:12.0 203:137.0 204:85.0 215:5.0 226:18.0 229:47.0 230:23.0 231:48.0 243:1.0 245:29.0 257:34.0 260:9.0 264:4.0 276:282.0 277:127.0 278:63.0 287:46.0 288:33.0 290:9.0 291:92.0 292:1.0 300:3.0 301:1362.0 302:421.0 303:214.0 304:11.0 314:48.0 316:476.0 317:145.0 318:75.0 329:21.0 339:2.0 359:21.0 364:1.0 375:84.0 376:50.0 377:31.0 385:27.0 391:265.0 392:95.0 394:24.0 405:4.0 406:567.0 407:280.0 408:114.0 410:10.0 417:14.0 422:12.0 432:3.0 440:5.0 445:17.0</t>
  </si>
  <si>
    <t>650096</t>
  </si>
  <si>
    <t>85:4105.0 90:82.0 95:246.0 96:85.0 97:824.0 99:92.0 106:91.0 110:237.0 111:2395.0 112:649.0 121:58.0 125:613.0 126:252.0 127:167.0 129:38.0 134:598.0 141:40.0 152:32.0 154:279.0 172:37.0 173:35.0 183:16.0 189:34.0 192:31.0 205:66.0 206:56.0 227:51.0 234:22.0 242:20.0 249:14.0 266:20.0 301:13.0 308:23.0 314:22.0 321:27.0 329:35.0 331:26.0 336:25.0 340:19.0 342:24.0 345:25.0 349:28.0 372:27.0 394:23.0 411:36.0 412:17.0 414:18.0 429:18.0 441:39.0 488:31.0 500:15.0</t>
  </si>
  <si>
    <t>640528</t>
  </si>
  <si>
    <t>85:6729.0 86:2149.0 87:4943.0 88:930.0 89:9675.0 90:1259.0 98:502.0 99:8356.0 101:87049.0 102:8121.0 103:33398.0 104:2422.0 105:4215.0 107:119.0 109:2076.0 111:7439.0 112:1559.0 113:6666.0 114:1461.0 115:9048.0 116:72596.0 117:34995.0 118:4398.0 119:7702.0 120:77.0 124:199.0 125:505.0 127:2598.0 128:868.0 129:70800.0 130:8016.0 131:16198.0 132:1098.0 133:28866.0 134:3119.0 135:3650.0 136:119.0 137:308.0 139:157.0 141:2397.0 142:1686.0 143:32192.0 144:3230.0 145:3406.0 146:616.0 147:36732.0 148:4880.0 149:7540.0 150:674.0 151:677.0 152:104.0 153:325.0 154:266.0 155:7167.0 156:1177.0 157:44309.0 158:6072.0 159:6865.0 161:1294.0 162:60.0 163:596.0 164:30.0 165:65.0 166:79.0 169:1948.0 170:75.0 171:2605.0 173:1197.0 174:371.0 175:1273.0 176:60.0 177:1935.0 178:392.0 179:139.0 183:2357.0 185:761.0 188:211.0 189:4243.0 190:1273.0 191:18216.0 192:3066.0 193:1335.0 194:455.0 197:104.0 199:585.0 200:80.0 202:95.0 203:1282.0 204:1082.0 205:38.0 216:2232.0 217:411897.0 218:80304.0 219:33510.0 220:4813.0 227:110.0 230:866.0 231:922.0 232:726.0 233:94.0 240:74.0 243:7249.0 244:1173.0 245:2296.0 246:1053.0 247:486.0 248:47.0 257:196.0 262:11.0 263:14.0 264:35.0 266:20.0 270:15.0 273:1713.0 274:244.0 281:16.0 297:37.0 298:22.0 299:77.0 306:93.0 307:180.0 308:88.0 312:22.0 315:12.0 317:200.0 318:188.0 319:12426.0 320:4016.0 321:652.0 322:161.0 327:23.0 332:29.0 333:145.0 334:90.0 335:24.0 350:10.0 352:26.0 353:12.0 354:7.0 355:31.0 359:10.0 362:21.0 363:94.0 364:65.0 365:37.0 372:23.0 373:42.0 382:16.0 384:34.0 385:12.0 388:48.0 389:35.0 390:13.0 391:12.0 398:15.0 400:19.0 401:12.0 403:46.0 404:26.0 406:51.0 409:25.0 412:15.0 414:28.0 416:29.0 419:43.0 420:24.0 421:54.0 424:34.0 426:29.0 427:33.0 428:31.0 429:20.0 430:24.0 433:26.0 434:25.0 435:24.0 436:23.0 438:34.0 445:21.0 448:9.0 452:27.0 454:21.0 455:46.0 456:38.0 457:39.0 460:33.0 462:51.0 464:27.0 466:39.0 467:13.0 469:27.0 470:40.0 471:21.0 472:36.0 475:39.0 476:36.0 477:52.0 478:27.0 481:29.0 482:26.0 483:42.0 484:9.0 485:40.0 488:46.0 492:30.0 494:28.0 495:45.0</t>
  </si>
  <si>
    <t>629270</t>
  </si>
  <si>
    <t>85:1872.0 86:158.0 88:65.0 93:71.0 97:118.0 99:628.0 107:38.0 111:158.0 113:273.0 114:39.0 121:59.0 126:97.0 128:33.0 139:25.0 140:28.0 141:45.0 155:126.0 168:37.0 169:64.0 204:18.0 214:14.0 218:45.0 228:14.0 393:20.0 405:14.0 449:19.0</t>
  </si>
  <si>
    <t>626325</t>
  </si>
  <si>
    <t>92:76.0 100:15.0 101:201.0 110:73.0 111:23.0 121:3708.0 122:234.0 126:26.0 130:6.0 143:139.0 190:307.0 211:14.0 221:32.0 227:14.0 232:2.0 241:5.0 299:131.0 315:4.0 357:31.0 500:12.0</t>
  </si>
  <si>
    <t>626305</t>
  </si>
  <si>
    <t>85:251.0 86:57.0 87:184.0 88:12.0 89:209.0 90:161.0 91:338.0 92:288.0 93:94.0 94:31.0 95:49.0 97:12.0 98:35.0 99:98.0 100:18.0 101:466.0 102:27.0 103:499.0 105:65.0 106:57.0 107:15.0 110:15.0 111:23.0 113:35.0 114:10.0 115:82.0 116:117.0 117:265.0 118:415.0 119:187.0 120:766.0 121:82.0 123:9.0 129:222.0 130:631.0 131:306.0 132:267.0 133:143.0 134:454.0 135:93.0 136:50.0 142:20.0 144:213.0 145:264.0 146:382.0 147:147.0 148:293.0 149:56.0 150:361.0 152:81.0 158:19.0 160:1.0 161:9.0 162:58.0 164:23.0 165:10.0 169:5.0 171:1.0 172:22.0 173:8.0 174:659.0 175:70.0 176:191.0 177:2.0 178:28.0 182:1.0 190:4.0 191:57.0 192:4095.0 193:667.0 194:140.0 195:7.0 200:1.0 201:13.0 202:277.0 203:63.0 204:4.0 206:2.0 207:8.0 208:96.0 211:43.0 213:5.0 214:7.0 216:20.0 217:23.0 218:627.0 219:266.0 220:59.0 223:12.0 233:35.0 235:243.0 236:71.0 245:13.0 246:46.0 247:45.0 250:13.0 253:14.0 255:7.0 261:14.0 262:105.0 263:13.0 275:3.0 285:8.0 290:20.0 291:19.0 299:65.0 306:12.0 316:4.0 318:3.0 320:94.0 321:14.0 322:17.0 334:20.0 335:9.0 347:3.0 352:60.0 354:8.0 357:34.0 358:33.0 370:10.0 373:14.0 388:23.0 418:15.0 427:11.0 455:2.0 465:5.0 470:1.0 476:10.0 487:10.0</t>
  </si>
  <si>
    <t>624232</t>
  </si>
  <si>
    <t>85:17712.0 86:1990.0 87:32.0 88:3872.0 89:434.0 90:293.0 91:179.0 92:138.0 94:373.0 96:483.0 97:1767.0 98:1490.0 99:1774.0 100:704.0 104:440.0 105:90.0 109:344.0 110:5173.0 111:1240.0 112:6873.0 113:20415.0 114:2238.0 116:3558.0 117:1362.0 118:650.0 119:30.0 120:359.0 123:50.0 124:249.0 125:703.0 126:994.0 128:1015.0 130:1251.0 131:543.0 134:1717.0 135:1800.0 136:567.0 138:369.0 139:387.0 140:458.0 141:593.0 142:587.0 143:2116.0 144:1168.0 146:105.0 147:3.0 148:206.0 149:83.0 150:26.0 154:62.0 156:2025.0 157:907.0 158:1709.0 159:717.0 160:140.0 162:179.0 163:72.0 164:65.0 168:10.0 169:147.0 170:1383.0 171:990.0 172:1109.0 173:132.0 174:142.0 176:51.0 177:117.0 178:81.0 179:461.0 180:278.0 182:4.0 184:708.0 185:517.0 186:292.0 187:424.0 188:23.0 190:232.0 196:85.0 198:42.0 199:553.0 200:436.0 202:56.0 204:20.0 206:128.0 213:166.0 214:78.0 215:191.0 217:37.0 218:31.0 219:31.0 221:21.0 223:10.0 226:18.0 227:123.0 228:63.0 232:19.0 233:3.0 239:177.0 242:130.0 243:153.0 253:124.0 254:22.0 257:191.0 258:11.0 267:21.0 282:24.0 283:17.0 291:1.0 295:1.0 297:210.0 298:24.0 299:15.0 307:1.0 312:362.0 313:80.0 314:42.0 322:19.0 342:12.0</t>
  </si>
  <si>
    <t>622135</t>
  </si>
  <si>
    <t>85:572.0 86:4847.0 87:129.0 89:685.0 90:25.0 92:3.0 95:54.0 98:136.0 99:463.0 100:3383.0 101:505.0 102:375.0 103:1245.0 104:107.0 105:177.0 107:145.0 109:397.0 110:302.0 112:21.0 113:154.0 114:474.0 115:245.0 116:335.0 117:1778.0 118:54.0 119:153.0 120:19.0 122:2.0 128:1307.0 129:1170.0 130:223.0 131:701.0 133:1383.0 134:555.0 135:125.0 137:18.0 138:13.0 139:132.0 140:413.0 141:168.0 142:52.0 143:143.0 144:89.0 147:6150.0 148:928.0 149:582.0 150:64.0 152:8.0 153:2.0 154:59.0 158:241.0 160:19.0 164:43.0 165:3.0 167:24.0 169:277.0 170:129.0 171:8580.0 172:1342.0 173:588.0 174:1360.0 175:315.0 176:20.0 183:3.0 184:15.0 185:27.0 186:212.0 188:9.0 189:36.0 190:18.0 191:129.0 199:41.0 201:2.0 202:49.0 203:32.0 209:1.0 213:135.0 214:38.0 218:2473.0 219:412.0 220:168.0 221:45.0 222:10.0 225:11.0 231:29.0 235:1.0 236:13.0 237:22.0 238:1.0 241:18.0 244:54.0 248:243.0 249:62.0 250:11.0 254:22.0 260:4.0 262:96.0 267:47.0 272:5.0 273:5.0 275:6.0 276:37.0 279:1.0 280:8.0 282:46.0 288:24.0 292:357.0 293:79.0 294:38.0 297:79.0 298:3.0 300:38.0 303:45.0 314:19.0 320:625.0 321:159.0 322:66.0 323:16.0 324:3.0 325:22.0 327:28.0 341:67.0 342:14.0 345:24.0 355:3.0 362:4.0 368:3.0 384:4.0 394:2.0 413:2.0 416:4.0 436:6.0 442:11.0 444:18.0 447:19.0 464:4.0 489:13.0</t>
  </si>
  <si>
    <t>621949</t>
  </si>
  <si>
    <t>85:117.0 86:1409.0 87:130.0 88:116.0 89:150.0 90:12.0 91:65.0 95:52.0 98:185.0 99:102.0 100:1194.0 101:168.0 102:422.0 103:2807.0 104:188.0 105:156.0 109:61.0 110:148.0 111:41.0 112:31.0 113:134.0 114:250.0 115:265.0 116:288.0 117:2273.0 118:376.0 119:131.0 120:17.0 122:4.0 124:101.0 126:52.0 127:53.0 128:501.0 129:755.0 130:516.0 131:448.0 132:57.0 133:271.0 134:72.0 136:7.0 138:19.0 140:81.0 141:11.0 142:297.0 143:364.0 144:462.0 145:277.0 146:263.0 147:1852.0 148:56.0 149:139.0 152:35.0 155:23.0 156:276.0 157:1473.0 158:532.0 159:767.0 160:139.0 161:31.0 162:14.0 163:12.0 165:56.0 166:39.0 168:39.0 170:203.0 171:34.0 172:156.0 173:30.0 174:5990.0 175:939.0 176:497.0 177:1.0 182:19.0 183:13.0 184:23.0 185:97.0 186:23.0 188:60.0 190:25.0 191:30.0 192:7.0 194:49.0 196:11.0 198:51.0 199:18.0 200:80.0 201:1128.0 202:236.0 203:85.0 204:40.0 210:27.0 211:61.0 212:25.0 213:15.0 214:33.0 215:1.0 216:35.0 217:104.0 218:70.0 219:23.0 220:36.0 224:25.0 225:1.0 226:44.0 227:72.0 228:113.0 232:46.0 233:7.0 235:14.0 237:1.0 238:9.0 239:16.0 241:24.0 243:30.0 244:26.0 245:15.0 246:30.0 247:409.0 248:169.0 249:17.0 250:17.0 251:7.0 253:13.0 256:14.0 257:27.0 258:70.0 259:45.0 260:29.0 261:138.0 262:39.0 264:24.0 269:32.0 270:16.0 274:44.0 275:79.0 278:12.0 283:12.0 285:51.0 287:12.0 289:35.0 291:709.0 292:221.0 293:74.0 294:67.0 295:6.0 296:14.0 300:83.0 303:22.0 308:28.0 309:28.0 311:57.0 313:4.0 315:22.0 316:15.0 317:13.0 322:3.0 323:15.0 326:5.0 331:6.0 335:17.0 336:14.0 337:1.0 338:4.0 339:10.0 340:24.0 343:23.0 345:57.0 346:44.0 347:20.0 350:13.0 352:51.0 360:10.0 361:69.0 362:34.0 365:8.0 368:21.0 372:24.0 373:22.0 374:22.0 375:12.0 376:1.0 377:16.0 379:9.0 384:13.0 385:25.0 387:15.0 389:184.0 390:107.0 392:28.0 393:14.0 398:7.0 399:30.0 400:85.0 401:67.0 403:22.0 408:30.0 410:10.0 412:41.0 413:13.0 414:30.0 415:35.0 416:8.0 417:10.0 418:24.0 419:107.0 420:121.0 421:52.0 422:12.0 423:6.0 424:24.0 426:9.0 428:7.0 429:13.0 433:8.0 435:16.0 436:11.0 439:10.0 441:6.0 442:27.0 444:19.0 449:11.0 450:25.0 452:23.0 454:9.0 455:8.0 457:30.0 462:9.0 464:3.0 468:5.0 469:10.0 471:20.0 479:11.0 489:22.0 491:16.0 492:18.0 494:10.0 495:7.0 497:9.0 498:4.0</t>
  </si>
  <si>
    <t>620889</t>
  </si>
  <si>
    <t>97:34.0 101:1.0 103:49.0 104:9.0 105:93.0 112:43.0 115:109.0 116:16.0 117:8.0 119:206.0 120:27.0 132:45.0 133:739.0 135:450.0 136:28.0 147:1188.0 148:216.0 149:149.0 161:35.0 163:108.0 164:97.0 165:61.0 177:208.0 178:101.0 179:280.0 189:114.0 191:868.0 192:332.0 193:1926.0 194:511.0 195:178.0 197:7.0 203:56.0 204:5.0 205:185.0 206:40.0 207:7089.0 208:2137.0 209:994.0 210:92.0 211:49.0 216:4.0 217:193.0 218:23.0 219:16.0 221:810.0 222:282.0 223:169.0 224:21.0 231:31.0 237:55.0 249:298.0 251:292.0 253:255.0 254:87.0 263:57.0 265:223.0 266:41.0 267:523.0 268:46.0 269:89.0 270:60.0 279:77.0 280:23.0 281:1500.0 282:335.0 283:308.0 284:26.0 285:24.0 295:394.0 296:31.0 297:26.0 312:16.0 313:96.0 320:4.0 321:3.0 325:181.0 326:91.0 327:731.0 328:235.0 329:89.0 339:26.0 341:640.0 342:203.0 343:150.0 345:5.0 354:38.0 355:664.0 356:196.0 357:140.0 358:39.0 361:11.0 369:29.0 371:2.0 386:9.0 387:144.0 389:2.0 401:249.0 402:136.0 403:19.0 404:8.0 415:168.0 416:89.0 417:109.0 418:2.0 429:62.0 432:3.0 462:5.0 475:54.0 476:2.0 489:42.0 490:50.0 492:17.0</t>
  </si>
  <si>
    <t>617556</t>
  </si>
  <si>
    <t>87:43.0 89:890.0 91:8.0 98:17.0 99:253.0 101:583.0 102:127.0 103:674.0 105:6.0 106:10.0 107:187.0 109:4.0 110:1.0 111:255.0 112:7.0 115:426.0 117:3.0 119:8.0 122:2.0 123:3.0 124:1.0 127:524.0 131:162.0 133:33.0 137:1.0 138:1.0 139:2.0 146:13.0 147:2546.0 148:68.0 151:3.0 153:1.0 163:6.0 164:3.0 165:4.0 167:2.0 181:6.0 183:2.0 185:1.0 187:2608.0 188:418.0 189:29.0 195:7.0 196:1.0 197:1.0 211:5.0 213:3.0 225:1.0 226:1.0 242:5.0 243:2.0 244:2.0 256:5.0 257:2.0 258:1.0 276:9.0 284:27.0 369:5.0 471:15.0 485:4.0</t>
  </si>
  <si>
    <t>617346</t>
  </si>
  <si>
    <t>85:218.0 95:13.0 96:23.0 100:28.0 110:2123.0 111:102.0 112:5.0 152:2722.0 153:415.0 180:1558.0 181:204.0 182:131.0 197:23.0 198:528.0 199:76.0 202:53.0 225:22.0</t>
  </si>
  <si>
    <t>616805</t>
  </si>
  <si>
    <t>85:1936.0 86:1166.0 87:575.0 88:366.0 89:1706.0 90:333.0 91:45422.0 92:10569.0 93:25524.0 94:10230.0 95:10866.0 96:1562.0 97:2113.0 98:842.0 99:1150.0 100:439.0 101:981.0 102:422.0 103:2851.0 104:2398.0 105:19842.0 106:6810.0 107:8920.0 108:9126.0 109:3514.0 110:591.0 111:873.0 112:249.0 113:381.0 114:105.0 115:3047.0 116:2528.0 117:18795.0 118:3236.0 119:16819.0 120:5152.0 121:4905.0 122:2056.0 123:941.0 124:181.0 125:367.0 126:193.0 127:454.0 128:1164.0 129:14603.0 130:2769.0 131:11561.0 132:2754.0 133:8700.0 134:4377.0 135:3480.0 136:1125.0 137:537.0 138:140.0 139:127.0 140:64.0 141:995.0 142:377.0 143:3033.0 144:809.0 145:8276.0 146:1802.0 147:6186.0 148:3064.0 149:1318.0 150:340.0 151:305.0 152:111.0 153:166.0 154:220.0 155:1217.0 156:790.0 157:2454.0 158:857.0 159:4117.0 160:1086.0 161:2943.0 162:1362.0 163:709.0 164:93.0 165:328.0 166:46.0 167:363.0 168:187.0 169:1519.0 170:496.0 171:1798.0 172:283.0 173:2421.0 174:1987.0 175:2327.0 176:2052.0 177:194.0 178:60.0 179:22.0 181:503.0 182:90.0 183:963.0 184:258.0 185:1412.0 186:379.0 187:1411.0 188:552.0 189:487.0 190:295.0 191:95.0 192:55.0 193:274.0 195:143.0 196:18.0 197:573.0 198:90.0 199:607.0 200:126.0 201:1316.0 202:893.0 203:417.0 204:40.0 207:489.0 208:37.0 209:474.0 210:20.0 211:427.0 212:80.0 213:478.0 214:132.0 215:826.0 216:250.0 217:662.0 218:277.0 221:3.0 223:271.0 224:140.0 225:475.0 226:155.0 227:171.0 228:29.0 229:348.0 230:284.0 231:81.0 232:49.0 233:28.0 235:94.0 237:170.0 238:36.0 239:213.0 241:188.0 243:279.0 244:4.0 245:265.0 246:17.0 249:101.0 250:4.0 251:143.0 253:146.0 254:70.0 255:19.0 257:43.0 258:77.0 259:71.0 260:71.0 263:126.0 265:186.0 266:221.0 267:131.0 269:51.0 275:4.0 277:58.0 279:18.0 280:25.0 281:197.0 282:66.0 283:156.0 284:65.0 288:16.0 294:18.0 295:68.0 297:37.0 299:120.0 305:37.0 306:91.0 307:16.0 308:1.0 313:14.0 314:19.0 317:157.0 318:30.0 320:70.0 327:20.0 331:64.0 332:3.0 333:98.0 334:54.0 340:7.0 342:27.0 346:17.0 348:17.0 359:50.0 365:6.0 373:19.0 374:17.0 384:6.0 387:111.0 389:14.0 402:5.0 424:5.0 430:1.0 468:9.0</t>
  </si>
  <si>
    <t>616800</t>
  </si>
  <si>
    <t>85:1846.0 86:2717.0 87:1028.0 88:485.0 89:831.0 90:112.0 91:1112.0 92:250.0 93:679.0 94:446.0 95:518.0 96:214.0 97:782.0 98:483.0 99:657.0 100:2194.0 101:1948.0 102:934.0 103:2875.0 104:358.0 105:618.0 106:79.0 107:203.0 108:160.0 109:264.0 110:110.0 111:264.0 112:447.0 113:414.0 114:311.0 115:840.0 116:1755.0 117:6981.0 118:706.0 119:905.0 120:45.0 121:180.0 122:118.0 123:111.0 124:73.0 125:96.0 126:124.0 127:80.0 128:791.0 129:1951.0 130:3593.0 131:3258.0 132:1052.0 133:4356.0 134:670.0 135:319.0 136:75.0 137:56.0 138:67.0 139:148.0 140:74.0 141:312.0 142:464.0 143:422.0 144:25049.0 145:3610.0 146:1882.0 147:8187.0 148:1365.0 149:1091.0 150:158.0 153:6.0 154:70.0 155:160.0 156:513.0 157:193.0 158:516.0 159:216.0 160:126.0 161:85.0 163:25.0 165:57.0 166:55.0 167:60.0 168:110.0 169:222.0 170:114.0 171:91.0 172:194.0 173:93.0 174:4504.0 175:1193.0 176:384.0 177:448.0 178:1.0 179:72.0 182:74.0 183:171.0 184:154.0 185:75.0 186:8.0 187:47.0 188:72.0 189:272.0 190:67.0 191:136.0 192:126.0 193:28.0 197:83.0 198:42.0 199:143.0 200:178.0 201:83.0 202:26.0 203:86.0 204:748.0 205:6322.0 206:1288.0 207:740.0 208:141.0 210:22.0 211:197.0 212:49.0 213:50.0 214:59.0 215:38.0 216:62.0 217:455.0 218:38.0 219:53.0 220:48.0 221:70.0 222:10.0 223:21.0 224:43.0 226:21.0 227:24.0 229:84.0 231:184.0 232:2.0 233:1.0 237:40.0 238:38.0 240:43.0 241:40.0 242:46.0 243:133.0 245:42.0 246:59.0 247:76.0 248:19.0 249:11.0 251:8.0 253:48.0 254:12.0 255:42.0 256:19.0 257:32.0 258:69.0 259:50.0 260:3.0 261:1.0 266:2.0 269:21.0 271:1.0 272:9.0 273:25.0 274:109.0 277:29.0 280:42.0 285:13.0 286:2.0 287:9.0 288:6.0 289:18.0 292:1.0 294:2.0 299:155.0 300:37.0 301:113.0 302:13.0 303:38.0 305:23.0 306:12.0 311:45.0 313:249.0 314:33.0 315:100.0 316:1.0 321:2.0 329:75.0 330:23.0 334:2.0 341:12.0 343:37.0 347:88.0 352:14.0 356:23.0 357:62.0 358:78.0 361:6.0 363:53.0 367:12.0 368:5.0 369:2.0 370:68.0 387:119.0 388:8.0 389:5.0 391:8.0 393:8.0 430:1.0 441:10.0 443:11.0 451:1.0 460:15.0 462:5.0 468:7.0 490:13.0 494:2.0 496:39.0</t>
  </si>
  <si>
    <t>616767</t>
  </si>
  <si>
    <t>86:500.0 90:61.0 91:185.0 100:1011.0 104:136.0 105:34.0 107:870.0 108:29.0 109:82.0 110:2132.0 111:251.0 113:186.0 114:75.0 115:40.0 118:37.0 126:95.0 128:2339.0 129:36.0 130:846.0 134:295.0 139:12.0 141:4.0 143:68.0 144:37.0 146:398.0 147:428.0 149:98.0 153:6.0 158:7.0 167:112.0 173:18.0 184:211.0 185:55.0 186:29.0 196:2.0 198:16.0 200:11.0 201:18.0 204:5.0 217:37.0 225:17.0 230:2.0 234:8.0 236:4.0 256:16.0 270:2.0 271:23.0 272:8.0 275:22.0 285:4.0 288:14.0 292:20.0 303:4.0 306:8.0 312:26.0 317:1.0 338:12.0 339:10.0 355:8.0 358:1.0 362:10.0 368:10.0 381:28.0 385:8.0 393:18.0 396:21.0 405:8.0 408:3.0 410:8.0 418:5.0 429:7.0 435:2.0 437:6.0 443:4.0 460:3.0 470:16.0 473:16.0 479:2.0 481:1.0</t>
  </si>
  <si>
    <t>616706</t>
  </si>
  <si>
    <t>85:528.0 86:4904.0 87:7.0 88:506.0 89:63.0 90:13.0 91:465.0 94:120.0 97:186.0 98:320.0 99:219.0 100:2699.0 101:118.0 102:646.0 104:53.0 105:16.0 106:17.0 110:123.0 111:108.0 112:515.0 113:216.0 114:379.0 115:203.0 116:409.0 117:357.0 118:122.0 119:42.0 120:565.0 123:55.0 124:6.0 125:39.0 126:203.0 127:346.0 128:580.0 130:618.0 131:695.0 132:200.0 133:274.0 134:25.0 135:134.0 136:33.0 137:1.0 140:666.0 141:329.0 142:447.0 143:238.0 144:41.0 145:170.0 146:541.0 147:1865.0 148:266.0 149:189.0 150:22.0 152:53.0 154:201.0 155:210.0 156:10882.0 157:1801.0 158:1892.0 159:161.0 160:14.0 161:5.0 162:7.0 164:31.0 166:55.0 167:117.0 168:197.0 169:167.0 170:99.0 172:644.0 173:12.0 174:20723.0 175:3887.0 176:1617.0 177:452.0 178:71.0 179:53.0 180:40.0 182:89.0 183:204.0 184:133.0 186:16.0 187:8.0 190:1.0 192:85.0 194:28.0 196:4.0 197:33.0 198:122.0 200:119.0 201:59.0 202:8.0 203:9.0 204:1.0 205:13.0 209:153.0 211:65.0 212:32.0 213:108.0 214:185.0 216:76.0 219:8.0 220:66.0 221:83.0 225:45.0 226:26.0 228:29.0 229:53.0 230:202.0 231:75.0 232:12.0 236:29.0 237:6.0 238:132.0 239:95.0 240:159.0 241:111.0 242:42.0 243:18.0 244:8.0 245:16.0 246:56.0 248:1.0 249:4.0 255:30.0 256:188.0 258:29.0 260:4.0 264:1.0 271:48.0 272:34.0 280:35.0 282:91.0 284:8.0 285:33.0 288:689.0 289:227.0 290:79.0 291:27.0 299:64.0 300:59.0 302:2.0 303:3.0 306:8.0 307:4.0 309:1.0 311:46.0 314:15.0 316:3.0 320:1.0 328:17.0 330:61.0 332:1.0 333:11.0 334:46.0 336:107.0 337:11.0 339:41.0 343:68.0 345:2.0 350:13.0 352:2.0 354:47.0 356:4.0 361:17.0 363:29.0 364:4.0 367:1.0 383:376.0 384:94.0 385:55.0 386:6.0 387:20.0 397:6.0 398:2.0 399:22.0 400:5.0 410:2.0 413:26.0 415:25.0 417:26.0 421:2.0 422:11.0 429:43.0 436:3.0 439:34.0 441:18.0 442:19.0 443:40.0 444:447.0 445:188.0 446:91.0 448:2.0 450:1.0 451:3.0 467:12.0 472:87.0 473:6.0 474:46.0 480:2.0 485:1.0 487:21.0 489:38.0</t>
  </si>
  <si>
    <t>616647</t>
  </si>
  <si>
    <t>85:518.0 86:288.0 87:669.0 88:277.0 89:818.0 90:545.0 91:28663.0 92:5839.0 93:29759.0 94:13896.0 95:2252.0 96:193.0 97:957.0 98:393.0 99:2249.0 100:425.0 101:846.0 102:454.0 103:6757.0 104:734.0 105:754.0 106:77.0 107:7761.0 108:704.0 109:127.0 110:255.0 111:858.0 112:244.0 113:513.0 114:222.0 115:2941.0 116:858.0 117:1479.0 118:325.0 119:5918.0 120:38941.0 121:36210.0 122:3072.0 123:244.0 124:11.0 125:11.0 126:29.0 127:258.0 128:514.0 129:2698.0 130:982.0 131:2678.0 132:408.0 133:5162.0 134:792.0 135:684.0 136:73.0 137:9.0 138:65.0 139:603.0 140:134.0 141:1616.0 142:460.0 143:1985.0 144:289.0 145:263.0 146:123.0 147:27630.0 148:4389.0 149:4876.0 150:448.0 151:544.0 152:198.0 153:190.0 154:66.0 155:147.0 156:109.0 157:711.0 158:176.0 159:294.0 160:12.0 161:173.0 162:45.0 163:412.0 164:61.0 165:72.0 166:12.0 167:114.0 168:75.0 169:814.0 170:262.0 171:641.0 172:169.0 173:275.0 174:112.0 175:143.0 176:19.0 177:265.0 178:24.0 179:25.0 180:2.0 181:4.0 182:7.0 183:3142.0 184:592.0 185:1111.0 186:182.0 187:138.0 188:42.0 189:341.0 190:349.0 191:437.0 192:38.0 193:139.0 194:6.0 195:36.0 196:2.0 197:3.0 198:34.0 199:57.0 200:84.0 201:261.0 202:60.0 203:13.0 204:198.0 205:170.0 206:11.0 207:618.0 208:89.0 209:8.0 210:4.0 211:3696.0 212:568.0 213:864.0 214:16919.0 215:3423.0 216:419.0 217:1177.0 218:221.0 219:93.0 220:8.0 221:1674.0 222:335.0 223:162.0 224:8.0 225:21.0 226:1.0 227:2.0 228:8.0 229:464.0 230:187.0 231:1415.0 232:288.0 233:168.0 234:18.0 235:5.0 237:3.0 238:3.0 239:3.0 240:3.0 241:9.0 242:5.0 243:59.0 244:87.0 245:203.0 246:38.0 247:6.0 248:2.0 249:3.0 250:1.0 255:25.0 256:4.0 257:1833.0 258:364.0 259:382.0 260:50.0 261:62.0 262:3.0 263:3.0 265:124.0 266:4.0 267:1.0 269:31.0 271:14.0 272:38.0 273:11417.0 274:2416.0 275:1200.0 276:240.0 277:7.0 278:14.0 279:4.0 280:5.0 281:10.0 283:1.0 285:457.0 286:112.0 287:131.0 288:13.0 289:42.0 290:141.0 291:86.0 292:5.0 293:4.0 294:1.0 295:4.0 296:2.0 299:16.0 300:30.0 301:142.0 302:33.0 303:268.0 304:133.0 305:583.0 306:129.0 307:116.0 308:6.0 309:74.0 310:2.0 311:2.0 312:1.0 313:6.0 314:1.0 315:2.0 316:2.0 317:3.0 319:96.0 320:57.0 321:33.0 322:4.0 323:21.0 324:2.0 325:1.0 326:19.0 327:2.0 329:1.0 330:3.0 331:62.0 332:5.0 333:163.0 334:31.0 335:9.0 336:4.0 337:1.0 338:1.0 345:4.0 346:7.0 347:2401.0 348:745.0 349:326.0 350:53.0 351:31.0 352:1.0 353:2.0 362:5.0 363:1376.0 364:325.0 365:163.0 366:10.0 367:4.0 373:6.0 374:7.0 375:1735.0 376:515.0 377:272.0 378:58.0 379:5.0 380:1.0 393:1.0 394:1.0 395:1.0 403:1.0 409:1.0 413:34.0 420:2.0 421:6.0 422:2.0 423:1.0 424:15.0 437:5.0 438:3.0 439:1.0 446:15.0 451:7.0 462:13.0 464:10.0 465:522.0 466:206.0 467:59.0 468:8.0 469:2.0 474:3.0 487:19.0 493:22.0 496:9.0 499:10.0</t>
  </si>
  <si>
    <t>615131</t>
  </si>
  <si>
    <t>85:1181.0 86:3623.0 87:14782.0 88:1426.0 89:174.0 90:120.0 91:304.0 92:35.0 93:254.0 94:280.0 95:699.0 96:367.0 97:2004.0 98:948.0 99:277.0 100:3130.0 101:2626.0 102:1694.0 103:368.0 104:163.0 106:64.0 107:184.0 108:216.0 109:423.0 110:309.0 111:348.0 112:649.0 113:210.0 114:869.0 115:1087.0 116:454.0 117:2960.0 118:302.0 119:269.0 120:112.0 121:195.0 122:81.0 123:217.0 124:218.0 125:424.0 126:182.0 127:18.0 128:2583.0 129:2388.0 130:2568.0 131:617.0 132:338.0 133:547.0 134:75.0 135:238.0 137:97.0 138:136.0 139:314.0 140:198.0 141:230.0 142:257.0 143:3366.0 144:448.0 145:61.0 146:616.0 147:3656.0 148:539.0 149:656.0 150:43.0 151:139.0 152:30.0 153:130.0 155:64.0 156:1166.0 157:849.0 158:12.0 160:13.0 161:39.0 162:127.0 163:83.0 164:48.0 165:114.0 166:77.0 167:176.0 168:226.0 169:122.0 170:159.0 171:298.0 172:610.0 173:36.0 174:5324.0 175:996.0 176:546.0 177:178.0 178:35.0 179:174.0 180:68.0 181:219.0 182:123.0 183:245.0 184:183.0 185:543.0 186:265.0 187:53.0 188:162.0 189:174.0 190:50.0 191:150.0 192:461.0 193:97.0 194:115.0 195:145.0 196:116.0 197:72.0 198:97.0 199:662.0 200:616.0 201:258.0 202:412.0 203:163.0 204:170.0 205:79.0 206:4.0 207:301.0 208:122.0 209:74.0 210:80.0 211:282.0 212:166.0 213:580.0 214:215.0 215:117.0 216:158.0 217:781.0 218:14490.0 219:3081.0 220:1220.0 221:255.0 222:7.0 223:165.0 224:74.0 225:61.0 226:2.0 227:240.0 228:131.0 229:124.0 230:55.0 231:35.0 232:106.0 235:4.0 239:127.0 240:84.0 241:118.0 242:155.0 244:60.0 246:75.0 247:78.0 248:45.0 249:67.0 250:25.0 251:10.0 254:9.0 255:486.0 256:121.0 257:148.0 258:68.0 259:102.0 261:68.0 265:34.0 266:2.0 268:31.0 269:109.0 270:106.0 271:98.0 272:75.0 273:102.0 274:168.0 275:130.0 276:51.0 277:13.0 279:47.0 280:693.0 281:291.0 283:64.0 284:2.0 285:22.0 288:49.0 289:96.0 291:28.0 295:13.0 297:214.0 298:3.0 299:235.0 300:164.0 301:20.0 302:91.0 303:139.0 304:71.0 306:35.0 310:56.0 311:237.0 312:87.0 313:118.0 314:121.0 315:478.0 316:90.0 317:30.0 318:41.0 319:100.0 320:16.0 321:28.0 322:4.0 323:79.0 324:46.0 325:96.0 326:89.0 327:5.0 328:30.0 329:92.0 330:13.0 331:841.0 332:148.0 333:75.0 334:5.0 336:15.0 339:34.0 341:70.0 344:26.0 346:33.0 354:537.0 355:120.0 356:18.0 357:25.0 358:14.0 359:3.0 365:14.0 372:3.0 373:60.0 374:9.0 375:6.0 376:37.0 377:34.0 383:30.0 385:81.0 388:44.0 389:126.0 390:63.0 391:14.0 392:42.0 398:6.0 400:13.0 401:10.0 403:5.0 404:42.0 405:10.0 409:23.0 410:59.0 419:19.0 420:20.0 433:18.0 441:4.0 445:1.0 446:37.0 448:18.0 449:21.0 450:5.0 453:8.0 456:11.0 460:97.0 461:17.0 471:15.0 472:17.0 475:23.0 476:31.0 479:59.0 489:26.0 490:269.0 491:682.0 492:474.0 493:167.0 494:45.0 495:31.0 500:8.0</t>
  </si>
  <si>
    <t>614531</t>
  </si>
  <si>
    <t>85:292.0 86:14.0 88:32.0 89:72.0 95:5.0 98:5.0 99:86.0 100:57.0 101:2.0 102:4635.0 103:93.0 104:44.0 105:1.0 107:23.0 114:24.0 117:29.0 118:6.0 128:252.0 129:3.0 131:2.0 134:2.0 141:6.0 144:36.0 146:19.0 147:21.0 159:9.0 168:92.0 171:1.0 176:5.0 177:1.0 185:101.0 186:81.0 189:4.0 190:8.0 204:1.0 245:5.0 246:3.0 248:10.0 249:2.0 253:1.0 260:1.0 271:30.0 290:105.0 308:1.0 314:2.0 315:5.0 335:2.0 351:2.0 375:3.0 411:1.0 464:1.0 466:2.0</t>
  </si>
  <si>
    <t>607692</t>
  </si>
  <si>
    <t>85:123.0 87:23.0 91:636.0 93:59.0 95:821.0 97:1397.0 98:138.0 99:45.0 101:204.0 103:1439.0 104:29.0 105:54.0 107:3.0 109:421.0 110:22.0 111:337.0 113:26.0 115:74.0 117:1448.0 118:81.0 119:33.0 123:185.0 125:21.0 127:47.0 129:1576.0 130:216.0 131:4520.0 132:826.0 133:326.0 137:93.0 142:20.0 143:88.0 145:297.0 147:197.0 149:485.0 150:65.0 151:1.0 159:32.0 161:9.0 163:228.0 164:2.0 165:32.0 171:7.0 172:48.0 173:6.0 179:36.0 181:14.0 187:2293.0 188:330.0 189:59.0 194:6.0 201:75.0 205:70.0 207:4.0 208:95.0 209:72.0 217:18.0 227:2.0 237:3.0 251:15.0 266:13.0 267:6.0 270:2.0 281:65.0 283:390.0 284:83.0 297:19.0 312:5.0 339:120.0 340:3.0 341:14.0 358:3.0 360:34.0 369:26.0 371:7.0 373:24.0 415:20.0 431:15.0 439:16.0 472:21.0 490:2.0</t>
  </si>
  <si>
    <t>605658</t>
  </si>
  <si>
    <t>87:110.0 88:1315.0 89:2262.0 90:180.0 91:341.0 92:3.0 98:38.0 99:594.0 100:231.0 101:1164.0 103:2040.0 104:128.0 106:20.0 107:95.0 110:124.0 111:275.0 112:85.0 113:104.0 115:1089.0 116:86.0 118:2.0 126:382.0 127:574.0 129:374.0 130:1284.0 131:52.0 132:29.0 133:1.0 134:155.0 145:811.0 146:107.0 180:17.0 184:488.0 187:4434.0 188:684.0 189:130.0 281:48.0 448:7.0</t>
  </si>
  <si>
    <t>5-methoxytryptamine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</si>
  <si>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</si>
  <si>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5-hydroxynorvaline NIST</t>
  </si>
  <si>
    <t>85:486.0 86:383.0 87:466.0 88:225.0 89:221.0 90:105.0 91:83.0 92:9.0 93:68.0 94:22.0 95:67.0 96:168.0 97:144.0 98:507.0 99:485.0 100:3529.0 101:1027.0 102:417.0 103:1130.0 104:117.0 105:237.0 106:53.0 107:41.0 108:21.0 109:68.0 110:155.0 111:69.0 112:192.0 113:142.0 114:428.0 115:1305.0 116:431.0 117:441.0 118:132.0 119:271.0 120:42.0 121:33.0 122:14.0 123:47.0 124:114.0 125:31.0 126:260.0 127:101.0 128:2286.0 129:467.0 130:411.0 131:741.0 132:533.0 133:1911.0 134:322.0 135:185.0 136:40.0 137:44.0 138:27.0 139:32.0 140:90.0 141:66.0 142:15588.0 143:2479.0 144:1020.0 145:392.0 146:123.0 147:4247.0 148:768.0 149:813.0 150:139.0 151:46.0 152:39.0 153:28.0 154:274.0 155:105.0 156:88.0 157:41.0 158:123.0 159:94.0 160:224.0 161:73.0 162:35.0 163:13.0 164:30.0 165:23.0 166:15.0 167:13.0 168:30.0 169:32.0 170:192.0 171:61.0 172:165.0 173:53.0 174:225.0 175:56.0 176:69.0 177:76.0 178:28.0 179:10.0 180:16.0 181:7.0 182:12.0 183:3.0 184:27.0 185:22.0 186:59.0 187:22.0 188:147.0 189:45.0 190:53.0 191:68.0 192:24.0 193:15.0 194:4.0 195:8.0 196:5.0 197:9.0 198:30.0 200:26.0 201:27.0 202:116.0 203:81.0 204:43.0 205:33.0 206:37.0 208:4.0 209:5.0 210:3.0 211:8.0 212:12.0 213:25.0 214:19.0 215:24.0 216:881.0 217:329.0 218:597.0 219:11.0 220:34.0 221:10.0 222:1.0 225:6.0 226:11.0 227:15.0 228:39.0 229:19.0 230:47.0 231:58.0 232:6901.0 233:1515.0 234:624.0 235:96.0 236:30.0 237:17.0 238:12.0 239:54.0 240:22.0 241:11.0 242:27.0 243:24.0 244:661.0 245:182.0 246:151.0 247:56.0 248:25.0 249:17.0 250:13.0 251:11.0 252:7.0 254:66.0 255:27.0 256:9.0 257:29.0 258:28.0 259:49.0 260:29.0 261:38.0 262:16.0 263:1.0 264:34.0 265:19.0 266:8.0 268:6.0 269:14.0 270:21.0 272:4.0 273:7.0 274:1.0 275:14.0 276:5.0 278:4.0 279:30.0 280:14.0 281:3.0 283:3.0 284:44.0 285:12.0 286:9.0 287:15.0 288:20.0 289:14.0 290:8.0 291:10.0 292:91.0 293:31.0 294:11.0 295:16.0 296:5.0 297:4.0 298:18.0 299:8.0 300:14.0 301:5.0 302:11.0 303:1.0 304:18.0 305:6.0 306:192.0 307:64.0 308:31.0 309:23.0 310:37.0 311:10.0 312:6.0 313:18.0 314:4.0 315:23.0 316:36.0 317:18.0 318:3.0 319:12.0 320:14.0 321:11.0 322:6.0 323:10.0 324:13.0 325:3.0 326:3.0 327:4.0 328:6.0 330:20.0 331:17.0 332:6.0 333:17.0 334:128.0 335:63.0 336:28.0 337:8.0 338:7.0 339:7.0 341:2.0 342:3.0 343:5.0 344:16.0 345:6.0 346:23.0 347:11.0 348:20.0 349:207.0 350:69.0 351:52.0 352:22.0 353:9.0 354:2.0 355:12.0 357:1.0 359:12.0 360:10.0 361:5.0 362:6.0 363:6.0 364:8.0 365:12.0 366:13.0 367:14.0 368:2.0 369:18.0 370:7.0 371:6.0 372:13.0 373:13.0 374:12.0 375:21.0 376:8.0 377:13.0 378:15.0 379:19.0 380:6.0 382:5.0 383:15.0 384:12.0 385:11.0 386:12.0 387:13.0 388:8.0 389:8.0 390:9.0 391:7.0 392:15.0 393:7.0 394:12.0 395:20.0 396:14.0 397:2.0 398:9.0 399:15.0 400:19.0 401:10.0 403:1.0 404:5.0 406:12.0 407:3.0 408:5.0 409:14.0 410:14.0 411:19.0 412:8.0 413:13.0 414:8.0 415:6.0 416:3.0 417:13.0 418:25.0 419:7.0 420:6.0 421:10.0 422:13.0 423:6.0 424:16.0 425:4.0 426:10.0 427:6.0 428:6.0 429:8.0 431:17.0 432:3.0 433:4.0 434:4.0 435:7.0 436:26.0 437:5.0 438:15.0 439:5.0 440:19.0 441:1.0 442:8.0 443:15.0 444:12.0 445:12.0 446:17.0 447:13.0 448:8.0 449:6.0 450:10.0 451:6.0 452:2.0 453:17.0 454:1.0 455:10.0 456:21.0 457:29.0 459:3.0 460:10.0 461:22.0 462:8.0 463:1.0 464:3.0 465:5.0 466:8.0 467:5.0 468:1.0 469:10.0 470:10.0 471:3.0 472:22.0 473:13.0 474:4.0 475:9.0 476:11.0 477:4.0 478:18.0 479:16.0 481:1.0 482:9.0 483:21.0 484:16.0 485:19.0 486:15.0 487:26.0 488:14.0 489:1.0 490:8.0 491:10.0 492:7.0 493:8.0 494:26.0 495:8.0 496:15.0 497:23.0 498:8.0 499:14.0 500:11.0</t>
  </si>
  <si>
    <t>5'-deoxy-5'-methylthioadenosine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</si>
  <si>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</si>
  <si>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5-aminovaleric acid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</si>
  <si>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</si>
  <si>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597213</t>
  </si>
  <si>
    <t>85:102.0 86:71.0 89:70.0 91:24.0 93:96.0 94:116.0 95:117.0 97:107.0 98:113.0 99:48.0 105:89.0 107:16.0 111:43.0 116:235.0 117:4324.0 118:314.0 119:55.0 120:47.0 121:63.0 129:1820.0 130:199.0 131:631.0 132:1354.0 133:177.0 143:96.0 145:621.0 146:22.0 155:36.0 158:12.0 159:46.0 164:5.0 171:11.0 173:8.0 185:27.0 187:25.0 188:4.0 199:15.0 201:92.0 214:25.0 236:9.0 241:28.0 257:7.0 272:19.0 283:2.0 285:538.0 286:119.0 314:26.0 328:7.0 341:1.0 346:8.0 407:19.0 443:1.0 445:21.0</t>
  </si>
  <si>
    <t>5,6-dihydrouracil</t>
  </si>
  <si>
    <t>85:251.0 86:356.0 93:625.0 94:105.0 99:400.0 100:1186.0 104:1523.0 113:8.0 114:208.0 124:36.0 126:106.0 130:122.0 134:147.0 136:80.0 140:12.0 141:405.0 147:2813.0 148:209.0 157:26.0 161:96.0 166:16.0 170:10.0 171:27.0 174:49.0 178:44.0 182:49.0 186:1.0 195:85.0 201:1034.0 202:128.0 203:74.0 241:128.0 243:1965.0 244:455.0 245:73.0 246:4.0 248:8.0 257:345.0 258:183.0 259:40.0 275:4.0 290:1.0 299:35.0 300:20.0 308:12.0 319:5.0 321:8.0 323:21.0 324:4.0 334:5.0 340:5.0 348:2.0 349:4.0 350:6.0 352:13.0 363:2.0 367:1.0 370:11.0 373:16.0 380:5.0 383:4.0 396:1.0 397:2.0 399:25.0 400:3.0 407:2.0 408:9.0 410:16.0 412:13.0 419:3.0 420:3.0 421:8.0 423:15.0 426:21.0 431:4.0 432:2.0 437:5.0 442:7.0 444:3.0 446:1.0 448:4.0 449:11.0 453:6.0 466:8.0 470:3.0 473:5.0 477:9.0 479:1.0 480:5.0 484:2.0 489:6.0 491:27.0 497:6.0</t>
  </si>
  <si>
    <t>566628</t>
  </si>
  <si>
    <t>85:81.0 86:122.0 87:733.0 91:65.0 97:75.0 98:371.0 100:992.0 101:595.0 102:70.0 103:7399.0 104:642.0 105:495.0 108:46.0 109:217.0 110:89.0 111:244.0 112:64.0 113:317.0 114:274.0 115:142.0 116:441.0 117:693.0 119:411.0 120:148.0 121:6.0 125:184.0 127:259.0 128:135.0 129:7614.0 130:1221.0 131:2636.0 132:682.0 133:6495.0 134:720.0 135:307.0 136:23.0 137:80.0 140:26.0 141:341.0 142:186.0 143:1769.0 144:423.0 145:289.0 147:26018.0 148:3486.0 149:2556.0 150:363.0 151:95.0 153:229.0 155:135.0 156:316.0 157:642.0 158:344.0 159:182.0 161:347.0 162:51.0 163:250.0 164:8.0 167:3.0 168:19.0 169:68.0 170:66.0 172:397.0 173:292.0 174:213.0 175:378.0 176:72.0 177:789.0 178:117.0 181:8.0 182:64.0 183:121.0 184:7.0 185:220.0 188:150.0 189:1081.0 190:701.0 191:11902.0 192:2078.0 193:929.0 194:141.0 196:37.0 198:18.0 199:155.0 200:68.0 201:28.0 203:382.0 204:4388.0 205:1313.0 206:489.0 207:231.0 208:41.0 215:272.0 216:172.0 217:19096.0 218:3682.0 219:1740.0 220:198.0 221:2151.0 222:592.0 223:165.0 224:22.0 227:30.0 228:99.0 229:113.0 230:458.0 231:338.0 232:72.0 233:15.0 235:63.0 237:14.0 238:28.0 239:19.0 242:43.0 243:435.0 244:80.0 245:193.0 246:64.0 247:28.0 248:60.0 249:18.0 250:2.0 255:70.0 258:33.0 265:3658.0 266:850.0 267:476.0 268:37.0 271:150.0 273:21.0 277:43.0 278:41.0 282:10.0 289:43.0 291:1056.0 292:321.0 293:417.0 294:113.0 295:30.0 296:4.0 302:10.0 303:89.0 304:149.0 305:11800.0 306:3667.0 307:1968.0 308:478.0 309:225.0 310:39.0 311:17.0 312:35.0 314:4.0 316:25.0 317:201.0 318:5753.0 319:2402.0 320:1363.0 321:253.0 322:52.0 323:23.0 326:36.0 327:121.0 328:7.0 329:56.0 332:47.0 335:22.0 336:14.0 341:36.0 343:266.0 344:125.0 345:104.0 352:75.0 353:137.0 355:103.0 356:40.0 360:20.0 362:11.0 366:125.0 367:959.0 368:554.0 369:226.0 370:95.0 375:39.0 377:19.0 383:411.0 384:79.0 385:68.0 393:345.0 394:163.0 395:116.0 400:4.0 401:20.0 407:17.0 419:111.0 421:34.0 428:9.0 431:31.0 432:837.0 433:700.0 434:330.0 435:158.0 436:44.0 439:29.0 441:444.0 442:185.0 443:468.0 444:217.0 446:65.0 447:10.0 454:15.0 457:596.0 458:214.0 459:88.0 460:77.0</t>
  </si>
  <si>
    <t>558744</t>
  </si>
  <si>
    <t>85:1486.0 86:318.0 88:210.0 90:23.0 91:73.0 93:5.0 95:589.0 96:1585.0 97:186.0 98:362.0 99:779.0 100:42.0 101:365.0 105:186.0 107:309.0 108:187.0 109:786.0 110:624.0 111:180.0 112:3.0 113:54.0 115:183.0 116:3.0 117:4330.0 118:720.0 119:50.0 125:65.0 127:335.0 128:25.0 129:3965.0 130:6.0 132:80.0 134:633.0 135:7.0 139:78.0 140:17.0 141:14.0 143:1890.0 144:643.0 145:609.0 146:238.0 148:595.0 151:31.0 153:41.0 156:34.0 157:227.0 158:16.0 159:513.0 160:2177.0 161:198.0 162:104.0 164:2.0 167:1.0 168:1.0 169:1.0 171:219.0 173:136.0 177:3.0 178:4.0 181:1.0 184:290.0 185:173.0 186:116.0 187:13.0 188:249.0 189:2.0 193:1.0 194:6.0 195:2.0 199:2.0 201:3123.0 202:359.0 203:78.0 206:2.0 207:23.0 209:1.0 221:1.0 235:1.0 236:2.0 237:3.0 249:19.0 251:3.0 259:1.0 261:1.0 263:2.0 269:2.0 272:1.0 275:1.0 277:4.0 279:2.0 284:3.0 286:4.0 297:3.0 339:1.0 343:1.0 353:1.0 363:7.0 369:7.0 371:1.0 372:1.0 373:3.0 431:7.0 500:1.0</t>
  </si>
  <si>
    <t>537763</t>
  </si>
  <si>
    <t>85:242.0 86:461.0 87:322.0 88:140.0 89:315.0 90:45.0 95:6.0 98:274.0 99:88.0 100:1830.0 101:197.0 102:1344.0 103:303.0 104:52.0 110:211.0 112:71.0 113:49.0 114:218.0 115:1018.0 116:332.0 117:260.0 119:4.0 126:53.0 128:884.0 129:210.0 130:224.0 131:356.0 132:241.0 133:47.0 136:29.0 140:168.0 141:39.0 142:5638.0 143:745.0 144:717.0 145:2.0 146:199.0 147:3579.0 148:766.0 149:23.0 153:72.0 154:47.0 156:111.0 157:316.0 158:422.0 159:28.0 160:58.0 162:390.0 165:26.0 166:4.0 169:56.0 170:91.0 171:49.0 172:59.0 174:33.0 185:10.0 186:251.0 188:70.0 189:13.0 190:30.0 203:2.0 204:249.0 214:22.0 215:20.0 216:271.0 217:72.0 218:146.0 219:6.0 220:39.0 227:26.0 228:27.0 229:24.0 231:29.0 232:2.0 241:20.0 242:29.0 243:320.0 244:208.0 245:19.0 252:8.0 258:36.0 259:16.0 268:2.0 298:5.0 302:2.0 315:2.0 321:24.0 332:7.0 345:8.0 348:136.0 349:35.0 350:15.0 383:9.0 384:1.0 402:2.0 406:33.0 412:20.0 423:13.0 439:3.0 475:3.0 489:3.0</t>
  </si>
  <si>
    <t>537746</t>
  </si>
  <si>
    <t>85:837.0 86:2900.0 87:2145.0 88:508.0 89:154.0 91:220.0 96:47.0 98:595.0 99:391.0 100:8872.0 101:16183.0 102:3128.0 103:1874.0 104:326.0 105:365.0 106:6.0 110:6.0 112:464.0 113:200.0 114:2134.0 115:1917.0 116:636.0 117:19232.0 118:2154.0 119:1223.0 120:112.0 121:31.0 128:4544.0 129:4774.0 130:3520.0 131:3067.0 132:3427.0 133:4157.0 134:755.0 135:347.0 140:4.0 142:183.0 144:424.0 145:168.0 146:561.0 147:10315.0 148:1900.0 149:756.0 150:110.0 151:4.0 156:114.0 157:57.0 158:449.0 159:890.0 160:736.0 161:167.0 162:30.0 163:280.0 171:6.0 172:418.0 173:97.0 174:390.0 175:134.0 176:99.0 177:336.0 178:63.0 179:6.0 184:243.0 186:303.0 187:103.0 188:209.0 189:128.0 190:70.0 191:268.0 199:2.0 201:11.0 202:1586.0 203:2073.0 204:749.0 205:254.0 206:32.0 211:72.0 216:118.0 217:106.0 218:10388.0 219:10579.0 220:2581.0 221:1191.0 222:138.0 223:82.0 225:2.0 230:376.0 231:52.0 248:72.0 276:92.0 277:2.0 290:8.0 291:2789.0 292:2020.0 293:857.0 294:266.0 295:15.0 320:341.0 321:96.0 322:36.0 342:13.0 450:11.0 498:12.0</t>
  </si>
  <si>
    <t>508989</t>
  </si>
  <si>
    <t>85:72.0 86:362.0 87:8.0 88:246.0 90:71.0 91:511.0 92:58.0 93:38.0 95:44.0 98:40.0 99:823.0 100:1146.0 101:176.0 102:41.0 104:491.0 105:174.0 106:54.0 108:49.0 109:14.0 116:444.0 117:130.0 118:395.0 119:191.0 120:88.0 121:37.0 122:84.0 123:31.0 124:58.0 127:26.0 130:20.0 131:415.0 132:137.0 133:27.0 134:95.0 135:171.0 136:20.0 143:5.0 144:44.0 145:307.0 146:214.0 148:141.0 149:89.0 150:142.0 151:133.0 157:51.0 158:85.0 159:2470.0 160:338.0 161:236.0 162:45.0 173:2.0 175:2369.0 176:457.0 177:385.0 178:57.0 190:5.0 191:83.0 192:17.0 203:11.0 207:44.0 221:359.0 222:68.0 233:41.0 235:895.0 236:110.0 237:27.0 249:405.0 250:1022.0 251:203.0 252:56.0 253:11.0 332:7.0 337:8.0 437:2.0 496:14.0</t>
  </si>
  <si>
    <t>508725</t>
  </si>
  <si>
    <t>85:196.0 86:122.0 87:47.0 88:330.0 89:6.0 90:136.0 91:778.0 92:58.0 93:18.0 94:43.0 95:4.0 98:53.0 99:459.0 102:78.0 103:86.0 104:94.0 105:64.0 106:133.0 107:141.0 108:10.0 116:43.0 117:180.0 118:519.0 119:204.0 120:267.0 121:169.0 122:20.0 124:119.0 127:41.0 130:80.0 132:241.0 133:99.0 134:448.0 141:4.0 142:5.0 143:65.0 144:7.0 145:1020.0 146:294.0 147:167.0 148:753.0 149:125.0 157:54.0 159:168.0 160:101.0 161:199.0 162:24.0 166:10.0 174:35.0 175:15426.0 176:2316.0 177:596.0 178:13.0 184:7.0 186:6.0 189:11.0 190:4483.0 191:891.0 192:219.0 193:2.0 240:4.0 249:18.0 251:9.0 289:6.0 304:3.0 313:5.0 349:4.0 377:4.0 384:3.0 390:7.0 411:9.0 414:2.0 424:1.0 430:16.0 432:7.0 436:22.0 456:5.0 477:15.0</t>
  </si>
  <si>
    <t>4-hydroxyproline</t>
  </si>
  <si>
    <t>91:147.0 92:30.0 93:85.0 97:12.0 98:1289.0 99:239.0 100:1497.0 101:156.0 102:37.0 104:110.0 105:70.0 109:45.0 110:249.0 111:118.0 112:34.0 113:229.0 117:42.0 124:163.0 129:180.0 131:210.0 135:74.0 139:7.0 140:7933.0 141:850.0 142:727.0 143:72.0 150:9.0 155:269.0 156:211.0 157:5.0 158:135.0 159:8.0 170:33.0 171:157.0 179:23.0 181:34.0 184:43.0 187:20.0 188:192.0 200:166.0 202:131.0 207:2.0 209:36.0 214:231.0 216:53.0 218:6.0 223:1.0 228:40.0 230:6566.0 231:1469.0 232:2654.0 233:398.0 235:15.0 243:61.0 245:119.0 251:17.0 254:2.0 258:3.0 259:33.0 260:19.0 265:1.0 266:9.0 267:558.0 268:150.0 269:44.0 273:6.0 279:1.0 281:2.0 286:5.0 296:2.0 299:20.0 304:127.0 306:14.0 313:2.0 327:2.0 332:131.0 333:38.0 341:1.0 342:1.0 343:1.0 348:11.0 351:5.0 355:1.0 356:1.0 357:14.0 385:1.0 395:7.0 399:19.0 445:11.0 455:2.0</t>
  </si>
  <si>
    <t>4-hydroxybutyric acid</t>
  </si>
  <si>
    <t>85:140387.0 86:506620.0 87:136942.0 88:111933.0 89:35059.0 90:13465.0 91:2886.0 92:1084.0 93:1271.0 94:3111.0 95:2755.0 96:5346.0 97:13141.0 98:8532.0 99:191478.0 100:200287.0 101:249804.0 102:59574.0 103:273855.0 104:26734.0 105:32005.0 106:2506.0 108:912.0 109:52194.0 110:9119.0 111:5231.0 112:10526.0 113:22876.0 114:32591.0 115:127944.0 116:89725.0 117:866248.0 118:93012.0 119:92374.0 120:10439.0 121:5632.0 122:727.0 123:649.0 124:834.0 125:5317.0 126:344.0 128:2915.0 129:81254.0 130:105867.0 131:121672.0 132:51356.0 133:325010.0 134:22641.0 135:21029.0 136:1418.0 137:956.0 138:468.0 139:913.0 140:176.0 141:5314.0 142:4337.0 143:224595.0 144:38766.0 145:30039.0 146:12951.0 147:3260889.0 148:551169.0 149:384066.0 150:35571.0 151:9793.0 152:797.0 153:112.0 154:432.0 155:50.0 156:3987.0 157:9747.0 158:19003.0 162:2212.0 163:10427.0 164:1849.0 165:658.0 168:84.0 170:1397.0 172:31661.0 173:7337.0 174:536681.0 175:88347.0 176:41520.0 177:3616.0 178:611.0 179:82.0 180:138.0 181:124.0 182:171.0 183:463.0 185:330.0 186:1798.0 188:335.0 189:10814.0 190:3446.0 191:15442.0 192:3872.0 193:1813.0 194:629.0 195:129.0 196:229.0 197:343.0 198:556.0 199:79.0 200:3492.0 201:574.0 202:606.0 203:1372.0 204:79508.0 205:20084.0 206:8868.0 207:1526.0 208:319.0 209:198.0 210:319.0 211:239.0 212:110.0 213:23.0 214:473.0 216:196.0 217:4734.0 218:4354.0 219:1892.0 220:206.0 221:1091.0 222:258.0 223:92.0 227:2.0 228:81.0 229:10.0 230:127.0 231:386.0 232:1001.0 233:346511.0 234:63798.0 235:31237.0 236:4427.0 237:837.0 238:221.0 239:44.0 243:2.0 244:306.0 247:1106.0 248:1437.0 249:258.0 250:94.0 257:1.0 260:4689.0 265:20.0 272:7.0 279:13.0 287:2.0 290:2.0 300:1.0 308:2.0 312:1.0 315:6.0 317:1.0 319:14.0 320:14.0 327:13.0 329:4.0 331:12.0 332:1.0 336:7.0 339:2.0 348:6.0 354:1.0 355:5.0 357:7.0 358:9.0 361:5.0 365:1.0 382:6.0 389:15.0 407:2.0 408:2.0 415:15.0 433:7.0 440:4.0 443:7.0 447:3.0 456:1.0 461:12.0 464:4.0 468:9.0 473:2.0 477:1.0 478:3.0 480:2.0 489:4.0 495:4.0 497:8.0</t>
  </si>
  <si>
    <t>498712</t>
  </si>
  <si>
    <t>85:2046.0 86:2010.0 87:22.0 88:95.0 89:5734.0 90:577.0 91:1301.0 92:70.0 93:34.0 94:24.0 98:185.0 101:46.0 102:183.0 106:28.0 107:138.0 108:6.0 110:60.0 111:43.0 112:4.0 113:6334.0 114:548.0 115:18.0 116:75.0 117:16.0 118:87.0 119:38.0 120:7.0 127:42.0 128:91.0 129:228.0 130:177.0 131:240.0 132:11.0 135:1.0 137:5.0 139:8.0 142:46.0 143:20.0 145:269.0 147:30.0 149:101.0 152:8.0 154:42.0 155:2.0 156:2626.0 157:577.0 158:158.0 160:108.0 161:4.0 162:12.0 171:6.0 172:14.0 178:4.0 185:47.0 186:8.0 188:33.0 189:11.0 190:8.0 197:5.0 198:2.0 203:18.0 204:85.0 207:10.0 208:3.0 213:11.0 221:11.0 223:3.0 243:14.0 249:20.0 250:1.0 251:1.0 305:4.0 331:28.0 333:14.0 334:5.0 348:14.0 392:12.0 397:17.0 423:25.0 436:12.0 443:9.0 471:9.0 473:18.0 489:1.0</t>
  </si>
  <si>
    <t>497413</t>
  </si>
  <si>
    <t>85:618.0 87:47.0 88:21.0 89:95.0 96:41.0 98:342.0 99:275.0 100:64.0 101:51.0 102:105.0 103:1025.0 104:25.0 105:263.0 107:190.0 110:384.0 112:36.0 113:79.0 117:1836.0 118:240.0 119:3280.0 120:338.0 121:176.0 122:353.0 124:24.0 127:226.0 130:80.0 131:807.0 132:224.0 133:9331.0 134:1534.0 135:501.0 136:71.0 137:7.0 143:37.0 144:67.0 145:260.0 146:5.0 147:1757.0 148:337.0 149:187.0 155:45.0 157:4.0 159:386.0 160:73.0 161:4935.0 162:762.0 163:256.0 170:42.0 173:28.0 175:1162.0 176:129.0 177:8.0 184:211.0 185:17.0 189:28.0 190:14.0 199:18.0 201:72.0 203:3604.0 204:693.0 205:176.0 212:467.0 213:10.0 215:60.0 231:81.0 232:3.0 456:18.0 492:31.0</t>
  </si>
  <si>
    <t>483487</t>
  </si>
  <si>
    <t>85:172.0 90:48.0 92:222.0 95:3.0 97:282.0 98:68.0 99:6.0 100:1305.0 101:36.0 104:44.0 105:51.0 107:82.0 108:35.0 110:3955.0 111:803.0 112:474.0 115:1.0 116:24.0 119:1.0 122:37.0 125:168.0 126:48.0 128:2390.0 129:80.0 130:25.0 131:15.0 143:89.0 146:52.0 147:20.0 148:32.0 150:18.0 152:11.0 153:1.0 158:17.0 165:13.0 167:168.0 170:11.0 171:28.0 172:18.0 174:1.0 180:16.0 181:6.0 182:5.0 183:11.0 184:93.0 185:85.0 186:12.0 193:15.0 195:2.0 198:6.0 201:27.0 209:7.0 213:3.0 215:32.0 217:15.0 219:50.0 221:37.0 224:7.0 229:3.0 238:8.0 244:5.0 245:15.0 246:24.0 250:49.0 253:28.0 257:19.0 258:31.0 259:1.0 266:30.0 272:9.0 273:6.0 276:23.0 277:23.0 278:12.0 282:28.0 284:49.0 286:33.0 287:41.0 289:14.0 291:11.0 294:30.0 296:27.0 301:4.0 306:7.0 308:7.0 311:20.0 312:6.0 314:23.0 316:10.0 318:11.0 320:8.0 323:19.0 325:4.0 329:9.0 331:19.0 334:1.0 335:9.0 336:3.0 337:17.0 339:20.0 343:34.0 346:32.0 348:12.0 349:34.0 350:1.0 351:6.0 357:3.0 360:3.0 365:6.0 367:3.0 368:3.0 372:18.0 376:3.0 377:8.0 379:1.0 381:23.0 383:7.0 389:16.0 390:3.0 391:12.0 392:49.0 393:6.0 394:12.0 395:5.0 397:16.0 399:8.0 400:10.0 402:10.0 403:5.0 405:28.0 407:6.0 408:11.0 410:21.0 413:16.0 414:11.0 416:10.0 417:14.0 419:25.0 422:6.0 423:42.0 426:23.0 430:2.0 432:3.0 433:11.0 437:15.0 438:2.0 440:46.0 443:10.0 444:8.0 446:16.0 450:26.0 452:18.0 453:7.0 454:31.0 456:23.0 458:15.0 460:8.0 462:5.0 463:4.0 464:15.0 467:4.0 470:12.0 471:11.0 472:14.0 474:2.0 475:2.0 477:43.0 479:23.0 480:7.0 483:32.0 485:17.0 486:12.0 487:16.0 490:10.0 491:8.0 493:9.0 494:34.0 496:41.0 498:18.0 500:10.0</t>
  </si>
  <si>
    <t>483342</t>
  </si>
  <si>
    <t>85:160.0 86:39.0 87:60.0 89:371.0 90:53.0 91:6062.0 92:470.0 93:113.0 95:283.0 97:191.0 98:86.0 99:89.0 100:173.0 102:437.0 105:1030.0 106:31.0 107:1829.0 108:998.0 109:153.0 110:32.0 111:14.0 112:23.0 113:26.0 115:229.0 117:327.0 118:64.0 119:2920.0 120:329.0 121:379.0 122:20.0 124:145.0 125:28.0 129:194.0 130:35.0 131:72.0 133:187.0 134:4080.0 135:2513.0 136:150.0 152:154.0 153:14.0 154:1.0 155:53.0 156:18.0 157:10.0 159:100.0 171:275.0 172:30.0 183:36.0 184:62.0 185:25.0 194:9.0 199:146.0 204:17.0 214:28.0 219:311.0 220:31.0 224:2.0 239:85.0 240:5.0 242:1131.0 243:150.0 256:50.0 289:64.0 299:15.0 302:17.0 317:327.0 318:73.0 379:13.0 399:8.0 417:17.0 464:3.0 470:13.0 472:6.0</t>
  </si>
  <si>
    <t>480136</t>
  </si>
  <si>
    <t>85:206.0 86:167.0 87:187.0 88:15.0 89:1833.0 90:265.0 91:52.0 94:64.0 95:64.0 97:368.0 98:70.0 99:240.0 100:367.0 101:672.0 102:260.0 103:4099.0 104:346.0 105:818.0 109:136.0 110:24.0 111:170.0 113:198.0 114:185.0 115:296.0 116:267.0 117:3047.0 118:289.0 119:220.0 121:41.0 122:6.0 125:9.0 126:115.0 127:289.0 128:73.0 129:3703.0 130:583.0 131:741.0 132:113.0 133:1466.0 134:224.0 135:76.0 138:28.0 139:69.0 140:13.0 141:112.0 142:157.0 143:1061.0 144:135.0 145:281.0 147:7933.0 148:1153.0 149:966.0 150:74.0 151:26.0 152:7.0 153:53.0 154:35.0 155:534.0 156:81.0 157:717.0 158:188.0 159:89.0 160:1585.0 161:262.0 162:79.0 163:245.0 164:57.0 166:14.0 167:52.0 168:85.0 169:2371.0 170:411.0 171:208.0 172:80.0 173:231.0 174:29.0 175:131.0 176:43.0 177:105.0 179:117.0 181:28.0 182:12.0 183:115.0 184:79.0 185:69.0 186:83.0 187:18.0 189:812.0 190:162.0 191:1567.0 192:299.0 193:126.0 194:44.0 195:54.0 196:34.0 197:11.0 198:40.0 199:27.0 200:31.0 201:75.0 202:109.0 203:230.0 204:7232.0 205:3154.0 206:1025.0 207:318.0 208:159.0 209:38.0 210:210.0 211:65.0 212:16.0 213:20.0 215:180.0 216:161.0 217:4108.0 218:963.0 219:464.0 220:76.0 221:297.0 223:61.0 224:5.0 227:52.0 228:15.0 229:326.0 230:210.0 231:394.0 232:143.0 233:319.0 234:64.0 235:26.0 236:19.0 237:9.0 240:8.0 241:71.0 242:41.0 243:738.0 244:228.0 245:199.0 246:134.0 247:110.0 248:26.0 253:29.0 256:101.0 257:73.0 258:21.0 259:189.0 260:50.0 261:4.0 262:48.0 263:11.0 265:73.0 267:11.0 268:65.0 269:88.0 270:28.0 271:804.0 272:208.0 273:85.0 274:17.0 275:28.0 276:77.0 277:18.0 281:15.0 282:1.0 285:1.0 287:4.0 289:10.0 291:99.0 292:96.0 293:4.0 300:217.0 301:22.0 302:15.0 303:38.0 305:267.0 306:100.0 307:56.0 314:8.0 315:17.0 316:3.0 317:60.0 318:66.0 319:1191.0 320:374.0 321:152.0 322:21.0 324:27.0 325:8.0 328:7.0 329:20.0 330:11.0 331:260.0 332:127.0 333:49.0 334:39.0 339:21.0 340:7.0 342:73.0 343:33.0 344:10.0 345:49.0 347:15.0 359:65.0 360:117.0 361:2673.0 362:1141.0 363:491.0 364:125.0 365:35.0 366:2.0 370:21.0 372:14.0 374:23.0 375:14.0 376:8.0 382:22.0 386:3.0 390:36.0 393:4.0 398:6.0 409:48.0 410:13.0 422:12.0 427:6.0 431:7.0 435:15.0 436:1.0 448:31.0 449:9.0 451:82.0 452:84.0 453:21.0 460:9.0 465:5.0 466:2.0 479:13.0 480:132.0 481:68.0 482:55.0 489:31.0</t>
  </si>
  <si>
    <t>476001</t>
  </si>
  <si>
    <t>85:10442.0 86:909.0 87:1203.0 88:352.0 89:144.0 91:160.0 92:72.0 93:133.0 95:113.0 97:128.0 98:93.0 99:2625.0 100:5002.0 101:5516.0 102:1318.0 103:9.0 104:3.0 105:325.0 108:51.0 109:9.0 110:60.0 111:7438.0 112:3819.0 113:2184.0 114:266.0 115:115.0 116:50.0 117:1575.0 118:174.0 119:226.0 120:92.0 122:19.0 123:53.0 124:28.0 125:22.0 126:53.0 127:347.0 128:993.0 129:8901.0 130:721.0 131:145.0 132:394.0 139:41.0 140:57.0 141:110.0 142:274.0 143:349.0 144:67.0 145:203.0 146:164.0 153:104.0 154:74.0 155:4012.0 156:1587.0 157:943.0 158:138.0 159:250.0 160:192.0 161:114.0 165:95.0 166:50.0 167:34.0 171:174.0 172:45.0 173:2230.0 174:636.0 175:87.0 178:590.0 179:46.0 180:14.0 181:60.0 182:43.0 183:90.0 184:53.0 185:220.0 186:33.0 187:455.0 188:15.0 198:17.0 199:6.0 200:20.0 201:62.0 202:34.0 203:40.0 210:15.0 211:711.0 212:390.0 213:68.0 217:14.0 219:22.0 221:69.0 228:48.0 229:1146.0 230:232.0 231:30.0 232:34.0 233:16.0 241:71.0 242:13.0 243:24.0 244:15.0 247:163.0 248:7.0 252:10.0 253:16.0 255:52.0 256:18.0 258:13.0 259:63.0 263:15.0 271:32.0 273:6.0 282:76.0 284:22.0 285:230.0 286:82.0 287:17.0 289:14.0 292:14.0 311:52.0 313:23.0 325:8.0 327:10.0 336:13.0 345:21.0 373:10.0 397:2.0 398:2.0 401:8.0 402:59.0 414:11.0 416:54.0 417:9.0 440:2.0 464:21.0 480:8.0</t>
  </si>
  <si>
    <t>475619</t>
  </si>
  <si>
    <t>85:57.0 86:313.0 87:319.0 88:101.0 89:218.0 93:985.0 94:258.0 95:564.0 97:97.0 99:152.0 100:529.0 101:157.0 102:391.0 103:567.0 104:181.0 105:288.0 106:992.0 107:2610.0 108:901.0 109:2547.0 112:39.0 114:45.0 117:2741.0 118:688.0 119:352.0 120:106.0 121:58.0 127:138.0 128:54.0 134:1354.0 135:16337.0 136:2429.0 137:15612.0 138:755.0 140:1.0 143:29.0 146:125.0 147:16.0 148:1219.0 149:298.0 151:193.0 170:18.0 184:36.0 185:32.0 190:296.0 191:82.0 199:79.0 200:25.0 214:20.0 216:144.0 289:247.0 290:102.0 352:8.0</t>
  </si>
  <si>
    <t>474826</t>
  </si>
  <si>
    <t>85:775.0 86:1473.0 87:994.0 88:594.0 89:7859.0 90:798.0 91:517.0 92:136.0 93:189.0 94:322.0 95:308.0 96:1174.0 97:927.0 98:48530.0 99:3878.0 100:1871.0 101:2389.0 102:1395.0 103:28809.0 104:2914.0 105:1610.0 106:60.0 107:72.0 108:202.0 109:90.0 110:296.0 111:365.0 112:328.0 113:1041.0 114:1546.0 115:1017.0 116:993.0 117:12591.0 118:1433.0 119:1258.0 120:197.0 121:124.0 122:75.0 123:162.0 124:271.0 125:246.0 126:494.0 127:446.0 128:474.0 129:6130.0 130:1242.0 131:2650.0 132:603.0 133:5713.0 134:782.0 135:617.0 136:104.0 137:259.0 138:112.0 139:174.0 140:481.0 141:431.0 142:2256.0 143:1093.0 144:2838.0 145:808.0 147:31574.0 148:4587.0 149:2847.0 150:359.0 151:193.0 152:189.0 153:243.0 154:454.0 155:190.0 156:2673.0 157:1654.0 158:856.0 159:194.0 160:320.0 161:253.0 162:1.0 163:837.0 164:162.0 165:205.0 166:118.0 167:288.0 168:319.0 169:128.0 170:3564.0 171:814.0 172:1450.0 173:982.0 174:294.0 175:458.0 176:171.0 177:188.0 178:39.0 179:165.0 180:57.0 181:235.0 182:226.0 183:893.0 184:278.0 185:194.0 186:692.0 187:208.0 188:237.0 189:2472.0 190:736.0 191:1615.0 192:297.0 193:376.0 194:141.0 195:167.0 196:160.0 197:874.0 198:287.0 199:60.0 200:297.0 201:419.0 202:124.0 203:178.0 204:1651.0 205:5057.0 206:1110.0 207:1019.0 208:216.0 209:407.0 210:96.0 211:109.0 212:62.0 213:56.0 214:768.0 215:221.0 216:589.0 217:5443.0 218:1001.0 219:520.0 220:105.0 221:406.0 222:146.0 223:107.0 224:36.0 225:57.0 226:51.0 227:888.0 228:306.0 229:336.0 230:275.0 231:209.0 232:3180.0 233:809.0 234:328.0 235:59.0 236:35.0 237:125.0 238:1.0 239:123.0 240:120.0 241:222.0 242:234.0 243:230.0 244:251.0 245:65.0 246:70.0 247:48.0 248:88.0 251:53.0 253:74.0 254:72.0 255:358.0 256:254.0 257:224.0 258:122.0 259:47.0 260:112.0 261:56.0 262:30.0 263:68.0 265:21.0 266:36.0 267:59.0 268:30.0 269:147.0 270:47.0 271:117.0 272:79.0 273:508.0 274:1318.0 275:387.0 276:121.0 277:324.0 279:38.0 281:111.0 282:41.0 283:93.0 284:196.0 285:126.0 286:136.0 287:118.0 288:3984.0 289:1400.0 290:575.0 291:511.0 292:110.0 293:80.0 295:59.0 296:10.0 297:83.0 298:17.0 299:646.0 300:277.0 301:70.0 302:51.0 303:4.0 304:56.0 305:126.0 306:72.0 307:967.0 308:395.0 309:152.0 310:77.0 311:1664.0 312:657.0 313:254.0 314:114.0 315:37.0 316:64.0 317:88.0 318:38.0 319:460.0 320:172.0 321:73.0 322:2.0 323:37.0 324:11.0 327:105.0 328:99.0 329:71.0 330:313.0 331:133.0 332:153.0 333:29.0 337:114.0 339:176.0 341:30.0 342:10.0 343:117.0 344:83.0 345:133.0 346:35.0 348:14.0 353:30.0 354:56.0 355:161.0 356:90.0 357:54.0 358:11.0 359:188.0 360:80.0 362:41.0 363:22.0 365:12.0 367:9.0 368:5.0 370:36.0 371:97.0 372:54.0 373:19.0 374:30.0 375:330.0 376:161.0 377:51.0 378:8.0 379:17.0 382:31.0 383:55.0 384:38.0 385:140.0 386:258.0 387:175.0 388:58.0 394:1.0 398:1.0 399:11.0 400:10.0 401:302.0 402:184.0 403:71.0 404:38.0 408:2.0 410:1.0 412:51.0 413:65.0 414:15.0 415:124.0 416:144.0 417:84.0 418:32.0 419:47.0 420:12.0 425:236.0 426:145.0 427:102.0 428:20.0 429:91.0 430:38.0 431:58.0 437:1.0 438:4.0 447:5.0 452:5.0 453:83.0 454:77.0 455:12.0 457:25.0 458:108.0 459:594.0 460:430.0 461:183.0 462:93.0 464:17.0 473:22.0 475:23.0 476:12.0 477:13.0 484:27.0 488:12.0 489:137.0 490:83.0 491:52.0 492:33.0</t>
  </si>
  <si>
    <t>474686</t>
  </si>
  <si>
    <t>85:565.0 86:502.0 89:531.0 90:206.0 91:645.0 92:28.0 93:20.0 95:255.0 96:26.0 97:1134.0 98:393.0 99:100.0 100:151.0 101:490.0 103:3133.0 104:221.0 109:43.0 110:1.0 111:446.0 112:14.0 113:87.0 115:316.0 116:986.0 117:337.0 123:8.0 125:32.0 128:294.0 129:1138.0 130:210.0 131:13214.0 132:1592.0 133:565.0 140:10.0 141:129.0 142:182.0 143:189.0 144:432.0 147:2070.0 148:121.0 149:30.0 150:16.0 156:5.0 157:103.0 158:26.0 188:6.0 190:8.0 191:17.0 204:66.0 205:84.0 207:74.0 213:2.0 214:15.0 216:28.0 217:514.0 218:118.0 219:63.0 221:198.0 222:7.0 231:15.0 232:368.0 233:3.0 240:30.0 241:8.0 254:26.0 255:212.0 256:132.0 257:147.0 258:21.0 263:10.0 281:34.0 289:3.0 295:56.0 297:136.0 299:4.0 319:55.0 327:12.0 340:38.0 341:815.0 342:332.0 343:123.0 347:26.0 355:61.0 437:101.0 438:38.0 439:6.0 469:2.0</t>
  </si>
  <si>
    <t>470303</t>
  </si>
  <si>
    <t>87:124.0 89:6.0 90:49.0 91:6.0 96:4.0 99:33.0 100:1262.0 101:307.0 102:7.0 103:198.0 106:152.0 107:90.0 110:175.0 111:2.0 112:55.0 114:101.0 116:260.0 117:234.0 121:2.0 122:10.0 127:65.0 128:3.0 129:9.0 130:146.0 131:570.0 133:90.0 134:519.0 136:3.0 137:1.0 143:45.0 144:169.0 145:121.0 147:2387.0 148:357.0 149:215.0 150:3.0 151:52.0 153:1.0 158:330.0 159:120.0 166:1.0 170:2.0 172:5040.0 173:2032.0 174:93.0 175:12.0 178:9.0 179:1.0 182:1.0 183:1.0 186:122.0 190:21.0 198:1.0 199:43.0 201:53.0 204:42.0 218:77.0 221:453.0 222:23.0 223:26.0 228:62.0 230:1.0 241:2.0 243:3.0 246:129.0 254:6.0 256:1.0 257:1.0 261:29.0 275:1.0 282:6.0 299:30.0 300:3.0 301:25.0 332:14.0 344:9.0 348:31.0 349:15.0 350:3.0 363:374.0 364:105.0 365:5.0 366:11.0 377:2.0 378:1.0 385:1.0 397:7.0 401:5.0 419:6.0 428:6.0 445:6.0 463:7.0 469:1.0 472:11.0</t>
  </si>
  <si>
    <t>455826</t>
  </si>
  <si>
    <t>85:241.0 87:12.0 89:180.0 91:791.0 93:85.0 95:1204.0 97:2186.0 98:235.0 99:235.0 100:28.0 101:301.0 103:1490.0 104:80.0 109:555.0 110:19.0 111:429.0 112:36.0 113:96.0 115:151.0 116:184.0 117:3319.0 118:114.0 119:42.0 121:9.0 123:293.0 124:35.0 125:92.0 129:2989.0 130:536.0 131:6265.0 132:1918.0 133:613.0 134:82.0 137:122.0 138:9.0 143:239.0 144:46.0 145:872.0 146:95.0 149:638.0 150:44.0 151:50.0 157:42.0 159:44.0 161:3.0 163:223.0 164:27.0 171:116.0 172:28.0 173:29.0 175:8.0 177:82.0 185:196.0 187:3241.0 188:504.0 189:77.0 193:69.0 199:12.0 201:95.0 207:52.0 211:11.0 215:14.0 225:7.0 227:21.0 239:7.0 241:62.0 243:66.0 244:10.0 250:16.0 265:18.0 266:5.0 270:9.0 271:33.0 279:16.0 281:32.0 282:123.0 283:839.0 284:187.0 285:99.0 288:10.0 315:9.0 317:6.0 325:50.0 326:21.0 339:197.0 340:31.0 341:48.0 369:306.0 370:136.0 371:8.0 375:11.0 436:7.0</t>
  </si>
  <si>
    <t>455340</t>
  </si>
  <si>
    <t>85:601.0 86:5.0 88:89.0 89:6.0 93:44.0 95:532.0 97:263.0 98:297.0 99:508.0 100:144.0 101:1415.0 103:344.0 104:22.0 107:58.0 109:168.0 110:15.0 111:77.0 113:278.0 115:363.0 116:413.0 117:319.0 120:34.0 121:175.0 122:44.0 123:287.0 125:1.0 128:31.0 129:6834.0 130:1329.0 131:977.0 132:134.0 133:1529.0 135:385.0 136:8.0 137:276.0 138:17.0 145:895.0 146:813.0 151:160.0 153:87.0 154:1.0 155:282.0 158:9.0 161:21.0 163:274.0 164:39.0 165:94.0 167:4.0 168:44.0 169:3.0 173:8.0 175:66.0 177:178.0 179:219.0 180:30.0 181:389.0 182:17.0 183:177.0 184:8.0 187:136.0 188:244.0 189:46.0 190:22.0 191:398.0 192:66.0 193:521.0 194:122.0 195:374.0 196:33.0 197:175.0 201:1155.0 202:154.0 203:127.0 205:123.0 206:56.0 207:845.0 208:184.0 209:52.0 210:149.0 211:3622.0 212:640.0 213:409.0 214:85.0 215:209.0 216:47.0 217:24.0 220:2.0 221:393.0 223:70.0 225:551.0 226:117.0 227:1046.0 228:140.0 229:259.0 230:45.0 237:77.0 238:1.0 239:385.0 240:12.0 241:395.0 242:84.0 243:3074.0 244:511.0 245:246.0 246:5.0 247:4.0 249:180.0 253:263.0 254:51.0 255:81.0 256:125.0 257:317.0 258:49.0 259:25.0 262:26.0 264:2.0 266:24.0 267:105.0 268:80.0 269:246.0 270:199.0 271:222.0 272:1.0 273:31.0 279:32.0 280:8.0 281:140.0 282:183.0 283:347.0 284:38.0 285:611.0 286:119.0 287:60.0 296:1.0 297:62.0 298:829.0 299:3483.0 300:938.0 301:585.0 302:113.0 309:35.0 311:108.0 313:237.0 314:140.0 315:1192.0 316:343.0 317:267.0 318:40.0 320:1.0 324:4.0 325:31.0 326:22.0 327:224.0 328:939.0 329:195.0 330:121.0 331:20.0 340:95.0 341:560.0 342:92.0 343:77.0 345:11.0 353:4.0 355:232.0 356:163.0 357:1213.0 358:326.0 359:185.0 360:8.0 364:7.0 367:14.0 369:52.0 370:164.0 371:653.0 372:319.0 373:287.0 374:97.0 375:26.0 384:173.0 385:343.0 386:117.0 389:34.0 390:10.0 392:14.0 396:18.0 399:4.0 400:31.0 401:18.0 402:12.0 408:4.0 409:1.0 412:4.0 414:3.0 415:46.0 416:23.0 419:2.0 427:13.0 429:133.0 430:27.0 431:18.0 437:6.0 441:22.0 443:56.0 444:16.0 445:47.0 447:11.0 453:8.0 458:1.0 460:2.0 466:11.0 472:2.0 473:21.0 487:14.0 488:1.0 489:30.0 491:9.0 498:4.0 499:6.0</t>
  </si>
  <si>
    <t>452091</t>
  </si>
  <si>
    <t>85:2103.0 86:520.0 87:1013.0 88:127.0 91:144.0 92:236.0 93:470.0 95:2225.0 96:2544.0 97:2843.0 98:1898.0 99:939.0 100:13447.0 101:29075.0 102:2766.0 103:11962.0 105:524.0 107:408.0 109:1258.0 110:722.0 111:1185.0 112:1017.0 113:265.0 114:29.0 115:715.0 116:1036.0 117:7248.0 118:22913.0 119:5850.0 120:1912.0 121:1123.0 122:181.0 123:364.0 124:869.0 125:188.0 128:299.0 129:6497.0 130:193.0 131:1488.0 132:2085.0 133:337.0 136:78.0 137:276.0 138:309.0 139:100.0 141:632.0 142:10.0 143:491.0 144:394.0 145:2051.0 146:278.0 147:2718.0 152:374.0 155:88.0 157:206.0 159:11.0 160:13.0 161:228.0 163:118.0 165:198.0 166:56.0 167:165.0 169:326.0 171:316.0 172:28.0 173:140.0 176:29.0 182:142.0 183:86.0 184:98.0 185:343.0 187:27.0 188:209.0 189:293.0 191:293.0 192:44.0 197:55.0 201:640.0 204:735.0 205:176.0 206:260.0 207:336.0 212:10.0 215:172.0 216:147.0 218:160.0 219:155.0 220:142.0 221:276.0 222:299.0 223:31.0 225:928.0 226:152.0 227:42.0 228:195.0 229:291.0 232:130.0 235:44.0 238:97.0 239:661.0 240:416.0 241:46.0 242:61.0 243:55.0 244:93.0 246:73.0 249:134.0 255:108.0 258:164.0 261:94.0 264:224.0 265:212.0 266:32.0 269:18.0 271:15.0 272:219.0 273:13.0 275:45.0 276:67.0 281:41.0 286:527.0 287:23.0 291:878.0 293:115.0 295:53.0 296:27.0 301:39.0 302:101.0 305:94.0 307:91.0 309:359.0 310:115.0 311:81.0 318:26.0 319:42.0 339:1005.0 340:168.0 341:11.0 342:50.0 347:58.0 351:32.0 360:19.0 362:94.0 363:52.0 373:36.0 377:189.0 379:29.0 384:22.0 388:58.0 393:74.0 400:6.0 405:127.0 406:30.0 407:40.0 422:65.0 424:35.0 449:13.0 460:48.0 461:22.0 487:38.0</t>
  </si>
  <si>
    <t>445906</t>
  </si>
  <si>
    <t>85:25.0 86:285.0 87:217.0 88:9861.0 89:792.0 90:211.0 91:68.0 93:244.0 100:406.0 102:349.0 103:92.0 107:245.0 108:154.0 109:144.0 110:67.0 113:11.0 115:969.0 116:134.0 117:299.0 129:1.0 130:1331.0 145:6356.0 146:663.0 147:583.0 157:77.0 160:432.0 161:9.0 184:501.0 193:38.0 209:163.0 269:5.0 420:3.0</t>
  </si>
  <si>
    <t>438099</t>
  </si>
  <si>
    <t>85:724.0 86:148.0 87:678.0 88:223.0 91:84.0 92:5.0 93:355.0 95:862.0 96:815.0 97:8349.0 98:617.0 99:1529.0 100:295.0 101:678.0 103:115.0 105:93.0 106:2.0 107:205.0 108:85.0 109:1309.0 110:293.0 111:1761.0 112:102.0 113:1038.0 114:97.0 115:162.0 116:735.0 117:4444.0 118:346.0 119:165.0 121:639.0 123:70.0 125:2274.0 126:78.0 127:1461.0 128:126.0 129:3012.0 130:641.0 132:540.0 135:3.0 137:99.0 138:15.0 139:2626.0 140:191.0 141:611.0 142:25.0 143:6531.0 144:1013.0 145:1130.0 146:84.0 153:7.0 155:5903.0 156:720.0 157:388.0 158:89.0 159:10053.0 160:1644.0 161:410.0 170:1.0 171:308.0 172:116.0 173:433.0 176:1.0 179:2.0 183:25.0 184:27.0 185:128.0 186:17.0 199:48.0 201:96.0 213:808.0 214:183.0 215:1597.0 216:1526.0 217:400.0 218:98.0 228:34.0 229:323.0 231:561.0 245:1346.0 246:223.0 247:34.0 256:14.0 257:1.0 268:3.0 292:1.0 476:1.0</t>
  </si>
  <si>
    <t>438057</t>
  </si>
  <si>
    <t>86:241.0 88:45.0 89:1213.0 95:39.0 96:87.0 97:25.0 98:4657.0 99:675.0 100:165.0 101:225.0 103:4492.0 104:269.0 105:166.0 107:15.0 111:87.0 114:75.0 117:1590.0 118:84.0 119:140.0 125:91.0 128:32.0 129:879.0 130:229.0 131:209.0 133:405.0 140:11.0 141:48.0 142:562.0 143:399.0 144:287.0 147:2945.0 148:204.0 149:192.0 153:25.0 154:5.0 156:728.0 157:483.0 158:369.0 159:75.0 160:250.0 165:47.0 167:62.0 168:90.0 169:132.0 170:77.0 171:189.0 172:110.0 173:215.0 175:4.0 180:8.0 181:28.0 183:120.0 186:11.0 187:87.0 188:1057.0 189:467.0 190:91.0 191:3.0 192:13.0 193:149.0 195:61.0 196:3.0 198:14.0 200:183.0 201:82.0 202:96.0 203:16.0 204:504.0 205:720.0 206:88.0 207:67.0 209:118.0 211:8.0 212:2.0 213:18.0 214:13.0 216:412.0 217:1725.0 218:403.0 219:21.0 225:34.0 227:23.0 229:10.0 230:59.0 239:158.0 241:116.0 242:31.0 243:21.0 244:60.0 245:13.0 249:23.0 255:26.0 256:38.0 258:17.0 259:16.0 263:12.0 265:79.0 267:29.0 268:20.0 269:37.0 270:41.0 271:138.0 273:33.0 274:66.0 275:9.0 277:7.0 278:17.0 285:71.0 286:26.0 287:11.0 290:60.0 291:18.0 299:127.0 300:65.0 302:41.0 304:17.0 307:109.0 314:4.0 315:51.0 319:91.0 320:48.0 327:22.0 329:12.0 331:12.0 337:6.0 341:32.0 342:4.0 343:8.0 344:36.0 346:12.0 353:11.0 355:10.0 356:30.0 357:47.0 368:6.0 381:95.0 382:2.0 386:12.0 387:643.0 388:250.0 389:94.0 400:16.0 412:15.0 417:126.0 418:9.0 427:2.0 445:25.0 471:31.0 472:16.0 497:19.0</t>
  </si>
  <si>
    <t>437302</t>
  </si>
  <si>
    <t>85:962.0 86:3919.0 87:849.0 88:212.0 89:3540.0 90:296.0 91:559.0 92:468.0 93:4135.0 94:262.0 95:1093.0 96:130.0 97:104.0 98:364.0 99:139.0 100:8900.0 101:1135.0 102:1976.0 104:28.0 105:210.0 106:120.0 107:352.0 108:66.0 110:112.0 112:340.0 113:324.0 114:3125.0 115:566.0 116:251.0 117:1177.0 118:92.0 119:393.0 120:38.0 121:140.0 122:324.0 123:114.0 126:326.0 127:1450.0 128:1146.0 129:129.0 130:4008.0 131:1260.0 132:147.0 133:4025.0 134:1008.0 135:362.0 137:88.0 139:145.0 140:13.0 141:97.0 142:971.0 143:1.0 144:591.0 145:861.0 146:1833.0 147:13169.0 148:2314.0 149:1201.0 150:99.0 152:64.0 153:329.0 154:26.0 155:1961.0 156:1196.0 157:249.0 158:476.0 160:1503.0 161:370.0 162:40.0 165:60.0 167:1.0 168:71.0 170:363.0 171:2603.0 172:5246.0 173:1086.0 174:6812.0 175:1175.0 176:530.0 182:77.0 184:282.0 185:262.0 186:287.0 188:2078.0 190:187.0 193:26.0 194:5.0 195:55.0 196:88.0 198:84.0 201:1.0 202:73.0 203:1.0 207:2.0 210:18.0 211:254.0 212:60.0 214:21.0 216:223.0 217:6.0 218:353.0 219:525.0 220:13.0 225:1879.0 226:209.0 227:294.0 228:65.0 229:37.0 230:88.0 231:15.0 232:253.0 233:97.0 238:3626.0 239:600.0 240:458.0 241:117.0 243:138.0 244:544.0 245:134.0 246:15.0 248:309.0 249:88.0 250:34.0 252:39.0 254:11.0 255:10.0 256:162.0 257:36.0 261:25.0 263:44.0 267:1.0 271:237.0 272:683.0 273:185.0 274:45.0 275:3639.0 276:817.0 277:424.0 278:18.0 279:137.0 292:133.0 293:16.0 294:132.0 299:397.0 302:91.0 307:490.0 309:810.0 310:10.0 314:91.0 315:129.0 317:120.0 318:15.0 321:2.0 322:1.0 325:77.0 326:9225.0 327:2598.0 328:1730.0 329:151.0 330:3.0 332:129.0 333:57.0 334:6.0 338:11.0 345:1213.0 346:259.0 347:132.0 376:2.0 378:13.0 379:1.0 420:23.0 428:11.0 441:3.0 451:36.0 452:40.0 453:4.0 482:6.0</t>
  </si>
  <si>
    <t>428330</t>
  </si>
  <si>
    <t>85:2516.0 86:55.0 97:46.0 98:48.0 99:996.0 100:27.0 103:11.0 110:86.0 111:168.0 112:113.0 113:611.0 125:113.0 127:265.0 128:15.0 138:4.0 140:13.0 141:149.0 143:47.0 154:6.0 155:90.0 168:12.0 169:82.0 197:2.0 204:193.0 241:2.0 291:13.0 360:11.0 386:2.0 410:3.0 459:2.0 460:1.0</t>
  </si>
  <si>
    <t>428311</t>
  </si>
  <si>
    <t>85:6447.0 86:345.0 87:14.0 89:34.0 93:50.0 97:98.0 98:19.0 99:1945.0 101:272.0 103:1234.0 104:25.0 105:4.0 107:93.0 110:119.0 111:308.0 112:235.0 113:952.0 114:64.0 116:410.0 117:879.0 118:117.0 125:52.0 126:185.0 127:525.0 128:24.0 129:232.0 131:19.0 133:138.0 134:231.0 135:8.0 141:75.0 145:47.0 146:26.0 147:1676.0 148:120.0 149:233.0 154:28.0 155:258.0 161:59.0 168:20.0 169:110.0 184:35.0 189:332.0 190:1.0 191:184.0 204:232.0 205:543.0 206:66.0 217:1027.0 218:87.0 219:39.0 231:14.0 254:18.0 298:3.0 307:37.0 322:7.0 331:4.0 336:19.0 360:10.0 397:8.0 402:11.0 407:9.0 424:7.0 439:28.0 471:15.0 476:1.0</t>
  </si>
  <si>
    <t>419655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</si>
  <si>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</si>
  <si>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419631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</si>
  <si>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</si>
  <si>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418858</t>
  </si>
  <si>
    <t>86:19429.0 88:92.0 90:1.0 91:264.0 93:159.0 94:68.0 95:661.0 96:1698.0 97:731.0 98:108.0 100:2263.0 101:111.0 103:78.0 104:1.0 107:3.0 110:446.0 112:57.0 114:766.0 118:2.0 123:63.0 124:327.0 125:19.0 127:2.0 128:781.0 130:70.0 134:356.0 137:1.0 140:671.0 142:575.0 143:200.0 156:170.0 159:225.0 171:284.0 175:2.0 176:1.0 184:56.0 193:399.0 194:80.0 217:36.0 253:8.0 270:15.0 293:9.0 301:12.0 311:11.0 329:5.0 345:4.0 346:6.0 364:11.0 400:20.0 406:1.0 408:15.0 420:1.0 427:13.0 440:5.0 477:11.0 498:1.0</t>
  </si>
  <si>
    <t>414988</t>
  </si>
  <si>
    <t>85:136.0 86:6908.0 87:746.0 91:91.0 93:599.0 94:422.0 95:892.0 96:1023.0 97:2686.0 98:377.0 99:197.0 100:699.0 101:409.0 107:1246.0 108:167.0 109:489.0 110:903.0 111:2047.0 112:223.0 113:94.0 114:366.0 115:24.0 116:44.0 119:201.0 120:51.0 122:108.0 123:143.0 124:1848.0 125:1127.0 126:207.0 128:23.0 129:1993.0 130:46.0 135:363.0 136:80.0 137:326.0 138:57.0 140:124.0 142:217.0 143:26.0 152:3092.0 153:426.0 154:11.0 155:31.0 170:15.0 184:980.0 185:473.0 226:500.0 227:20.0</t>
  </si>
  <si>
    <t>409349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</si>
  <si>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</si>
  <si>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408731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</si>
  <si>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</si>
  <si>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408490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</si>
  <si>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</si>
  <si>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3-phosphoglycerate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</si>
  <si>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</si>
  <si>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3-phenyllactic acid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</si>
  <si>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</si>
  <si>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85:4685.0 86:2140.0 87:2432.0 88:1906.0 89:1713.0 90:818.0 94:6509.0 95:1977.0 96:343.0 97:582.0 98:972.0 99:6058.0 100:13.0 101:5789.0 102:1585.0 103:41828.0 104:3656.0 105:3410.0 107:3911.0 109:2903.0 110:448.0 112:53.0 113:1224.0 114:63.0 115:15601.0 116:2310.0 117:9114.0 118:1452.0 119:2230.0 120:226.0 122:65.0 123:84.0 126:19.0 128:242.0 129:2576.0 130:19249.0 131:10624.0 132:2367.0 133:23904.0 134:11673.0 135:774.0 138:36.0 139:58.0 141:6.0 142:8508.0 143:26524.0 144:3555.0 145:1107.0 146:237.0 147:259779.0 148:39494.0 149:24162.0 150:2401.0 151:659.0 152:753.0 154:318.0 155:23.0 156:3388.0 157:1534.0 158:4282.0 159:1545.0 160:1059.0 161:550.0 162:321.0 163:540.0 164:166.0 166:82.0 167:310.0 170:916.0 175:76.0 176:103.0 177:32835.0 178:5945.0 179:2501.0 180:102.0 182:424.0 183:86.0 186:19.0 187:9.0 188:17.0 189:812.0 190:263.0 191:2738.0 192:365.0 193:182.0 194:71.0 195:67.0 198:54.0 200:31.0 201:3.0 203:491.0 204:219.0 205:3485.0 206:605.0 207:178.0 208:56.0 209:47.0 210:12.0 211:6.0 212:1.0 217:1567.0 218:7256.0 219:1387.0 220:676.0 223:19.0 226:1.0 227:158.0 228:38.0 229:8.0 230:7.0 231:93.0 232:71.0 233:33083.0 234:6640.0 235:3260.0 236:399.0 237:58.0 238:4.0 239:13.0 248:121.0 252:36.0 253:20.0 257:31.0 258:7.0 260:23.0 261:9.0 264:21.0 265:115.0 267:201.0 268:64.0 269:12.0 270:5.0 271:14.0 272:16.0 273:6.0 274:3.0 276:3.0 282:38.0 283:255.0 284:215.0 285:61.0 286:23.0 316:6.0 319:5.0 320:8.0 322:12.0 331:2.0 334:6.0 335:2.0 337:28.0 339:3.0 340:14.0 356:7.0 369:78.0 370:42.0 371:125.0 372:18.0 373:54.0 376:3.0 383:7.0 391:10.0 435:8.0 478:13.0</t>
  </si>
  <si>
    <t>3-aminoisobutyric acid</t>
  </si>
  <si>
    <t>85:15921.0 86:422033.0 87:46834.0 88:18182.0 89:5690.0 90:1528.0 91:815.0 92:96.0 93:131.0 94:280.0 95:1999.0 96:1350.0 97:1767.0 98:2805.0 99:11568.0 100:229163.0 101:31830.0 102:28268.0 103:12809.0 104:2959.0 105:3562.0 106:623.0 107:3066.0 108:467.0 109:248.0 110:2100.0 111:558.0 112:5452.0 113:18941.0 114:24218.0 115:16536.0 116:15974.0 117:31578.0 118:6479.0 119:12353.0 120:1918.0 121:924.0 122:364.0 123:330.0 124:285.0 125:499.0 126:1606.0 127:1426.0 128:5428.0 129:9024.0 130:97331.0 131:48071.0 132:16524.0 133:123083.0 134:24466.0 135:10299.0 136:1165.0 137:518.0 138:410.0 139:419.0 140:3935.0 141:1234.0 142:8823.0 143:3640.0 144:6287.0 145:3586.0 146:13413.0 147:175891.0 148:27658.0 149:14496.0 150:1561.0 151:430.0 152:272.0 153:695.0 154:8874.0 155:3099.0 156:1372.0 157:1149.0 158:5309.0 159:1938.0 160:24363.0 161:4900.0 162:2009.0 163:539.0 164:106.0 165:153.0 167:16.0 168:124.0 169:613.0 170:1328.0 171:2245.0 172:11834.0 173:4030.0 174:680213.0 175:121318.0 176:55577.0 177:6994.0 178:1189.0 179:192.0 180:211.0 181:468.0 182:271.0 183:15.0 184:1332.0 185:307.0 186:3505.0 187:2764.0 188:4043.0 189:2399.0 190:2447.0 191:565.0 192:203.0 195:80.0 197:25.0 198:219.0 199:312.0 200:432.0 201:535.0 202:1460.0 203:606.0 204:3375.0 205:1058.0 206:327.0 208:17.0 210:58.0 211:31.0 212:164.0 213:563.0 214:790.0 215:334.0 216:1968.0 217:7.0 218:1398.0 219:438.0 220:353.0 221:25.0 225:65.0 226:32.0 227:257.0 228:496.0 229:85.0 230:822.0 231:501.0 232:273.0 233:149.0 234:93.0 236:3.0 238:52.0 239:15.0 240:207.0 241:3.0 242:231.0 243:2116.0 244:600.0 245:463.0 246:4758.0 247:1280.0 248:137246.0 249:35198.0 250:18073.0 251:3231.0 252:755.0 253:229.0 254:858.0 255:151.0 256:1522.0 257:323.0 258:109.0 261:15.0 262:516.0 263:19.0 264:88.0 266:48.0 268:23.0 269:2.0 270:18.0 271:1106.0 272:185.0 273:136.0 274:188.0 275:88.0 276:21.0 277:32.0 279:74.0 280:58.0 281:38.0 282:69.0 283:174.0 284:158.0 285:51.0 286:66.0 288:1443.0 289:594.0 290:240.0 299:127.0 300:67.0 301:2.0 302:693.0 303:395.0 304:30991.0 305:9527.0 306:4617.0 307:946.0 308:203.0 309:21.0 316:8.0 318:2.0 319:20.0 322:14.0 323:7.0 346:5.0 347:4.0 348:3.0 350:2.0 351:1.0 356:12.0 362:1.0 370:3.0 378:11.0 383:2.0 386:1.0 389:6.0 395:2.0 399:2.0 406:2.0 409:24.0 410:4.0 416:6.0 439:1.0 444:6.0 449:1.0 473:2.0 489:18.0 498:3.0</t>
  </si>
  <si>
    <t>385065</t>
  </si>
  <si>
    <t>87:48.0 89:1042.0 90:10.0 96:42.0 97:941.0 100:96.0 101:723.0 102:180.0 103:3511.0 104:79.0 105:210.0 113:188.0 115:648.0 116:193.0 117:2469.0 118:52.0 129:4368.0 130:563.0 131:176.0 133:1377.0 141:39.0 142:41.0 143:790.0 144:12.0 145:372.0 147:5406.0 148:832.0 149:440.0 151:40.0 152:17.0 153:111.0 154:4.0 155:158.0 156:122.0 157:992.0 158:39.0 159:152.0 160:1059.0 161:661.0 162:84.0 163:225.0 164:38.0 167:44.0 169:1222.0 170:137.0 171:175.0 173:107.0 175:78.0 177:128.0 182:88.0 183:75.0 185:16.0 189:786.0 190:104.0 191:1663.0 192:26.0 193:316.0 194:178.0 195:402.0 196:101.0 197:127.0 200:5.0 201:81.0 203:288.0 204:14101.0 205:3742.0 206:1191.0 207:1548.0 208:359.0 209:145.0 210:195.0 211:6.0 215:141.0 216:83.0 217:5709.0 218:1017.0 219:346.0 220:36.0 221:620.0 222:20.0 223:285.0 229:29.0 230:41.0 231:645.0 232:297.0 233:149.0 238:14.0 239:73.0 240:52.0 242:37.0 243:681.0 244:143.0 245:203.0 246:116.0 247:91.0 249:91.0 251:97.0 253:39.0 254:40.0 256:63.0 257:130.0 258:32.0 259:5786.0 260:1387.0 261:518.0 262:75.0 263:29.0 265:76.0 267:317.0 268:123.0 269:163.0 271:589.0 272:89.0 273:6.0 274:11.0 275:30.0 279:81.0 282:124.0 283:31.0 284:36.0 289:47.0 291:47.0 293:7.0 295:93.0 300:8.0 301:47.0 305:164.0 307:11.0 309:14.0 313:128.0 314:4.0 317:64.0 318:60.0 319:412.0 320:14.0 326:30.0 327:364.0 328:66.0 329:87.0 330:34.0 331:64.0 332:21.0 333:14.0 341:180.0 342:32.0 343:66.0 346:18.0 347:32.0 349:1131.0 350:269.0 351:43.0 355:216.0 361:397.0 362:199.0 369:82.0 385:38.0 401:190.0 403:69.0 404:19.0 413:33.0 415:46.0 429:63.0 430:7.0 451:40.0 461:56.0 464:8.0 475:277.0 480:152.0 481:12.0 490:9.0</t>
  </si>
  <si>
    <t>381876</t>
  </si>
  <si>
    <t>87:485.0 88:1377.0 92:49.0 98:3.0 100:1737.0 101:1070.0 102:86.0 107:20.0 110:44.0 114:1.0 115:6505.0 116:238.0 127:175.0 130:6052.0 131:89.0 134:20.0 139:35.0 140:4.0 145:609.0 146:3.0 193:112.0 209:367.0 210:16.0 248:2.0 269:8.0 358:18.0 408:1.0 427:1.0</t>
  </si>
  <si>
    <t>379432</t>
  </si>
  <si>
    <t>85:665258.0 86:41690.0 87:15375.0 88:4559.0 89:9577.0 90:1479.0 91:30947.0 92:1004.0 93:3086.0 94:1468.0 97:4623.0 98:2822.0 99:13886.0 101:17970.0 102:7906.0 103:81509.0 104:2650.0 105:2625.0 106:203.0 109:558.0 110:1964.0 113:7612.0 115:21521.0 116:5282.0 117:8215.0 118:5571.0 119:9747.0 120:46177.0 121:5679.0 127:2664.0 129:124083.0 130:30645.0 131:34569.0 132:6117.0 133:49120.0 134:10062.0 135:7980.0 136:3199.0 137:308.0 141:3452.0 142:2991.0 143:4271.0 146:15619.0 147:104394.0 148:15236.0 149:26401.0 150:4147.0 151:2620.0 154:1551.0 155:9584.0 157:37297.0 158:6299.0 159:3331.0 160:333.0 164:565.0 169:160.0 171:6738.0 173:2102.0 174:871.0 175:2791.0 176:562.0 177:226.0 178:307.0 189:4014.0 192:903.0 194:670.0 196:293.0 197:322.0 200:149.0 203:852.0 204:454.0 205:1544.0 208:326.0 214:311.0 218:1610.0 219:132.0 222:970.0 223:361.0 226:285.0 227:217.0 229:252.0 232:444.0 233:446.0 234:505.0 242:71.0 244:1332.0 245:1792.0 247:1940.0 248:586.0 255:202.0 260:159.0 266:268.0 269:223.0 270:268.0 272:160.0 279:223.0 284:148.0 287:144.0 294:432.0 300:388.0 303:118.0 304:66.0 307:260.0 308:278.0 311:102.0 316:95.0 328:122.0 336:37.0 337:120.0 338:106.0 339:87.0 347:93.0 349:87.0 350:115.0 351:175.0 352:116.0 354:85.0 358:137.0 364:121.0 365:67.0 366:58.0 367:48.0 368:76.0 373:161.0 375:131.0 377:151.0 380:118.0 388:96.0 394:75.0 395:95.0 398:142.0 403:121.0 404:92.0 407:84.0 411:77.0 416:127.0 417:116.0 422:72.0 424:84.0 425:116.0 426:93.0 432:88.0 433:179.0 435:169.0 437:73.0 438:87.0 439:67.0 441:157.0 444:79.0 446:161.0 452:84.0 458:60.0 459:101.0 460:69.0 463:118.0 465:100.0 472:123.0 474:153.0 475:119.0 479:122.0 482:107.0 483:64.0 485:96.0 488:69.0 490:89.0 491:107.0 492:171.0 494:97.0 495:118.0 498:90.0 499:112.0 500:104.0</t>
  </si>
  <si>
    <t>369729</t>
  </si>
  <si>
    <t>86:89.0 88:212.0 89:1298.0 90:298.0 91:305.0 93:24.0 95:48.0 98:16.0 100:27.0 101:49.0 102:28.0 107:251.0 110:189.0 111:183.0 112:3653.0 113:215.0 117:138.0 120:123.0 126:230.0 127:6.0 139:48.0 144:146.0 153:25.0 155:27.0 156:4.0 158:60.0 160:28.0 166:87.0 172:55.0 174:14.0 181:97.0 184:34.0 186:455.0 199:31.0 200:20.0 201:617.0 202:3094.0 203:429.0 204:88.0 207:67.0 212:8.0 214:47.0 215:39.0 218:45.0 220:33.0 221:107.0 222:23.0 228:96.0 229:39.0 231:6.0 254:35.0 255:35.0 265:233.0 266:65.0 268:13.0 275:39.0 276:113.0 277:25.0 279:12.0 280:93.0 281:135.0 295:12.0 298:4.0 299:112.0 307:60.0 308:5.0 313:10.0 314:49.0 334:4.0 351:47.0 431:4.0 457:3.0 458:10.0</t>
  </si>
  <si>
    <t>369621</t>
  </si>
  <si>
    <t>85:226.0 86:1648.0 87:796.0 88:24033.0 89:877.0 90:1088.0 91:29.0 99:104.0 100:138.0 101:71.0 103:1585.0 107:110.0 110:66.0 112:53.0 116:638.0 117:725.0 128:3.0 129:777.0 130:86.0 134:196.0 143:1.0 144:1041.0 145:867.0 146:255.0 147:213.0 148:209.0 149:279.0 155:16.0 157:230.0 158:84.0 159:20.0 161:1370.0 162:327.0 163:40.0 172:563.0 174:62.0 185:38.0 190:285.0 191:631.0 192:18.0 205:841.0 206:88.0 211:77.0 233:20.0 299:10.0 301:21.0 308:5.0 356:39.0 373:12.0 433:2.0 436:9.0 459:1.0 484:2.0</t>
  </si>
  <si>
    <t>369589</t>
  </si>
  <si>
    <t>85:474.0 86:244.0 88:54.0 89:5510.0 90:723.0 91:578.0 92:93.0 93:68.0 94:121.0 95:168.0 96:1285.0 97:233.0 98:620.0 99:1029.0 100:1225.0 101:2076.0 102:490.0 103:14284.0 104:1327.0 105:1065.0 106:309.0 107:119.0 108:218.0 109:128.0 110:63.0 111:367.0 112:669.0 113:583.0 114:1266.0 115:1322.0 116:5213.0 117:8465.0 118:1360.0 119:498.0 120:55.0 121:47.0 122:508.0 123:415.0 124:231.0 125:47.0 126:1605.0 127:365.0 128:1803.0 129:4576.0 130:750.0 131:3553.0 132:2842.0 133:9348.0 134:1078.0 135:520.0 136:116.0 137:106.0 138:464.0 139:254.0 140:605.0 141:308.0 142:964.0 143:2124.0 144:2210.0 145:675.0 146:150.0 147:18871.0 148:2687.0 149:2089.0 150:278.0 151:164.0 152:318.0 153:541.0 154:1046.0 155:943.0 156:1388.0 157:1818.0 158:1539.0 159:204.0 160:351.0 161:99.0 162:32.0 163:1132.0 164:180.0 165:133.0 166:273.0 167:762.0 168:724.0 169:468.0 170:883.0 171:1191.0 172:1120.0 173:2395.0 174:901.0 175:625.0 176:18.0 177:11.0 178:40.0 179:189.0 180:189.0 181:679.0 182:550.0 183:718.0 184:647.0 185:438.0 186:1393.0 187:355.0 188:157.0 189:1461.0 190:592.0 191:579.0 192:125.0 193:240.0 194:238.0 195:694.0 196:359.0 197:522.0 198:594.0 199:268.0 200:629.0 201:288.0 202:202.0 203:853.0 204:2327.0 205:4299.0 206:1092.0 207:733.0 208:138.0 209:357.0 210:614.0 211:220.0 212:263.0 213:323.0 214:609.0 215:339.0 216:356.0 217:11030.0 218:2353.0 219:1007.0 220:67.0 221:622.0 222:338.0 223:327.0 224:268.0 225:366.0 226:173.0 227:2043.0 228:547.0 229:671.0 230:598.0 231:469.0 232:559.0 233:125.0 234:59.0 235:40.0 236:42.0 237:303.0 238:36.0 239:256.0 240:298.0 241:262.0 242:252.0 243:398.0 244:326.0 245:343.0 246:9127.0 247:2186.0 248:1043.0 249:213.0 250:49.0 251:63.0 252:4.0 253:621.0 254:267.0 255:166.0 256:249.0 257:83.0 258:1331.0 259:935.0 260:637.0 261:184.0 262:84.0 263:34.0 264:44.0 265:151.0 266:27.0 267:126.0 268:182.0 269:189.0 270:291.0 271:1241.0 272:974.0 273:286.0 275:72.0 277:161.0 278:113.0 279:81.0 280:4.0 282:70.0 283:298.0 284:779.0 285:410.0 286:243.0 287:139.0 288:172.0 289:79.0 290:3843.0 291:1481.0 292:602.0 293:215.0 294:70.0 295:24.0 296:47.0 297:166.0 298:144.0 299:176.0 300:741.0 301:250.0 302:151.0 303:46.0 304:57.0 305:226.0 306:79.0 307:192.0 308:103.0 309:122.0 310:51.0 311:79.0 312:352.0 313:585.0 314:513.0 315:202.0 316:86.0 317:118.0 318:134.0 319:1299.0 320:555.0 321:271.0 322:53.0 323:37.0 324:12.0 325:92.0 326:82.0 327:24.0 328:89.0 329:112.0 330:588.0 331:227.0 332:228.0 333:61.0 335:105.0 336:6.0 337:87.0 339:63.0 340:82.0 341:148.0 342:83.0 343:79.0 344:1237.0 345:458.0 346:204.0 347:63.0 348:261.0 349:112.0 350:5.0 351:28.0 352:29.0 353:47.0 354:82.0 355:21.0 357:71.0 358:65.0 359:49.0 360:167.0 361:2468.0 362:751.0 363:234.0 364:72.0 365:39.0 367:18.0 368:17.0 370:15.0 371:9.0 372:99.0 373:600.0 374:462.0 375:192.0 376:82.0 377:7.0 378:2.0 379:22.0 380:18.0 381:39.0 383:43.0 384:24.0 385:170.0 386:80.0 387:41.0 388:28.0 389:16.0 390:170.0 391:90.0 392:4.0 393:3.0 394:20.0 395:58.0 396:39.0 397:196.0 398:33.0 399:18.0 400:2.0 401:6.0 402:159.0 403:264.0 404:258.0 405:34.0 407:6.0 411:46.0 412:12.0 413:24.0 415:45.0 416:38.0 417:79.0 418:69.0 419:711.0 420:380.0 421:105.0 422:25.0 425:3.0 427:28.0 430:14.0 433:26.0 434:294.0 435:165.0 436:44.0 443:7.0 444:49.0 445:48.0 447:7.0 453:1.0 454:13.0 457:9.0 462:82.0 463:818.0 464:568.0 465:157.0 466:52.0 474:35.0 475:73.0 476:67.0 480:21.0 481:89.0 482:40.0 485:48.0 487:14.0 500:9.0</t>
  </si>
  <si>
    <t>367991</t>
  </si>
  <si>
    <t>85:2320.0 86:40407.0 87:5620.0 88:2773.0 89:86.0 90:273.0 92:815.0 93:125.0 95:361.0 98:2486.0 99:2501.0 100:295431.0 101:29912.0 102:12519.0 103:1728.0 104:176.0 105:673.0 106:288.0 108:9.0 109:23.0 112:511.0 113:5168.0 114:44792.0 115:20737.0 116:15425.0 117:5456.0 118:1463.0 119:2952.0 120:692.0 121:593.0 122:5007.0 123:317.0 124:416.0 127:7.0 128:217.0 129:1752.0 130:23868.0 131:10069.0 132:7041.0 133:19637.0 135:2956.0 136:1122.0 137:1418.0 138:126.0 139:43.0 140:380.0 141:451.0 142:730.0 143:6283.0 144:1065.0 145:479.0 146:8050.0 147:70015.0 148:12258.0 149:7089.0 150:760.0 151:309.0 152:150.0 153:48.0 156:4761.0 157:1474.0 158:2255.0 159:573.0 160:2128.0 161:611.0 162:148.0 164:242.0 165:31.0 168:111.0 169:2.0 170:295.0 171:401.0 172:35503.0 173:6888.0 174:56254.0 175:10503.0 176:16035.0 177:2631.0 178:1045.0 179:208.0 180:152.0 182:168.0 183:55.0 185:148.0 186:77.0 187:4619.0 188:195073.0 189:39005.0 190:18472.0 191:2287.0 192:244.0 194:1149.0 195:245.0 196:125.0 198:4.0 199:386.0 201:180.0 202:74.0 204:1678.0 206:681.0 209:1947.0 210:556.0 211:584.0 212:23.0 213:36.0 214:29.0 215:73.0 216:182.0 217:94.0 219:312.0 220:1410.0 221:403.0 222:861.0 223:55.0 224:56.0 225:95.0 226:56.0 227:2.0 228:99.0 229:108.0 230:147.0 232:44.0 234:87.0 236:93.0 237:152.0 238:11.0 240:43.0 241:43.0 248:4629.0 249:1056.0 250:518.0 251:48.0 252:5.0 255:2.0 256:114.0 257:68.0 258:3.0 262:21.0 263:15.0 267:23.0 268:46.0 270:1.0 274:1.0 275:31.0 277:11.0 279:71.0 280:17.0 284:5.0 286:2.0 293:30.0 295:55.0 296:19.0 298:2.0 304:4.0 308:76.0 309:125.0 310:7480.0 311:1957.0 312:1302.0 313:283.0 315:338.0 316:123.0 317:31.0 324:2.0 325:2.0 329:267.0 330:452.0 332:5.0 333:9.0 335:1.0 341:1.0 344:60.0 346:43.0 355:57.0 371:1.0 373:41.0 375:3.0 376:10.0 377:15.0 378:1.0 388:1.0 394:2.0 395:13.0 403:23.0 404:1.0 406:7.0 419:16.0 422:5.0 430:4.0 432:1.0 437:1.0 445:2.0 460:7.0 461:2.0 463:16.0 473:6.0 475:12.0 478:70.0 481:17.0 482:1.0 485:8.0 486:30.0 492:1.0 495:1.0 499:2.0</t>
  </si>
  <si>
    <t>367980</t>
  </si>
  <si>
    <t>85:19.0 89:322.0 91:1.0 92:7.0 94:2.0 95:26.0 96:471.0 97:233.0 98:10.0 99:119.0 101:566.0 102:22.0 103:3130.0 104:1.0 105:272.0 107:29.0 110:82.0 111:159.0 112:7.0 113:117.0 115:292.0 116:198.0 117:1125.0 118:3.0 120:3.0 121:9.0 123:31.0 124:9.0 128:153.0 129:3330.0 131:23.0 132:274.0 133:1503.0 136:1.0 137:53.0 138:19.0 139:3.0 140:9.0 141:373.0 142:270.0 143:2518.0 144:11.0 145:423.0 146:22.0 147:8580.0 149:551.0 154:45.0 155:95.0 157:509.0 158:41.0 160:687.0 161:424.0 162:13.0 163:160.0 165:4.0 166:2.0 167:1.0 168:33.0 169:9901.0 170:1449.0 171:745.0 173:47.0 175:244.0 176:9.0 177:155.0 178:49.0 179:172.0 180:3.0 182:2.0 183:31.0 184:786.0 185:345.0 186:108.0 187:19.0 189:1087.0 190:373.0 191:1097.0 192:241.0 193:681.0 194:160.0 195:300.0 196:152.0 197:150.0 198:2.0 201:47.0 202:12.0 203:333.0 204:2468.0 205:1331.0 206:347.0 207:2252.0 209:192.0 211:27.0 212:1.0 213:1.0 214:83.0 215:250.0 216:43.0 217:6017.0 218:1485.0 219:999.0 220:204.0 221:823.0 222:405.0 223:851.0 224:190.0 225:21.0 227:25.0 228:87.0 229:393.0 230:72.0 231:628.0 232:34.0 233:254.0 234:72.0 235:233.0 236:39.0 237:14.0 240:2.0 241:244.0 242:104.0 243:819.0 244:386.0 245:319.0 246:242.0 247:119.0 249:417.0 250:85.0 251:541.0 252:188.0 254:55.0 256:8.0 257:3335.0 258:739.0 259:3010.0 260:707.0 261:354.0 262:23.0 263:84.0 264:579.0 265:1234.0 266:1277.0 267:260.0 269:220.0 270:30.0 271:104.0 272:16.0 273:17.0 274:66.0 275:87.0 276:43.0 277:131.0 279:90.0 280:76.0 281:446.0 282:145.0 283:67.0 284:69.0 285:540.0 286:135.0 287:61.0 288:19.0 289:58.0 290:10.0 291:126.0 292:26.0 293:65.0 294:92.0 295:226.0 296:75.0 297:111.0 298:40.0 299:6.0 300:35.0 301:8.0 302:3.0 303:67.0 304:5.0 305:528.0 306:207.0 307:222.0 308:33.0 309:38.0 310:27.0 313:106.0 316:2.0 317:17.0 318:42.0 319:536.0 320:197.0 321:254.0 322:33.0 323:279.0 324:118.0 325:193.0 326:9.0 327:228.0 328:33.0 331:509.0 332:237.0 333:907.0 334:280.0 335:260.0 336:45.0 337:181.0 338:4896.0 339:1687.0 340:517.0 341:546.0 343:231.0 344:90.0 345:105.0 346:97.0 347:441.0 348:152.0 349:643.0 350:159.0 351:59.0 352:1.0 353:10.0 354:1.0 355:350.0 356:234.0 358:34.0 359:154.0 360:43.0 361:69.0 365:2.0 366:1.0 369:57.0 371:51.0 372:2.0 373:31.0 374:179.0 375:8161.0 376:2617.0 377:1169.0 378:272.0 379:42.0 384:14.0 385:4.0 386:81.0 387:8.0 388:23.0 390:20.0 393:11.0 395:1.0 399:80.0 402:68.0 403:20.0 410:1.0 411:4.0 413:34.0 414:3.0 415:94.0 416:12.0 417:11.0 418:1.0 421:35.0 422:4.0 423:20.0 430:6.0 431:48.0 432:52.0 433:4.0 434:7.0 437:7.0 443:46.0 445:40.0 448:20.0 449:28.0 451:6.0 453:1.0 456:1.0 461:99.0 463:71.0 465:18.0 467:21.0 469:14.0 475:18.0 481:5.0 489:74.0 490:2.0 492:29.0 493:50.0 495:1.0</t>
  </si>
  <si>
    <t>367932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</si>
  <si>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</si>
  <si>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362144</t>
  </si>
  <si>
    <t>86:1989.0 87:149.0 89:81.0 98:9.0 100:1075.0 102:383.0 103:253.0 108:35.0 114:37.0 116:4.0 117:358.0 125:68.0 128:1.0 129:356.0 130:265.0 140:33.0 141:74.0 142:400.0 144:20.0 147:402.0 148:8.0 154:590.0 155:20.0 156:72.0 160:92.0 165:22.0 167:71.0 169:167.0 170:89.0 172:122.0 173:157.0 174:6814.0 175:1261.0 176:959.0 177:138.0 178:3.0 182:58.0 184:59.0 187:12.0 188:4.0 189:7.0 197:56.0 201:28.0 202:48.0 203:3.0 205:81.0 215:10.0 217:122.0 218:1.0 227:26.0 240:2.0 241:38.0 244:82.0 255:14.0 260:22.0 271:16.0 272:41.0 274:41.0 280:7.0 299:180.0 301:17.0 314:19.0 319:91.0 324:7.0 325:72.0 359:29.0 361:6.0 362:12.0 389:285.0 390:91.0 411:14.0 417:6.0 421:1.0 433:9.0</t>
  </si>
  <si>
    <t>362113</t>
  </si>
  <si>
    <t>86:960.0 91:22.0 100:334.0 101:1.0 102:309.0 110:35.0 116:100.0 117:670.0 120:310.0 123:32.0 125:2.0 128:74.0 130:434.0 131:23.0 132:3.0 136:9.0 139:1.0 142:68.0 144:12.0 145:1.0 147:314.0 148:312.0 150:40.0 155:124.0 158:35.0 159:59.0 160:24.0 161:5.0 172:161.0 173:85.0 174:4782.0 175:972.0 176:858.0 177:73.0 178:64.0 179:14.0 180:30.0 184:3.0 187:3.0 188:7.0 192:40.0 194:4.0 195:17.0 196:47.0 197:8.0 200:2.0 201:8.0 203:16.0 204:13.0 205:29.0 206:5.0 213:39.0 214:44.0 215:6.0 216:9.0 217:94.0 219:46.0 220:54.0 224:86.0 225:10.0 227:43.0 228:10.0 229:3.0 231:15.0 232:17.0 236:13.0 241:34.0 248:49.0 250:29.0 251:7.0 252:47.0 256:2.0 258:24.0 259:9.0 264:38.0 265:176.0 266:8.0 267:1.0 269:98.0 270:2.0 273:21.0 274:16.0 275:2.0 285:25.0 287:4.0 288:6.0 291:1.0 293:39.0 303:14.0 309:18.0 313:6.0 314:27.0 317:24.0 319:17.0 321:16.0 324:1.0 329:4.0 330:1.0 331:1.0 332:5.0 333:4.0 337:16.0 347:2.0 353:16.0 358:21.0 359:50.0 360:25.0 362:8.0 363:4.0 366:14.0 368:4.0 369:13.0 377:10.0 378:1.0 379:13.0 381:25.0 383:27.0 384:2.0 387:8.0 396:4.0 399:29.0 401:30.0 402:3.0 404:29.0 405:13.0 408:10.0 412:1.0 414:8.0 419:3.0 421:9.0 423:1.0 424:23.0 428:12.0 430:1.0 431:5.0 435:1.0 443:17.0 449:260.0 450:89.0 451:51.0 452:49.0 454:1.0 457:20.0 459:1.0 461:11.0 478:5.0 480:1.0 482:8.0 488:14.0 493:11.0 498:7.0 500:22.0</t>
  </si>
  <si>
    <t>362112</t>
  </si>
  <si>
    <t>85:4821.0 86:503.0 88:274.0 89:3861.0 90:412.0 91:409.0 92:146.0 94:75.0 96:117.0 97:23.0 98:71.0 99:236.0 100:259.0 101:1303.0 103:724.0 107:514.0 110:10199.0 111:487.0 112:211.0 116:1541.0 118:284.0 119:708.0 120:34.0 121:4.0 122:29.0 126:88.0 127:306.0 128:160.0 129:21.0 130:609.0 131:45.0 132:5.0 134:785.0 136:37.0 137:26.0 138:9.0 140:487.0 141:156.0 142:57.0 143:252.0 144:66.0 146:49.0 151:11.0 152:53.0 153:6.0 159:4833.0 160:680.0 161:203.0 164:19.0 166:17.0 168:44.0 170:5864.0 171:369.0 172:90.0 174:66.0 175:88.0 180:527.0 181:21.0 182:16.0 184:636.0 185:647.0 186:158.0 196:29.0 197:5.0 198:462.0 199:100.0 200:104.0 202:5.0 206:20.0 211:24.0 212:22.0 213:30.0 216:29.0 221:44.0 224:5.0 225:24.0 226:130.0 227:60.0 232:2.0 237:17.0 239:2.0 254:238.0 257:41.0 258:7.0 265:33.0 267:7.0 275:1.0 276:10.0 282:10.0 283:11.0 299:18.0 300:4.0 310:10.0 314:21.0 316:1.0 336:26.0 363:10.0 379:27.0 380:1.0 391:10.0 403:3.0 415:7.0 417:2.0 446:8.0 449:7.0 454:14.0 467:9.0 469:12.0 481:1.0 489:11.0</t>
  </si>
  <si>
    <t>362093</t>
  </si>
  <si>
    <t>85:32.0 86:785.0 87:100.0 88:86.0 89:125.0 92:17.0 94:14.0 95:75.0 96:42.0 98:20.0 100:999.0 101:170.0 102:138.0 103:244.0 104:88.0 108:4.0 110:65.0 112:73.0 114:416.0 115:133.0 116:851.0 117:160.0 123:59.0 124:82.0 128:142.0 129:421.0 130:275.0 131:190.0 132:52.0 140:107.0 142:103.0 144:472.0 147:1096.0 155:141.0 156:1716.0 157:501.0 158:784.0 159:63.0 160:381.0 163:65.0 164:27.0 166:73.0 167:10.0 168:140.0 169:232.0 170:19.0 171:48.0 172:267.0 173:306.0 174:2361.0 175:375.0 176:184.0 178:32.0 179:63.0 180:9.0 181:3.0 183:35.0 186:419.0 187:12.0 188:402.0 189:125.0 190:11.0 192:16.0 195:39.0 196:33.0 197:80.0 198:174.0 200:174.0 201:48.0 202:111.0 203:41.0 204:8364.0 205:1666.0 206:736.0 207:114.0 209:54.0 210:141.0 211:362.0 212:111.0 214:26.0 215:76.0 216:91.0 217:221.0 218:829.0 219:67.0 221:53.0 222:25.0 223:7.0 224:55.0 225:15.0 226:114.0 227:217.0 228:62.0 229:37.0 230:40.0 231:10.0 232:75.0 233:129.0 237:15.0 239:30.0 240:14.0 242:145.0 243:105.0 244:35.0 245:35.0 246:317.0 247:121.0 249:91.0 250:64.0 252:20.0 254:36.0 255:19.0 256:18.0 258:64.0 259:55.0 262:38.0 263:35.0 265:1.0 271:66.0 272:4.0 273:37.0 277:12.0 279:9.0 284:27.0 285:2.0 287:2.0 288:41.0 290:10.0 294:25.0 298:20.0 299:364.0 300:158.0 301:227.0 302:20.0 309:9.0 313:49.0 314:150.0 315:269.0 316:7.0 317:26.0 319:17.0 321:6.0 327:31.0 329:8.0 330:15.0 331:63.0 333:3.0 334:21.0 342:10.0 351:12.0 353:16.0 357:31.0 360:2.0 361:34.0 365:4.0 366:3.0 376:3.0 381:13.0 386:3.0 387:95.0 389:1.0 390:10.0 396:19.0 397:13.0 400:1.0 402:13.0 415:22.0 417:23.0 420:33.0 426:26.0 428:11.0 429:3.0 434:3.0 441:9.0 445:3.0 446:13.0 471:7.0 489:2.0 490:68.0 491:16.0 492:43.0 493:13.0</t>
  </si>
  <si>
    <t>362056</t>
  </si>
  <si>
    <t>85:34.0 86:157.0 87:223.0 100:364.0 101:295.0 102:58.0 111:872.0 112:721.0 113:178.0 123:6.0 125:7.0 128:263.0 129:3571.0 130:239.0 140:1.0 142:1.0 146:34.0 147:502.0 153:13.0 155:28.0 156:100.0 157:79.0 160:24.0 172:10.0 174:677.0 175:64.0 184:2.0 188:7.0 195:9.0 202:5.0 209:34.0 211:24.0 241:35.0 244:24.0 253:2.0 259:37.0 271:105.0 299:75.0 324:1.0 330:22.0 338:1.0 393:3.0 490:4.0</t>
  </si>
  <si>
    <t>362021</t>
  </si>
  <si>
    <t>86:2957.0 87:203.0 88:110.0 90:15.0 97:1.0 99:35.0 100:1165.0 101:257.0 102:1045.0 103:67.0 107:245.0 113:6.0 114:105.0 115:58.0 117:2314.0 118:382.0 119:6.0 123:8.0 124:63.0 128:106.0 129:133.0 130:612.0 131:126.0 132:136.0 133:242.0 134:377.0 140:20.0 141:80.0 142:165.0 143:218.0 144:206.0 145:14.0 146:106.0 147:1673.0 148:293.0 149:4.0 155:24.0 156:28.0 157:84.0 158:333.0 159:120.0 160:34.0 161:49.0 167:53.0 170:22.0 172:280.0 173:229.0 174:12233.0 175:2490.0 176:2322.0 177:201.0 178:84.0 184:11.0 187:25.0 188:96.0 190:2.0 199:18.0 202:75.0 204:181.0 206:37.0 207:61.0 208:69.0 211:34.0 212:3.0 213:83.0 214:57.0 215:30.0 216:57.0 217:357.0 218:70.0 219:16.0 223:21.0 224:14.0 226:36.0 227:278.0 229:115.0 230:47.0 231:91.0 232:72.0 233:40.0 236:3.0 240:5.0 241:143.0 242:9.0 243:132.0 244:38.0 245:1.0 246:5.0 248:143.0 249:10.0 250:20.0 251:16.0 253:1.0 257:71.0 258:50.0 259:109.0 260:27.0 263:7.0 264:27.0 265:16.0 267:4.0 269:136.0 270:12.0 274:7.0 278:85.0 279:4.0 283:2.0 286:29.0 293:20.0 294:6.0 295:26.0 298:5.0 300:25.0 301:31.0 302:1.0 306:10.0 311:22.0 314:20.0 317:6.0 318:15.0 320:7.0 322:31.0 326:1.0 327:35.0 328:17.0 329:3.0 331:50.0 336:14.0 337:7.0 338:3.0 341:58.0 342:8.0 343:2.0 344:1.0 348:46.0 350:16.0 351:9.0 352:6.0 353:3.0 356:40.0 358:5.0 359:165.0 360:7.0 361:58.0 368:10.0 380:5.0 383:17.0 386:5.0 395:1.0 402:9.0 408:14.0 415:35.0 416:4.0 418:19.0 419:26.0 420:125.0 422:25.0 423:12.0 432:1.0 434:2.0 448:15.0 449:675.0 450:363.0 451:150.0 452:25.0 468:8.0 469:6.0 472:2.0 490:2.0 491:2.0 493:3.0</t>
  </si>
  <si>
    <t>362008</t>
  </si>
  <si>
    <t>85:6569.0 86:1143.0 87:2924.0 88:717.0 89:2346.0 90:264.0 91:147.0 92:67.0 93:25.0 94:132.0 95:182.0 96:128.0 97:1038.0 98:1426.0 99:2908.0 100:5396.0 101:6867.0 102:2244.0 103:18197.0 104:1995.0 105:2190.0 106:203.0 107:19.0 108:183.0 109:994.0 110:188.0 111:1017.0 112:1151.0 113:2847.0 114:1589.0 115:2179.0 116:3097.0 117:7364.0 118:762.0 119:1577.0 120:111.0 121:114.0 122:10.0 123:24.0 124:182.0 125:1034.0 126:312.0 127:1795.0 129:17603.0 130:3960.0 131:8532.0 132:2196.0 133:12391.0 134:1374.0 135:1262.0 136:194.0 139:236.0 140:8860.0 141:3810.0 142:2852.0 143:11558.0 144:1887.0 145:1175.0 146:443.0 147:67876.0 148:14536.0 149:14160.0 150:1829.0 151:932.0 152:91.0 153:281.0 154:272.0 155:3711.0 156:8700.0 157:8682.0 158:7627.0 159:2052.0 160:681.0 161:195.0 162:169.0 163:355.0 165:47.0 168:127.0 169:833.0 170:464.0 171:658.0 172:360.0 173:728.0 174:938.0 175:637.0 176:265.0 177:3387.0 178:566.0 179:238.0 180:12.0 181:105.0 182:17.0 183:971.0 184:378.0 185:402.0 186:2600.0 187:988.0 188:390.0 189:1661.0 190:319.0 191:4565.0 192:926.0 193:531.0 194:69.0 195:16.0 196:26.0 197:94.0 198:61.0 199:136.0 200:44.0 201:504.0 202:899.0 203:896.0 204:1834.0 205:1056.0 206:365.0 207:151.0 210:132.0 211:123.0 213:67.0 214:647.0 215:23146.0 216:5038.0 217:26158.0 218:6714.0 219:3299.0 220:817.0 221:310.0 222:437.0 223:212.0 224:50.0 225:22.0 226:8.0 227:56.0 228:148.0 229:2108.0 230:17303.0 231:7722.0 232:3237.0 233:648.0 234:275.0 236:2.0 238:6.0 239:1.0 241:795.0 242:144.0 243:1048.0 244:568.0 245:1333.0 246:11231.0 247:5859.0 248:3491.0 249:308.0 250:131.0 255:98.0 256:101.0 257:16.0 258:180.0 259:335.0 260:429.0 261:25.0 262:98.0 263:26.0 265:10.0 267:3.0 271:38.0 272:5.0 273:654.0 274:404.0 275:188.0 276:132.0 277:77.0 278:4.0 279:29.0 282:18.0 283:48.0 289:17.0 290:32.0 291:90.0 292:41.0 296:1.0 297:3.0 298:9.0 302:14.0 303:1.0 304:64.0 306:38.0 307:7.0 308:42.0 312:1.0 319:15.0 320:88.0 321:47.0 322:90.0 328:18.0 332:74.0 333:159.0 334:39.0 335:41.0 346:6.0 348:149.0 349:366.0 350:317.0 351:96.0 352:16.0 353:68.0 355:4.0 358:1.0 363:579.0 364:121.0 365:23.0 366:71.0 379:1.0 390:7.0 392:1.0 404:9.0 410:4.0 411:3.0 412:4.0 413:1.0 416:1.0 429:1.0 446:4.0 465:3.0 469:2.0 470:24.0 477:1.0 478:2.0 483:1.0</t>
  </si>
  <si>
    <t>359447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</si>
  <si>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</si>
  <si>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357054</t>
  </si>
  <si>
    <t>85:1593.0 86:2644.0 87:1637.0 88:750.0 89:17607.0 90:1384.0 91:1791.0 92:54.0 93:427.0 94:37.0 95:146.0 96:202.0 97:685.0 98:3755.0 99:948.0 100:4818.0 101:1628.0 102:2264.0 103:2829.0 104:1238.0 105:1999.0 106:154.0 107:1271.0 109:128.0 110:443.0 111:90.0 112:11.0 113:1086.0 114:1665.0 115:1876.0 116:4812.0 117:3788.0 118:1663.0 119:7567.0 120:971.0 121:365.0 123:102.0 125:50.0 126:328.0 127:912.0 128:449.0 129:551.0 130:4248.0 131:4608.0 132:3355.0 133:12233.0 134:2914.0 135:2590.0 136:384.0 137:85.0 139:47.0 140:155.0 142:191.0 143:594.0 144:1560.0 145:565.0 146:12660.0 147:33861.0 148:5806.0 149:4844.0 150:623.0 151:267.0 152:28.0 154:79.0 157:204.0 158:939.0 159:474.0 160:1543.0 161:1290.0 162:1433.0 163:4346.0 164:806.0 165:362.0 166:325.0 168:11.0 170:45.0 171:491.0 172:632.0 173:2443.0 174:6348.0 175:2217.0 176:1620.0 177:758.0 178:201.0 179:66.0 180:41.0 181:37.0 184:563.0 185:61.0 187:2267.0 188:12937.0 189:14077.0 190:4513.0 191:2146.0 192:580.0 193:1042.0 194:168.0 195:89.0 199:497.0 201:30.0 202:73.0 203:491.0 204:5135.0 205:1682.0 206:597.0 207:4838.0 208:927.0 209:464.0 217:13.0 218:1786.0 219:376.0 220:2027.0 221:1026.0 222:217.0 223:175.0 234:142.0 235:4.0 236:1.0 237:1513.0 238:347.0 239:107.0 240:3.0 244:9.0 245:10.0 246:119.0 250:2949.0 251:599.0 252:278.0 253:25.0 261:35.0 262:150.0 263:7.0 281:178.0 282:35.0 306:1457.0 307:6130.0 308:1704.0 309:721.0 310:96.0 311:20.0</t>
  </si>
  <si>
    <t>356987</t>
  </si>
  <si>
    <t>86:587.0 87:64.0 88:1057.0 89:302.0 90:245.0 91:2113.0 92:439.0 93:1757.0 94:949.0 95:7.0 96:1.0 98:22.0 100:168.0 101:4.0 102:21556.0 103:2237.0 104:803.0 107:597.0 110:37.0 114:185.0 115:24.0 116:208.0 119:303.0 120:2950.0 121:2442.0 122:194.0 124:14.0 127:122.0 128:72.0 130:92.0 134:237.0 144:7.0 158:50.0 176:10.0 184:156.0 214:1320.0 215:178.0 216:4.0 228:47.0 270:396.0 271:66.0 284:8.0 285:47.0 291:22.0</t>
  </si>
  <si>
    <t>356985</t>
  </si>
  <si>
    <t>85:496.0 86:1746.0 87:746.0 88:3145.0 89:668.0 90:446.0 91:5.0 95:8.0 97:109.0 98:233.0 99:184.0 100:844.0 101:290.0 102:51963.0 103:4555.0 104:1962.0 105:20.0 106:108.0 107:81.0 109:13.0 111:10.0 112:8.0 113:72.0 114:542.0 115:176.0 116:426.0 118:11.0 123:17.0 126:258.0 127:37.0 128:276.0 133:24.0 142:84.0 144:152.0 147:205.0 148:653.0 154:9.0 158:191.0 159:44.0 164:2.0 170:17.0 172:32.0 175:46.0 176:12.0 179:16.0 184:126.0 186:20.0 200:1.0 214:27.0 215:5.0 242:1327.0 243:335.0 244:38.0 252:27.0 254:2.0 256:81.0 257:236.0 258:36.0 315:7.0 323:8.0 353:9.0 379:2.0 386:1.0 408:5.0 416:18.0 418:1.0 456:16.0 497:16.0</t>
  </si>
  <si>
    <t>356957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</si>
  <si>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</si>
  <si>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356938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</si>
  <si>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</si>
  <si>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356925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</si>
  <si>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</si>
  <si>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349922</t>
  </si>
  <si>
    <t>85:206.0 87:1.0 89:501.0 90:1.0 91:25.0 94:23.0 99:23.0 100:1354.0 101:1436.0 102:142.0 103:1282.0 104:61.0 107:483.0 108:95.0 109:132.0 111:1.0 112:158.0 114:133.0 115:1609.0 116:939.0 117:3168.0 118:276.0 119:129.0 124:47.0 126:41.0 129:4032.0 130:501.0 131:686.0 132:164.0 133:2181.0 134:245.0 135:38.0 136:92.0 138:1.0 139:25.0 140:4.0 141:118.0 143:378.0 144:162.0 145:135.0 147:9809.0 148:1090.0 149:768.0 150:32.0 154:78.0 155:445.0 156:465.0 157:356.0 158:79.0 159:758.0 160:61.0 163:318.0 165:24.0 166:16.0 170:26.0 171:313.0 172:147.0 173:180.0 175:46.0 179:14.0 182:13.0 183:37.0 184:50.0 185:54.0 186:41.0 187:29.0 188:110.0 189:490.0 190:67.0 195:1.0 197:17.0 199:105.0 200:4.0 202:25.0 203:642.0 204:502.0 205:2521.0 206:410.0 211:8.0 213:5.0 214:32.0 215:125.0 216:33.0 218:22.0 221:56.0 228:45.0 229:12.0 230:98.0 231:6548.0 232:1209.0 233:510.0 234:18.0 235:1.0 236:18.0 238:6.0 243:40.0 244:2407.0 245:639.0 246:289.0 247:175.0 248:62.0 250:4.0 253:3.0 254:1.0 255:5.0 256:16.0 257:30.0 260:14.0 261:18.0 273:42.0 274:96.0 275:16.0 276:11.0 277:3.0 280:1.0 287:10.0 289:19.0 291:13.0 292:1.0 298:26.0 301:13.0 303:4.0 309:12.0 313:12.0 314:105.0 317:17.0 318:196.0 319:77.0 320:26.0 321:36.0 324:7.0 329:7.0 330:13.0 331:94.0 338:6.0 342:11.0 344:17.0 346:27.0 347:2.0 348:17.0 359:14.0 360:1.0 363:42.0 371:10.0 379:3.0 381:7.0 390:24.0 392:12.0 393:5.0 395:1.0 396:11.0 404:5.0 413:4.0 418:2.0 419:15.0 433:5.0 434:1.0 460:2.0 469:6.0 472:3.0 477:10.0 480:1.0 484:20.0 485:5.0 486:4.0 492:9.0</t>
  </si>
  <si>
    <t>349887</t>
  </si>
  <si>
    <t>85:156.0 86:388.0 87:55.0 89:395.0 90:210.0 91:77.0 92:5.0 93:65.0 100:1040.0 101:590.0 102:1016.0 103:2307.0 104:356.0 105:224.0 106:5.0 107:158.0 109:94.0 110:249.0 112:10.0 113:234.0 114:203.0 116:162.0 117:2153.0 118:971.0 119:148.0 125:62.0 126:28.0 128:143.0 129:2256.0 130:842.0 131:706.0 132:489.0 133:1515.0 134:680.0 136:95.0 138:36.0 139:107.0 140:83.0 141:28.0 142:420.0 143:519.0 144:54.0 145:97.0 147:5290.0 148:678.0 149:4013.0 150:481.0 152:48.0 153:95.0 154:37.0 155:144.0 156:120.0 157:239.0 158:299.0 159:40.0 160:247.0 161:101.0 163:296.0 164:20.0 165:16.0 168:186.0 169:267.0 170:183.0 171:145.0 172:164.0 173:150.0 174:95.0 175:300.0 176:36.0 177:29.0 180:7.0 184:10.0 186:238.0 187:921.0 188:465.0 189:1870.0 190:4192.0 191:1343.0 192:499.0 196:79.0 197:29.0 199:29.0 202:463.0 203:2194.0 204:13582.0 205:3232.0 206:1187.0 207:31.0 208:17.0 211:7.0 214:110.0 215:36.0 216:178.0 217:4376.0 218:1071.0 219:388.0 220:17.0 223:39.0 224:40.0 227:65.0 228:87.0 229:86.0 230:112.0 231:439.0 232:234.0 233:24.0 240:26.0 241:30.0 242:117.0 243:169.0 244:67.0 245:60.0 246:135.0 247:35.0 249:36.0 250:13.0 253:22.0 254:14.0 256:105.0 258:15.0 259:78.0 262:238.0 263:15.0 264:9.0 265:31.0 266:16.0 270:24.0 271:5.0 272:3.0 273:31.0 274:5.0 276:36.0 278:28.0 284:46.0 288:41.0 290:37.0 291:78.0 292:67.0 298:5.0 299:15.0 300:7.0 302:13.0 304:98.0 305:297.0 306:101.0 307:71.0 317:25.0 318:70.0 320:15.0 321:14.0 325:14.0 330:66.0 331:18.0 332:80.0 333:125.0 334:79.0 335:23.0 341:19.0 344:54.0 345:81.0 346:114.0 347:36.0 348:23.0 360:28.0 361:31.0 363:5.0 371:3.0 373:10.0 387:16.0 393:28.0 395:64.0 402:42.0 405:7.0 408:1.0 410:16.0 416:6.0 420:37.0 430:12.0 434:30.0 435:7.0 436:75.0 437:12.0 439:12.0 445:20.0 449:18.0 450:2.0 452:5.0 459:1.0 464:13.0 466:40.0 470:1.0 475:21.0 494:12.0 498:18.0</t>
  </si>
  <si>
    <t>348578</t>
  </si>
  <si>
    <t>85:255.0 86:256.0 87:220.0 89:395.0 91:115.0 92:266.0 93:149.0 98:53.0 99:174.0 100:606.0 101:492.0 102:65.0 103:1898.0 104:186.0 105:35.0 106:108.0 108:98.0 109:50.0 110:103.0 113:385.0 115:220.0 116:185.0 117:74.0 118:147.0 119:31.0 123:28.0 126:114.0 127:1004.0 129:563.0 130:1177.0 131:654.0 132:47.0 133:1252.0 138:84.0 139:40.0 141:141.0 142:393.0 143:654.0 144:242.0 146:268.0 147:7673.0 148:938.0 149:1253.0 150:178.0 154:140.0 155:1812.0 156:306.0 157:180.0 158:104.0 161:11.0 163:13.0 165:39.0 166:57.0 168:27.0 169:8.0 170:46.0 171:16.0 177:97.0 184:125.0 185:164.0 186:68.0 191:11821.0 192:2176.0 193:730.0 194:68.0 199:55.0 200:23.0 203:1.0 208:21.0 215:364.0 216:8.0 217:248.0 218:57.0 219:18.0 221:182.0 222:2.0 224:40.0 228:307.0 229:226.0 230:5.0 231:475.0 232:70.0 243:31.0 244:1142.0 245:278.0 246:88.0 248:16.0 251:13.0 262:25.0 267:26.0 286:34.0 290:18.0 300:75.0 301:24.0 317:1.0 366:7.0 401:1.0 417:13.0 419:12.0 451:2.0 463:2.0 468:1.0 494:15.0 496:9.0</t>
  </si>
  <si>
    <t>343526</t>
  </si>
  <si>
    <t>85:6301.0 87:61.0 88:619.0 89:31118.0 90:3363.0 91:2146.0 93:105.0 95:224.0 96:203.0 98:13647.0 99:2170.0 100:6436.0 101:1740.0 102:290.0 103:2966.0 104:297.0 105:3162.0 106:1079.0 108:383.0 109:114.0 110:1077.0 111:188.0 113:944.0 114:1982.0 115:947.0 116:2476.0 117:945.0 119:534.0 122:36.0 123:31.0 124:86.0 125:189.0 126:170.0 127:118.0 128:7707.0 129:2185.0 130:759.0 131:2939.0 132:1461.0 133:2851.0 135:33.0 136:96.0 137:68.0 138:152.0 139:208.0 140:3197.0 141:489.0 142:657.0 143:823.0 144:413.0 146:521.0 147:23742.0 148:3858.0 149:1243.0 150:221.0 151:272.0 152:143.0 153:150.0 154:494.0 156:12239.0 157:1853.0 158:2495.0 159:670.0 160:47.0 161:164.0 162:18.0 163:1126.0 164:43.0 167:134.0 168:252.0 169:145.0 170:1149.0 171:157.0 172:2859.0 173:623.0 174:440.0 179:84.0 186:2489.0 187:670.0 188:98768.0 189:14641.0 190:4258.0 192:34.0 198:62.0 200:2572.0 201:585.0 202:507.0 203:141.0 204:650.0 210:15.0 214:282.0 215:390.0 216:564.0 217:88.0 218:1917.0 219:374.0 220:33.0 226:5.0 230:2670.0 231:620.0 232:318.0 237:9.0 238:64.0 240:102.0 241:140.0 242:320.0 245:31.0 246:401.0 248:7.0 258:895.0 259:159.0 260:51.0 261:82.0 262:1464.0 263:440.0 264:18.0 270:118.0 272:264.0 273:48.0 274:3078.0 275:553.0 276:168.0 277:74.0 287:10.0 290:1141.0 291:195.0 292:73.0 300:6.0 301:12.0 303:4.0 304:22.0 305:1156.0 306:275.0 309:121.0 325:17.0 333:5.0 334:46.0 342:51.0 347:1.0 350:12.0 360:16.0 362:14.0 367:39.0 368:38.0 370:21.0 378:10.0 388:9.0 404:24.0 408:23.0 409:8.0 411:7.0 423:3.0 430:9.0 435:10.0 438:17.0 441:2.0 449:5.0 461:1.0 466:17.0 469:15.0 470:12.0 472:30.0 473:24.0 480:83.0 486:3.0 488:7.0 489:26.0 495:8.0</t>
  </si>
  <si>
    <t>330991</t>
  </si>
  <si>
    <t>88:627.0 89:674.0 91:70.0 92:17.0 96:5707.0 97:644.0 98:158.0 103:350.0 105:33.0 115:1192.0 116:121.0 119:213.0 120:557.0 121:9.0 122:5.0 123:46.0 125:322.0 130:15.0 135:344.0 137:206.0 138:3.0 150:169.0 151:70.0 154:119.0 156:136.0 158:11.0 159:115.0 161:746.0 162:637.0 163:1112.0 164:237.0 165:410.0 166:322.0 167:132.0 173:2.0 175:80.0 176:207.0 177:1037.0 178:480.0 179:629.0 181:11.0 189:426.0 190:23.0 191:1870.0 192:25.0 193:1771.0 194:585.0 195:420.0 196:138.0 197:5.0 198:40.0 200:12.0 202:69.0 203:76.0 205:602.0 206:242.0 207:9227.0 208:4328.0 209:1692.0 211:709.0 212:41.0 213:103.0 215:14.0 217:65.0 218:52.0 219:119.0 221:377.0 222:490.0 223:280.0 224:11.0 226:17.0 228:30.0 230:80.0 233:39.0 234:129.0 235:295.0 236:50.0 237:165.0 238:78.0 239:26.0 245:22.0 249:948.0 250:573.0 251:87.0 252:305.0 253:484.0 254:116.0 255:79.0 257:13.0 259:18.0 261:77.0 263:5.0 264:9.0 265:516.0 267:883.0 268:461.0 269:98.0 270:158.0 271:37.0 274:22.0 276:50.0 278:33.0 280:15.0 281:2712.0 282:185.0 283:496.0 284:355.0 285:271.0 286:59.0 287:14.0 292:29.0 293:277.0 295:219.0 296:182.0 297:93.0 298:33.0 299:57.0 301:2.0 306:17.0 309:54.0 310:84.0 312:35.0 313:226.0 314:57.0 315:13.0 319:3.0 323:72.0 324:51.0 325:130.0 327:492.0 328:272.0 330:1.0 331:73.0 332:6.0 334:1.0 336:28.0 337:60.0 340:130.0 341:434.0 342:213.0 343:303.0 344:32.0 345:82.0 346:17.0 349:31.0 351:16.0 352:20.0 353:11.0 354:95.0 355:300.0 356:139.0 357:309.0 358:55.0 359:15.0 364:3.0 365:15.0 366:4.0 367:85.0 369:206.0 370:49.0 372:60.0 373:28.0 374:39.0 375:44.0 381:78.0 383:113.0 386:54.0 387:87.0 388:154.0 389:69.0 393:16.0 394:1.0 397:7.0 398:5.0 400:72.0 401:260.0 402:116.0 403:92.0 404:5.0 406:8.0 413:22.0 414:59.0 416:90.0 417:79.0 419:5.0 427:101.0 428:54.0 429:172.0 430:203.0 431:58.0 432:39.0 434:11.0 441:5.0 442:12.0 443:38.0 444:2.0 445:150.0 446:7.0 447:86.0 448:16.0 449:3.0 459:25.0 460:35.0 461:61.0 462:209.0 463:36.0 473:7.0 474:17.0 476:160.0 478:2.0 484:18.0 488:19.0 489:94.0 490:96.0 491:33.0 492:53.0 493:22.0 497:13.0</t>
  </si>
  <si>
    <t>330990</t>
  </si>
  <si>
    <t>87:417.0 88:153.0 89:710.0 90:658.0 94:25.0 96:7041.0 97:1306.0 98:19.0 102:397.0 103:1482.0 104:490.0 105:814.0 106:14.0 111:332.0 112:115.0 115:628.0 116:53.0 117:288.0 119:2176.0 120:892.0 121:843.0 122:24.0 123:87.0 125:765.0 133:1846.0 135:957.0 137:11.0 145:405.0 150:373.0 153:18.0 157:40.0 159:211.0 161:884.0 162:315.0 163:2105.0 164:546.0 165:1280.0 167:412.0 168:50.0 173:45.0 174:61.0 175:569.0 176:465.0 178:679.0 179:930.0 180:243.0 181:285.0 182:188.0 186:2.0 187:11.0 188:73.0 189:164.0 190:244.0 191:5302.0 192:1516.0 193:1744.0 194:367.0 195:441.0 196:49.0 197:194.0 198:10.0 200:35.0 201:28.0 202:72.0 203:251.0 204:134.0 205:602.0 206:423.0 207:20120.0 208:3746.0 209:2763.0 210:520.0 211:690.0 212:157.0 213:64.0 216:15.0 217:233.0 219:224.0 220:78.0 221:506.0 222:407.0 223:519.0 224:96.0 225:214.0 230:67.0 231:90.0 234:28.0 235:71.0 236:64.0 237:379.0 238:166.0 239:93.0 245:73.0 247:127.0 249:979.0 250:266.0 251:376.0 252:233.0 253:417.0 254:137.0 255:136.0 260:24.0 261:8.0 262:32.0 263:125.0 264:97.0 265:867.0 266:111.0 267:385.0 268:254.0 269:132.0 270:73.0 271:88.0 272:38.0 273:22.0 274:23.0 277:125.0 278:41.0 279:246.0 280:442.0 281:900.0 282:1105.0 283:1076.0 284:328.0 285:252.0 286:55.0 287:3.0 292:68.0 293:128.0 294:18.0 295:315.0 296:114.0 297:15.0 298:57.0 299:116.0 305:40.0 307:91.0 309:4.0 310:1.0 311:3.0 313:199.0 314:26.0 315:77.0 319:28.0 321:36.0 322:38.0 323:118.0 325:382.0 327:157.0 328:82.0 329:169.0 330:64.0 331:48.0 332:32.0 334:7.0 335:23.0 336:7.0 338:11.0 339:64.0 341:165.0 342:468.0 343:228.0 344:171.0 345:16.0 346:16.0 347:27.0 353:90.0 354:42.0 355:491.0 356:555.0 357:196.0 358:115.0 359:20.0 361:20.0 366:17.0 367:121.0 368:14.0 369:303.0 370:98.0 371:49.0 372:48.0 373:31.0 374:29.0 375:4.0 381:17.0 382:32.0 384:29.0 385:168.0 386:142.0 387:90.0 388:83.0 389:41.0 390:29.0 392:5.0 394:9.0 395:4.0 399:82.0 400:108.0 401:100.0 402:68.0 403:195.0 404:17.0 412:20.0 414:57.0 415:396.0 416:164.0 417:66.0 418:24.0 419:47.0 424:32.0 425:43.0 427:13.0 428:73.0 429:334.0 430:69.0 431:97.0 432:70.0 435:5.0 442:17.0 443:44.0 445:44.0 446:8.0 447:53.0 448:39.0 460:21.0 461:273.0 462:123.0 463:99.0 466:8.0 473:120.0 475:182.0 477:76.0 478:29.0 485:12.0 487:19.0 489:36.0 490:99.0 491:163.0 492:33.0 493:20.0 496:13.0 500:12.0</t>
  </si>
  <si>
    <t>324627</t>
  </si>
  <si>
    <t>85:600.0 86:1842.0 87:421.0 88:1074.0 89:255.0 90:228.0 91:264.0 92:2172.0 93:1314.0 94:479.0 95:1337.0 96:184.0 97:1068.0 98:126.0 99:999.0 100:9537.0 101:1404.0 102:716.0 103:1015.0 104:629.0 105:332.0 106:767.0 107:1029.0 108:78.0 109:1033.0 110:822.0 111:122.0 112:54.0 113:321.0 114:548.0 115:1839.0 116:968.0 117:919.0 119:233.0 120:2699.0 121:555.0 122:588.0 123:1321.0 124:586.0 125:219.0 126:59.0 128:1808.0 129:1575.0 130:328.0 131:735.0 133:2141.0 134:1294.0 135:469.0 136:108.0 137:180.0 138:372.0 139:145.0 140:224.0 141:258.0 142:463.0 143:66.0 144:3.0 146:54.0 147:12451.0 148:3010.0 149:2030.0 150:512.0 151:631.0 152:512.0 153:768.0 154:224.0 157:10.0 158:671.0 160:418.0 162:203.0 163:30.0 164:164.0 166:727.0 167:182.0 168:77.0 169:369.0 170:202.0 171:194.0 172:873.0 173:107.0 174:3839.0 175:375.0 176:328.0 177:415.0 178:1182.0 179:253.0 180:2439.0 181:990.0 182:274.0 183:179.0 184:637.0 185:18.0 186:138.0 187:88.0 188:219.0 189:73.0 193:146.0 194:12435.0 195:2899.0 196:873.0 197:173.0 198:138.0 200:25.0 203:330.0 204:69.0 206:31.0 207:70.0 208:165.0 209:5846.0 210:1963.0 211:1119.0 212:83.0 213:173.0 214:60.0 215:193.0 216:63.0 217:68.0 219:1.0 220:152.0 221:761.0 222:2289.0 223:449.0 224:93.0 225:366.0 226:94.0 227:325.0 228:113.0 229:88.0 230:33.0 231:404.0 232:149.0 233:16.0 237:13442.0 238:3782.0 239:932.0 240:304.0 241:206.0 242:144.0 243:30.0 244:40.0 245:17.0 251:94.0 252:291.0 253:95.0 254:980.0 255:245.0 256:168.0 259:153.0 260:2.0 261:12.0 266:8.0 268:507.0 269:175.0 273:68.0 274:42.0 282:37.0 283:166.0 284:116.0 285:82.0 286:121.0 288:84.0 289:5.0 291:77.0 292:62.0 294:1.0 295:551.0 296:177.0 297:125.0 298:24.0 299:926.0 300:734.0 301:1696.0 302:225.0 303:113.0 304:118.0 306:8.0 310:40.0 311:21.0 312:13472.0 313:3683.0 314:1556.0 315:370.0 316:92.0 317:2.0 327:696.0 328:232.0 329:84.0 333:6.0 343:25.0 344:9.0 359:11.0 361:9.0 362:15.0 365:4.0 368:5.0 369:6.0 372:19.0 373:8.0 382:5.0 392:11.0 395:18.0 414:12.0 415:8.0 416:11.0 421:87.0 432:14.0 433:10.0 458:3.0 462:13.0 463:5.0 464:4.0</t>
  </si>
  <si>
    <t>322652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</si>
  <si>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</si>
  <si>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321685</t>
  </si>
  <si>
    <t>85:511.0 86:616.0 87:363.0 88:118.0 89:752.0 90:40.0 91:424.0 95:121.0 96:118.0 97:9.0 98:260.0 99:884.0 100:902.0 101:1251.0 102:551.0 103:5121.0 104:450.0 105:203.0 107:58.0 108:250.0 110:45.0 111:318.0 112:333.0 113:1122.0 114:362.0 115:435.0 116:475.0 117:1125.0 118:217.0 119:74.0 123:20.0 124:77.0 125:31.0 126:256.0 127:584.0 128:762.0 129:4247.0 130:689.0 131:1089.0 132:18.0 133:2816.0 134:522.0 135:168.0 136:13.0 137:33.0 138:50.0 139:174.0 140:275.0 141:294.0 142:589.0 143:2018.0 144:342.0 145:408.0 146:6.0 147:7980.0 148:1028.0 149:1504.0 150:433.0 151:214.0 152:62.0 153:168.0 154:22.0 155:444.0 156:197.0 157:384.0 158:52.0 159:267.0 161:4.0 163:127.0 165:1.0 167:68.0 168:150.0 169:2867.0 170:408.0 171:2083.0 172:348.0 173:254.0 174:402.0 175:83.0 177:164.0 181:70.0 182:47.0 183:545.0 184:401.0 185:391.0 186:92.0 187:228.0 189:785.0 190:129.0 191:413.0 193:413.0 195:60.0 196:9.0 197:49.0 198:78.0 199:200.0 200:107.0 201:156.0 202:40.0 203:203.0 204:413.0 205:62.0 208:167.0 209:16.0 210:10.0 213:377.0 214:28.0 215:2218.0 216:431.0 217:30673.0 218:6512.0 219:2977.0 220:453.0 225:48.0 226:41.0 227:17.0 228:146.0 229:283.0 230:1257.0 231:371.0 232:102.0 237:1.0 239:11.0 241:342.0 242:45.0 243:726.0 244:173.0 245:733.0 246:61.0 247:13.0 251:14.0 253:28.0 254:7.0 255:45.0 257:916.0 258:209.0 259:175.0 260:5.0 261:50.0 262:32.0 264:5.0 267:441.0 268:50.0 269:444.0 270:17.0 271:99.0 272:930.0 273:302.0 274:59.0 281:40.0 282:136.0 283:23.0 285:115.0 286:20.0 287:34.0 288:29.0 291:60.0 292:12.0 293:22.0 294:32.0 299:2.0 301:525.0 302:160.0 303:62.0 304:22.0 305:104.0 306:7.0 315:45.0 316:25.0 317:10.0 319:55.0 320:31.0 327:31.0 331:87.0 332:13.0 333:211.0 334:46.0 335:40.0 336:4.0 338:9.0 347:52.0 348:94.0 349:1.0 354:3.0 358:20.0 362:9.0 369:7.0 374:32.0 375:870.0 376:294.0 377:120.0 378:18.0 389:23.0 403:131.0 404:50.0 417:4.0 418:45.0 428:6.0 429:6.0 435:15.0 436:11.0 444:18.0 447:228.0 448:27.0 449:28.0 455:2.0 460:14.0 469:12.0 481:17.0 485:6.0 494:17.0 496:7.0 500:7.0</t>
  </si>
  <si>
    <t>317187</t>
  </si>
  <si>
    <t>85:245.0 86:317.0 87:390.0 88:61.0 89:2935.0 90:168.0 91:213.0 93:64.0 94:117.0 98:342.0 99:19.0 100:435.0 101:2700.0 102:489.0 103:2340.0 104:341.0 105:1357.0 106:203.0 110:349.0 111:137.0 112:199.0 113:544.0 114:512.0 115:557.0 116:1313.0 117:577.0 118:92.0 119:517.0 121:126.0 122:162.0 123:147.0 124:129.0 126:102.0 127:55.0 128:178.0 129:4334.0 130:746.0 131:1749.0 132:63.0 133:3282.0 134:470.0 135:343.0 136:97.0 137:340.0 138:84.0 140:123.0 141:122.0 142:247.0 143:536.0 144:90.0 145:244.0 147:6188.0 148:1030.0 149:1177.0 150:109.0 151:284.0 152:174.0 155:94.0 157:2211.0 158:446.0 159:162.0 160:4297.0 161:1123.0 162:230.0 163:340.0 166:130.0 167:41.0 168:62.0 169:153.0 170:152.0 171:107.0 172:91.0 173:359.0 174:44.0 175:62.0 180:70.0 181:208.0 182:44.0 183:134.0 185:141.0 186:330.0 187:163.0 188:29.0 189:363.0 190:15.0 191:683.0 193:267.0 194:191.0 195:180.0 196:5.0 197:99.0 198:64.0 200:30.0 201:12.0 203:99.0 204:596.0 205:285.0 207:584.0 208:71.0 209:60.0 210:148.0 211:1710.0 212:452.0 213:181.0 215:186.0 216:275.0 217:1489.0 218:396.0 219:156.0 220:94.0 224:33.0 225:733.0 226:71.0 227:437.0 228:349.0 229:142.0 230:352.0 231:420.0 232:278.0 233:12.0 234:91.0 235:21.0 236:3.0 239:57.0 240:56.0 241:9.0 242:128.0 243:307.0 244:76.0 245:15.0 246:27.0 247:932.0 248:261.0 250:19.0 253:222.0 255:44.0 257:15.0 259:67.0 260:58.0 262:78.0 264:19.0 266:66.0 268:67.0 269:199.0 270:35.0 271:58.0 272:66.0 274:94.0 275:17.0 276:52.0 277:51.0 278:17.0 279:15.0 283:102.0 284:72.0 285:212.0 286:66.0 289:31.0 291:100.0 292:4.0 293:52.0 297:6.0 298:95.0 299:4583.0 300:1574.0 301:649.0 302:114.0 303:32.0 306:83.0 307:1.0 309:23.0 310:26.0 311:3.0 313:29.0 314:217.0 315:2070.0 316:570.0 317:254.0 318:117.0 319:106.0 320:53.0 327:31.0 331:351.0 332:115.0 333:77.0 335:40.0 336:6.0 337:31.0 338:168.0 340:11.0 341:235.0 342:166.0 343:115.0 344:5.0 345:7.0 350:9.0 351:9.0 356:20.0 357:1756.0 358:425.0 359:201.0 360:34.0 364:16.0 366:28.0 367:10.0 368:20.0 370:10.0 371:44.0 373:122.0 374:59.0 375:22.0 376:63.0 377:34.0 385:2.0 386:235.0 387:4590.0 388:1655.0 389:1023.0 390:269.0 391:76.0 392:9.0 393:5.0 403:6.0 407:38.0 408:47.0 409:27.0 434:14.0 439:7.0 449:3.0 450:2.0 454:19.0 459:39.0 461:20.0 464:3.0 470:2.0 471:339.0 472:155.0 473:72.0 474:16.0 475:35.0 478:20.0 489:11.0</t>
  </si>
  <si>
    <t>312592</t>
  </si>
  <si>
    <t>85:217.0 86:199.0 88:223.0 89:3569.0 90:181.0 97:2363.0 98:91.0 99:234.0 100:1310.0 101:893.0 102:471.0 103:19896.0 104:1623.0 105:926.0 106:93.0 108:152.0 110:204.0 113:372.0 114:2155.0 115:313.0 116:485.0 117:4896.0 118:388.0 119:492.0 128:184.0 129:3881.0 130:850.0 131:1204.0 132:45.0 133:4561.0 134:746.0 139:6.0 141:88.0 142:319.0 143:935.0 144:185.0 145:85.0 147:14505.0 148:2311.0 149:1069.0 154:59.0 155:8.0 156:17.0 157:1344.0 158:216.0 159:127.0 160:65.0 161:31.0 163:511.0 166:12.0 167:43.0 169:1489.0 170:471.0 171:134.0 172:1501.0 173:458.0 174:295.0 175:354.0 176:69.0 177:92.0 179:3.0 182:84.0 185:21.0 186:1.0 187:8.0 188:321.0 189:1425.0 190:555.0 191:7099.0 192:1240.0 193:536.0 194:116.0 195:16.0 196:25.0 201:268.0 202:264.0 203:259.0 204:2311.0 205:4147.0 206:715.0 207:1022.0 208:241.0 209:112.0 212:3.0 214:50.0 215:126.0 216:125.0 217:9739.0 218:2152.0 219:907.0 220:104.0 221:501.0 222:54.0 223:89.0 224:5.0 229:227.0 230:362.0 231:172.0 232:149.0 233:207.0 234:10.0 235:190.0 237:2.0 240:20.0 241:41.0 242:69.0 243:244.0 244:166.0 245:231.0 246:79.0 247:65.0 248:5.0 251:196.0 252:36.0 253:3.0 254:45.0 255:39.0 256:74.0 257:14.0 258:31.0 259:1739.0 260:415.0 261:225.0 262:1444.0 263:279.0 264:111.0 265:166.0 266:18.0 268:22.0 269:8.0 271:126.0 277:360.0 278:249.0 279:59.0 280:23.0 281:350.0 282:21.0 284:35.0 286:87.0 287:9.0 288:8.0 290:3.0 291:396.0 292:123.0 293:65.0 294:5.0 295:3.0 297:9.0 299:24.0 300:1.0 301:1.0 302:163.0 303:79.0 304:23.0 305:1212.0 306:401.0 307:2426.0 308:616.0 309:343.0 310:51.0 314:2.0 316:122.0 317:32.0 318:106.0 319:1857.0 320:512.0 321:226.0 322:8.0 323:26.0 327:43.0 328:79.0 330:49.0 331:2089.0 332:719.0 333:444.0 334:268.0 335:184.0 336:41.0 337:5.0 340:28.0 341:36.0 343:17.0 344:281.0 345:104.0 346:53.0 347:6.0 349:47.0 356:39.0 357:8.0 358:22.0 359:16.0 361:127.0 364:35.0 367:5.0 368:14.0 370:15.0 371:8.0 372:30.0 374:3.0 376:120.0 377:19.0 378:37.0 384:3.0 389:17.0 393:29.0 395:35.0 400:5.0 401:37.0 403:18.0 405:20.0 407:2.0 414:2.0 417:13.0 418:6.0 421:578.0 422:307.0 423:70.0 424:26.0 425:14.0 429:14.0 438:8.0 447:13.0 452:3.0 463:5.0 466:1.0 476:6.0 478:2.0 479:5.0 498:7.0</t>
  </si>
  <si>
    <t>310871</t>
  </si>
  <si>
    <t>86:609.0 87:24.0 88:1.0 89:294.0 90:118.0 98:693.0 99:7.0 100:5350.0 101:503.0 102:610.0 103:608.0 107:2257.0 108:5.0 109:23.0 110:286.0 111:24.0 114:1793.0 115:4879.0 116:989.0 117:82.0 122:193.0 123:51.0 125:179.0 128:275.0 129:73.0 130:960.0 131:172.0 132:218.0 133:408.0 134:1008.0 135:113.0 136:110.0 137:2915.0 138:200.0 139:65.0 140:355.0 141:2176.0 142:384.0 144:407.0 145:1.0 146:33.0 147:2766.0 153:91.0 154:414.0 155:229.0 156:10.0 158:41.0 159:370.0 160:97.0 162:20.0 163:71.0 164:4.0 167:34.0 168:3.0 171:183.0 172:617.0 173:95.0 174:316.0 175:30.0 176:8.0 184:123.0 188:1311.0 189:12.0 190:70.0 192:12.0 194:25.0 197:34.0 199:117.0 200:342.0 201:33.0 202:285.0 203:202.0 205:23.0 207:404.0 208:93.0 209:102.0 210:2.0 211:141.0 212:18.0 213:1567.0 214:231.0 215:250.0 216:794.0 217:365.0 218:377.0 219:111.0 220:17.0 221:1102.0 222:180.0 223:120.0 225:2.0 231:160.0 232:1778.0 233:299.0 234:114.0 241:61.0 246:17.0 251:12.0 252:2371.0 253:502.0 254:270.0 255:80.0 256:20.0 259:1.0 262:28.0 263:7.0 264:9.0 265:1.0 267:40.0 269:1.0 270:31.0 272:49.0 274:4.0 275:240.0 277:22.0 280:6.0 281:219.0 282:62.0 283:30.0 288:30.0 290:3.0 291:16.0 295:250.0 296:74.0 297:53.0 299:60.0 307:7.0 313:26.0 315:7.0 316:92.0 317:27.0 321:26.0 324:3.0 325:28.0 327:1.0 328:30.0 329:60.0 330:45.0 331:39.0 333:36.0 340:13.0 341:26.0 342:61.0 343:61.0 344:11.0 345:27.0 346:8.0 347:19.0 359:8.0 361:2.0 363:9.0 365:4.0 369:91.0 370:5.0 372:1.0 376:12.0 380:35.0 389:9.0 396:20.0 398:2.0 399:2.0 400:6.0 401:2.0 404:25.0 405:4.0 408:1.0 417:23.0 424:1.0 431:5.0 463:6.0 466:21.0 480:10.0 491:10.0 493:15.0 496:12.0</t>
  </si>
  <si>
    <t>310249</t>
  </si>
  <si>
    <t>86:160.0 89:576.0 92:129.0 94:181.0 100:83.0 101:31.0 106:17.0 107:70.0 108:107.0 109:2.0 110:273.0 112:27.0 122:137.0 124:19.0 127:183.0 128:23.0 129:91.0 140:14.0 142:89.0 146:4.0 152:43.0 154:2491.0 155:162.0 158:24.0 168:81.0 170:286.0 184:393.0 185:148.0 193:3.0 195:14.0 213:22.0 215:70.0 216:3.0 217:180.0 223:280.0 224:29.0 233:5.0 240:31.0 243:282.0 244:4.0 245:10.0 256:155.0 257:6.0 267:29.0 282:15.0 285:7.0 290:3.0 312:12.0 344:9.0 396:2.0 459:5.0 461:3.0 487:1.0</t>
  </si>
  <si>
    <t>309730</t>
  </si>
  <si>
    <t>85:579.0 91:194.0 92:365.0 93:5353.0 94:256.0 104:3518.0 105:4481.0 106:939.0 107:74.0 110:53.0 116:157.0 121:3940.0 122:1756.0 123:63.0 132:636.0 134:70.0 149:42214.0 150:5087.0 151:517.0 156:988.0 157:186.0 164:33.0 176:4565.0 177:7225.0 178:1348.0 179:46.0 184:256.0 194:30.0 221:102.0 222:377.0 228:1.0 254:5.0 295:197.0 299:14.0 301:21.0 310:30.0 336:9.0 402:22.0 447:12.0 465:2.0 500:6.0</t>
  </si>
  <si>
    <t>309642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</si>
  <si>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</si>
  <si>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309631</t>
  </si>
  <si>
    <t>85:500.0 86:756.0 87:583.0 88:459.0 92:217.0 97:436.0 98:810.0 99:282.0 100:1416.0 101:95.0 102:349.0 104:53.0 106:297.0 112:103.0 113:244.0 114:2396.0 115:538.0 117:69.0 121:1.0 122:46.0 123:174.0 125:204.0 126:268.0 127:508.0 128:1371.0 129:1344.0 130:41490.0 131:5024.0 132:1949.0 133:303.0 134:360.0 139:52.0 140:5.0 143:23.0 144:31.0 146:3614.0 147:9218.0 148:1920.0 156:1.0 157:10.0 163:5.0 168:317.0 169:77.0 172:1.0 193:2.0 196:35.0 199:42.0 201:75.0 215:3.0 218:865.0 223:19.0 225:2.0 255:68.0 265:1.0 270:45.0 312:1.0 313:1.0 372:1.0</t>
  </si>
  <si>
    <t>309540</t>
  </si>
  <si>
    <t>85:862.0 86:114.0 88:37.0 89:965.0 91:108.0 93:722.0 95:2787.0 96:258.0 97:2929.0 98:1690.0 99:1030.0 100:67.0 101:110.0 105:1168.0 107:543.0 108:2.0 109:930.0 110:136.0 111:1011.0 112:273.0 113:11.0 114:25.0 115:117.0 116:1879.0 117:37278.0 118:3193.0 119:1398.0 121:471.0 123:267.0 124:61.0 125:135.0 128:12.0 129:15249.0 130:1728.0 131:5718.0 132:13172.0 133:2127.0 134:353.0 135:140.0 138:71.0 139:32.0 140:173.0 141:11.0 143:1121.0 144:118.0 145:8613.0 146:1286.0 149:62.0 153:82.0 154:63.0 155:15.0 157:208.0 158:63.0 159:796.0 160:120.0 169:54.0 171:509.0 172:36.0 173:461.0 174:167.0 184:36.0 185:706.0 186:41.0 187:540.0 188:238.0 190:81.0 191:7.0 196:38.0 199:79.0 201:1615.0 202:253.0 203:29.0 204:117.0 213:62.0 214:2.0 215:149.0 216:268.0 217:85.0 223:110.0 227:276.0 229:74.0 230:40.0 235:17.0 236:9.0 238:10.0 241:148.0 243:340.0 244:94.0 245:43.0 247:14.0 251:7.0 255:41.0 257:346.0 258:58.0 264:21.0 269:47.0 271:86.0 283:234.0 284:36.0 285:126.0 286:3.0 290:14.0 292:13.0 297:53.0 298:11.0 299:339.0 300:61.0 302:5.0 306:7.0 308:14.0 312:2.0 313:155.0 314:51.0 316:28.0 326:77.0 327:3824.0 328:1315.0 329:273.0 330:50.0 334:10.0 336:1.0 342:407.0 343:154.0 344:14.0 347:28.0 356:6.0 363:7.0 369:11.0 370:2.0 379:2.0 380:14.0 384:5.0 391:10.0 396:31.0 400:10.0 405:8.0 412:9.0 413:7.0 418:25.0 438:7.0 447:11.0 448:7.0 452:1.0 453:11.0 473:9.0 475:23.0 476:7.0 479:1.0 482:11.0 488:22.0 494:14.0 500:5.0</t>
  </si>
  <si>
    <t>308912</t>
  </si>
  <si>
    <t>85:505.0 86:6070.0 88:148.0 89:353.0 90:96.0 91:183.0 94:316.0 95:160.0 97:30.0 99:525.0 100:4511.0 101:1420.0 102:1979.0 103:83.0 104:117.0 106:76.0 107:128.0 109:1191.0 110:213.0 111:403.0 112:98.0 113:54.0 114:774.0 115:379.0 116:1353.0 117:1695.0 118:554.0 120:231.0 124:76.0 125:173.0 128:298.0 129:1508.0 130:1282.0 131:595.0 132:733.0 133:845.0 135:76.0 139:488.0 140:172.0 141:39.0 142:327.0 143:534.0 144:299.0 146:119.0 147:2321.0 150:47.0 151:293.0 152:166.0 153:25.0 154:15.0 155:144.0 156:259.0 157:4.0 158:351.0 159:314.0 160:60.0 164:14.0 165:200.0 166:5.0 167:80.0 168:18.0 169:805.0 170:52.0 171:187.0 172:657.0 173:232.0 174:22274.0 175:4280.0 176:1802.0 177:247.0 178:27.0 179:210.0 180:118.0 181:69.0 182:36.0 183:177.0 184:61.0 185:97.0 186:226.0 187:26.0 188:1662.0 189:630.0 190:368.0 192:2.0 193:340.0 195:31.0 196:38.0 197:38.0 198:109.0 199:574.0 200:163.0 201:101.0 202:471.0 203:190.0 204:821.0 209:19.0 210:33.0 211:29.0 213:47.0 215:68.0 217:678.0 218:130.0 223:65.0 224:61.0 225:54.0 226:49.0 228:201.0 229:347.0 230:62.0 231:84.0 232:50.0 233:21.0 234:47.0 235:2.0 237:2.0 241:144.0 242:118.0 243:138.0 245:15.0 246:18.0 251:112.0 252:70.0 254:33.0 256:8.0 258:180.0 260:41.0 262:54.0 264:24.0 265:63.0 267:17.0 268:89.0 269:8.0 271:56.0 273:1008.0 274:294.0 275:56.0 276:35.0 277:7.0 278:9.0 279:44.0 281:198.0 283:66.0 284:11.0 285:100.0 287:92.0 288:57.0 289:440.0 290:79.0 291:8.0 293:61.0 295:71.0 297:20.0 298:96.0 300:36.0 302:2.0 304:11.0 307:47.0 309:7.0 312:19.0 313:73.0 315:31.0 323:28.0 325:60.0 326:183.0 327:23.0 328:17.0 330:19.0 333:84.0 334:16.0 340:1.0 341:174.0 342:73.0 343:57.0 345:21.0 346:68.0 348:65.0 349:12.0 351:5.0 354:15.0 356:106.0 357:225.0 358:49.0 359:62.0 360:26.0 361:17.0 362:32.0 363:53.0 369:18.0 370:9.0 371:41.0 373:59.0 376:79.0 379:6.0 381:12.0 383:20.0 385:1.0 387:13.0 390:11.0 391:2.0 393:8.0 394:13.0 401:121.0 403:63.0 409:3.0 411:5.0 413:9.0 415:54.0 417:16.0 428:8.0 431:31.0 432:3.0 435:24.0 440:3.0 441:4.0 444:1.0 445:10.0 447:10.0 453:52.0 455:1.0 456:9.0 462:17.0 467:1.0 475:16.0 478:5.0 480:13.0 489:40.0 491:4.0</t>
  </si>
  <si>
    <t>307909</t>
  </si>
  <si>
    <t>85:11.0 87:44.0 88:12.0 89:22763.0 90:1820.0 91:449.0 92:4.0 96:19.0 98:8.0 99:178.0 100:1499.0 101:589.0 102:775.0 103:6105.0 104:462.0 105:478.0 106:6.0 107:6.0 108:6.0 111:28.0 112:11.0 113:27.0 114:266.0 115:69.0 116:446.0 117:1647.0 118:92.0 120:6.0 123:1.0 124:5.0 125:11.0 126:10.0 127:24.0 128:8.0 129:3907.0 130:1487.0 131:981.0 132:646.0 133:1959.0 134:200.0 135:24.0 136:7.0 137:4.0 138:1.0 140:102.0 141:111.0 142:153.0 143:1390.0 144:10.0 145:402.0 146:7.0 147:2450.0 149:110.0 150:123.0 154:81.0 155:139.0 156:65.0 157:1182.0 159:36.0 160:1328.0 161:95.0 162:161.0 163:249.0 164:7.0 166:67.0 168:23.0 169:374.0 170:45.0 171:15.0 173:25.0 174:537.0 175:5.0 176:5.0 177:453.0 178:10.0 179:63.0 180:115.0 181:3.0 182:37.0 183:5.0 184:17.0 185:2.0 187:109.0 188:13.0 189:2015.0 190:637.0 191:1087.0 192:194.0 195:67.0 196:133.0 198:88.0 201:281.0 203:183.0 204:7773.0 205:3079.0 206:864.0 207:564.0 208:26.0 209:42.0 210:4.0 211:130.0 212:5.0 213:18.0 214:16.0 215:890.0 216:346.0 217:27037.0 218:6331.0 219:3116.0 220:1662.0 221:660.0 222:122.0 223:273.0 225:59.0 226:4.0 229:99.0 230:1004.0 231:490.0 232:284.0 233:502.0 234:49.0 235:25.0 238:2.0 242:48.0 243:299.0 244:645.0 245:173.0 246:145.0 247:467.0 248:16.0 254:1.0 257:121.0 258:86.0 259:130.0 260:2.0 261:131.0 262:7.0 264:52.0 266:7.0 270:186.0 271:16.0 272:135.0 273:30.0 274:108.0 275:42.0 276:5.0 277:3.0 278:25.0 285:17.0 288:1.0 290:5.0 291:320.0 298:1.0 299:67.0 301:4.0 302:66.0 303:31.0 304:68.0 305:302.0 307:71.0 308:68.0 310:42.0 311:1.0 312:1.0 313:252.0 314:22.0 315:46.0 317:54.0 318:23.0 319:1196.0 320:21.0 321:301.0 322:1.0 323:23.0 324:3.0 325:6.0 328:1.0 330:20.0 333:785.0 334:152.0 335:40.0 337:5.0 339:28.0 341:79.0 342:40.0 345:6.0 348:1.0 349:26.0 351:3.0 357:113.0 360:2.0 362:32.0 363:2.0 364:4.0 365:17.0 366:1.0 371:1.0 373:1.0 374:6.0 376:46.0 380:1.0 386:40.0 387:9.0 394:14.0 401:7.0 403:1.0 404:8.0 415:17.0 419:58.0 420:17.0 423:13.0 424:10.0 429:98.0 432:3.0 435:20.0 436:16.0 437:7.0 438:15.0 442:10.0 445:13.0 450:48.0 451:7.0 461:36.0 464:1.0 465:25.0 466:44.0 476:13.0 486:11.0 489:16.0 495:11.0 499:3.0</t>
  </si>
  <si>
    <t>303845</t>
  </si>
  <si>
    <t>86:1298.0 87:308.0 88:75.0 89:23.0 100:576.0 102:112.0 103:155.0 104:579.0 105:1680.0 106:32.0 110:56.0 117:27.0 127:3.0 129:156.0 130:101.0 142:72.0 143:1.0 147:536.0 155:32.0 156:412.0 157:154.0 158:118.0 160:24.0 161:60.0 163:448.0 164:37.0 168:7.0 172:145.0 174:2809.0 175:432.0 176:114.0 179:88.0 182:48.0 183:44.0 186:24.0 187:31.0 188:6.0 189:72.0 191:208.0 192:24.0 193:35.0 197:6.0 198:2.0 200:64.0 202:45.0 203:28.0 204:1742.0 205:427.0 206:151.0 207:162.0 208:32.0 213:36.0 214:4.0 216:1.0 217:471.0 218:115.0 219:2.0 222:22.0 223:11.0 224:22.0 227:11.0 230:66.0 231:1.0 232:61.0 233:48.0 236:13.0 239:16.0 241:4.0 243:24.0 245:79.0 246:35.0 247:21.0 248:75.0 249:227.0 250:34.0 251:54.0 253:24.0 256:59.0 258:64.0 259:21.0 260:1.0 261:261.0 262:46.0 263:62.0 264:49.0 265:67.0 267:72.0 268:41.0 269:30.0 270:13.0 271:50.0 274:91.0 275:66.0 281:21.0 282:61.0 291:2.0 293:24.0 295:35.0 299:25.0 300:30.0 301:14.0 303:1.0 307:24.0 308:23.0 309:15.0 311:25.0 313:18.0 315:47.0 317:55.0 318:32.0 319:17.0 327:11.0 329:34.0 331:1.0 332:8.0 335:27.0 338:17.0 339:16.0 340:13.0 341:200.0 352:1.0 353:1.0 354:22.0 355:99.0 356:49.0 359:28.0 362:23.0 364:30.0 368:5.0 369:1.0 374:23.0 375:17.0 395:10.0 400:31.0 402:9.0 414:1.0 415:71.0 416:1.0 429:107.0 431:24.0 443:33.0 447:25.0 458:20.0 468:6.0 471:16.0 479:10.0 491:24.0 496:1.0</t>
  </si>
  <si>
    <t>303839</t>
  </si>
  <si>
    <t>86:90.0 91:765.0 92:2.0 93:280.0 98:2.0 99:129.0 100:230.0 101:767.0 103:4820.0 104:349.0 111:17.0 113:184.0 114:73.0 115:16.0 116:526.0 117:2222.0 119:38.0 120:13.0 129:3265.0 130:167.0 131:149.0 133:727.0 139:10.0 142:287.0 143:456.0 144:101.0 145:79.0 147:4795.0 148:122.0 149:64.0 153:104.0 155:210.0 156:1.0 157:179.0 161:200.0 163:2.0 164:22.0 165:97.0 169:336.0 170:128.0 171:239.0 172:78.0 173:115.0 174:92.0 177:100.0 178:1.0 179:181.0 180:104.0 188:271.0 189:1046.0 190:388.0 191:985.0 192:481.0 193:8.0 194:25.0 195:40.0 197:91.0 202:234.0 203:137.0 204:12534.0 205:3191.0 206:1327.0 207:891.0 208:73.0 209:27.0 215:73.0 216:46.0 217:3415.0 218:843.0 219:407.0 220:72.0 221:72.0 222:83.0 223:25.0 224:3.0 225:51.0 227:34.0 229:35.0 230:4.0 231:241.0 233:124.0 234:37.0 235:5.0 237:122.0 238:1.0 239:32.0 242:6.0 243:991.0 244:315.0 245:319.0 246:78.0 247:83.0 248:73.0 249:44.0 251:60.0 252:29.0 255:41.0 259:90.0 260:36.0 261:101.0 262:4.0 265:138.0 267:133.0 268:22.0 270:48.0 271:92.0 275:9.0 277:1.0 280:2.0 281:37.0 283:87.0 285:15.0 288:14.0 289:8.0 290:11.0 291:72.0 292:33.0 293:26.0 295:17.0 297:20.0 299:120.0 304:7.0 305:187.0 306:13.0 307:236.0 308:17.0 311:29.0 313:72.0 315:89.0 317:61.0 318:35.0 319:96.0 323:52.0 326:20.0 327:83.0 329:9.0 331:69.0 332:85.0 333:96.0 334:40.0 335:6.0 338:46.0 339:27.0 342:24.0 343:70.0 344:49.0 345:35.0 353:30.0 354:1.0 355:15.0 357:80.0 361:269.0 362:5.0 368:78.0 374:7.0 375:11.0 376:28.0 377:54.0 378:60.0 379:16.0 383:9.0 384:8.0 385:8.0 387:61.0 393:16.0 395:10.0 403:4.0 414:1.0 415:8.0 416:37.0 417:40.0 419:28.0 422:16.0 423:262.0 424:139.0 425:59.0 426:23.0 427:6.0 429:27.0 430:7.0 431:33.0 433:26.0 434:7.0 444:1.0 449:12.0 455:10.0 461:17.0 465:13.0 473:11.0 474:21.0 475:67.0 476:9.0 481:1.0 486:6.0 488:22.0</t>
  </si>
  <si>
    <t>301584</t>
  </si>
  <si>
    <t>85:1329.0 86:1584.0 87:148.0 88:3040.0 89:559.0 90:655.0 91:2104.0 92:478.0 93:121.0 95:338.0 96:341.0 97:331.0 99:370.0 100:1257.0 102:52.0 103:657.0 104:867.0 106:274.0 107:20038.0 108:2360.0 109:635.0 110:8267.0 111:374.0 112:182.0 114:297.0 116:267.0 118:3480.0 119:717.0 120:63.0 123:12.0 124:52.0 125:141.0 126:483.0 127:2480.0 130:25440.0 131:345.0 132:785.0 133:108.0 134:32537.0 135:3471.0 136:1263.0 137:13.0 138:197.0 139:80.0 140:36.0 143:1587.0 144:241.0 145:124.0 146:1821.0 147:15415.0 148:2198.0 150:111.0 152:11.0 154:60.0 155:522.0 156:108.0 159:60.0 160:292.0 162:41.0 163:99.0 166:82.0 167:14.0 168:21.0 169:27.0 170:50.0 172:41.0 173:9.0 175:71.0 176:147.0 177:10.0 178:106.0 183:124.0 184:13506.0 185:1336.0 186:420.0 187:31.0 188:50.0 189:23.0 190:3.0 192:103.0 196:13.0 197:5.0 199:1259.0 200:276.0 201:73.0 202:44.0 206:2.0 210:51.0 214:17.0 215:3.0 221:37.0 222:18.0 225:189.0 226:46.0 227:8.0 228:20.0 229:25.0 233:5.0 234:3.0 236:19.0 238:66.0 240:184.0 241:26.0 242:3.0 243:12.0 247:27.0 251:8.0 252:1.0 257:4.0 258:8.0 260:3.0 261:15.0 262:4.0 263:6.0 270:25.0 271:1.0 272:14.0 274:16.0 277:25.0 278:138.0 279:8.0 280:19.0 282:91.0 287:5.0 288:20.0 297:10.0 300:27.0 305:25.0 306:20.0 308:38.0 309:20.0 310:17.0 311:10.0 312:31.0 313:4.0 318:5.0 322:18.0 327:51.0 328:6.0 329:26.0 332:95.0 333:58.0 334:10.0 335:26.0 336:36.0 344:12.0 346:23.0 347:19.0 349:8.0 350:28.0 351:7.0 357:37.0 360:8.0 364:10.0 367:1.0 369:19.0 373:1.0 374:10.0 376:20.0 377:15.0 380:36.0 381:15.0 383:37.0 384:4.0 389:20.0 390:11.0 391:28.0 392:24.0 393:49.0 395:8.0 396:23.0 398:31.0 401:22.0 403:21.0 404:11.0 405:24.0 406:1.0 407:11.0 408:3.0 409:13.0 411:7.0 412:3.0 421:18.0 422:15.0 423:28.0 425:1.0 426:23.0 427:20.0 434:16.0 435:14.0 437:17.0 439:37.0 440:4.0 441:15.0 444:28.0 446:18.0 448:2.0 451:19.0 452:12.0 453:2.0 456:7.0 459:5.0 461:12.0 463:1.0 464:16.0 465:15.0 468:12.0 469:4.0 470:9.0 471:22.0 472:41.0 473:16.0 474:19.0 476:6.0 478:12.0 479:11.0 480:18.0 481:10.0 482:4.0 483:7.0 484:15.0 485:25.0 486:17.0 487:1.0 490:14.0 494:21.0 496:8.0 498:31.0 499:4.0 500:6.0</t>
  </si>
  <si>
    <t>300280</t>
  </si>
  <si>
    <t>85:13700.0 86:482.0 87:174.0 91:462.0 92:87.0 93:293.0 95:135.0 97:697.0 98:554.0 99:3307.0 100:89.0 105:270.0 107:127.0 110:830.0 111:1368.0 112:1031.0 113:1578.0 114:363.0 119:1800.0 120:55.0 125:466.0 126:850.0 127:318.0 130:293.0 131:278.0 136:79.0 142:47.0 146:138.0 147:935.0 152:154.0 153:44.0 154:55.0 155:585.0 159:77.0 160:60.0 163:8.0 169:406.0 170:30.0 179:41.0 184:58.0 185:8.0 193:175.0 194:13.0 197:25.0 199:4.0 202:1.0 205:126.0 211:16.0 216:34.0 220:151.0 227:17.0 232:2.0 237:2.0 246:6.0 259:3.0 260:20.0 261:21.0 266:30.0 269:6.0 274:5.0 275:11.0 280:3.0 281:89.0 282:10.0 286:13.0 295:4.0 302:6.0 309:261.0 310:46.0 311:2.0 315:23.0 316:21.0 318:20.0 320:18.0 322:39.0 323:13.0 324:51.0 332:73.0 335:2.0 344:1.0 347:9.0 350:10.0 354:69.0 358:4.0 363:11.0 364:42.0 370:22.0 371:16.0 373:25.0 375:2.0 376:4.0 377:12.0 380:26.0 386:10.0 387:97.0 389:6.0 394:10.0 399:60.0 404:81.0 407:26.0 410:4.0 411:18.0 412:29.0 414:31.0 428:5.0 431:5.0 433:13.0 435:17.0 438:46.0 442:15.0 443:20.0 450:22.0 453:14.0 454:2.0 455:16.0 459:27.0 460:14.0 461:15.0 463:5.0 469:21.0 473:26.0 481:16.0 482:37.0 488:60.0 490:38.0 496:1.0 498:33.0 500:3.0</t>
  </si>
  <si>
    <t>300153</t>
  </si>
  <si>
    <t>85:26175.0 86:1604.0 91:475.0 95:407.0 97:1730.0 98:625.0 99:10744.0 100:891.0 101:47.0 104:121.0 106:10.0 107:108.0 109:450.0 110:688.0 111:2113.0 112:1691.0 113:6620.0 114:565.0 116:92.0 120:6.0 123:212.0 124:248.0 125:1195.0 126:1375.0 127:4232.0 128:526.0 129:325.0 130:44.0 139:286.0 140:145.0 141:2306.0 142:285.0 144:7.0 149:114.0 150:71.0 153:464.0 154:422.0 155:2007.0 156:155.0 158:8.0 163:10.0 165:20.0 166:59.0 167:124.0 168:288.0 169:1312.0 170:114.0 171:20.0 176:57.0 182:36.0 183:602.0 184:25.0 188:45.0 190:5.0 192:1.0 195:26.0 196:84.0 197:522.0 198:69.0 203:43.0 205:48.0 207:127.0 211:236.0 217:160.0 218:5.0 224:30.0 225:147.0 226:14.0 230:36.0 231:18.0 234:8.0 238:22.0 239:218.0 240:8.0 250:29.0 258:83.0 259:6.0 261:48.0 268:38.0 271:18.0 274:35.0 275:41.0 277:1.0 279:2.0 281:266.0 282:43.0 287:11.0 288:19.0 292:19.0 299:3.0 301:6.0 304:10.0 305:2.0 307:18.0 308:33.0 310:38.0 312:48.0 313:43.0 315:1.0 320:22.0 321:14.0 322:18.0 325:39.0 326:20.0 327:11.0 328:30.0 329:15.0 330:97.0 339:5.0 355:111.0 356:1.0 357:50.0 361:8.0 371:22.0 373:5.0 374:7.0 377:35.0 381:17.0 386:11.0 387:31.0 389:3.0 394:1.0 396:17.0 399:64.0 400:1.0 401:21.0 402:18.0 404:26.0 406:4.0 407:34.0 411:62.0 412:46.0 417:63.0 418:1.0 420:33.0 422:31.0 424:59.0 426:14.0 427:19.0 428:31.0 432:18.0 435:18.0 436:42.0 437:65.0 438:2.0 441:19.0 442:22.0 444:11.0 449:6.0 451:11.0 452:18.0 453:65.0 457:2.0 459:34.0 461:60.0 462:26.0 465:27.0 467:37.0 469:28.0 477:27.0 478:16.0 480:29.0 481:31.0 484:26.0 486:19.0 489:29.0 490:69.0 491:47.0 492:12.0 494:33.0 495:34.0 496:28.0 498:30.0</t>
  </si>
  <si>
    <t>300148</t>
  </si>
  <si>
    <t>85:26481.0 86:1078.0 89:104.0 93:84.0 96:20.0 97:38.0 98:1651.0 99:7493.0 100:150.0 106:80.0 107:411.0 109:41.0 110:253.0 111:284.0 112:232.0 113:2956.0 114:134.0 125:424.0 126:303.0 127:1480.0 128:43.0 139:89.0 140:381.0 141:1129.0 143:16.0 152:8.0 155:121.0 168:34.0 169:682.0 183:186.0 184:151.0 211:1.0 312:4.0 324:16.0</t>
  </si>
  <si>
    <t>300139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</si>
  <si>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</si>
  <si>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300133</t>
  </si>
  <si>
    <t>85:17680.0 86:1255.0 91:34.0 92:156.0 95:97.0 98:653.0 99:5235.0 100:510.0 101:72.0 103:81.0 104:55.0 111:318.0 112:509.0 113:3085.0 114:356.0 116:25.0 117:151.0 124:124.0 125:380.0 126:311.0 127:1194.0 131:132.0 133:145.0 134:292.0 139:75.0 140:103.0 141:744.0 142:42.0 151:34.0 153:2.0 154:91.0 155:482.0 156:38.0 157:70.0 159:39.0 168:100.0 169:269.0 172:8.0 179:22.0 183:228.0 184:162.0 193:38.0 194:40.0 195:15.0 199:27.0 200:27.0 202:36.0 214:75.0 215:10.0 216:36.0 217:113.0 218:1.0 223:30.0 227:56.0 231:25.0 232:6.0 234:10.0 237:5.0 240:7.0 246:29.0 251:15.0 253:1.0 254:3.0 258:1.0 259:65.0 260:3.0 263:3.0 268:34.0 269:20.0 272:111.0 274:5.0 279:81.0 281:62.0 284:53.0 289:16.0 295:8.0 298:7.0 299:17.0 300:2.0 301:15.0 302:23.0 303:12.0 304:24.0 305:28.0 307:15.0 310:35.0 311:49.0 312:62.0 313:17.0 314:2.0 316:18.0 317:14.0 320:5.0 321:7.0 324:5.0 326:57.0 332:85.0 335:52.0 336:40.0 338:36.0 341:34.0 342:16.0 343:7.0 345:22.0 346:42.0 347:28.0 349:2.0 350:52.0 352:64.0 354:31.0 357:23.0 360:23.0 361:6.0 362:46.0 364:55.0 368:22.0 370:11.0 373:13.0 375:6.0 379:29.0 380:14.0 381:2.0 382:34.0 386:1.0 387:20.0 391:37.0 394:30.0 396:10.0 397:12.0 401:47.0 403:46.0 405:50.0 407:40.0 412:24.0 415:11.0 418:16.0 419:44.0 420:16.0 421:59.0 423:12.0 424:6.0 425:51.0 426:36.0 427:10.0 428:13.0 429:51.0 430:51.0 432:26.0 435:19.0 436:4.0 437:55.0 438:2.0 439:25.0 441:9.0 444:17.0 445:18.0 448:34.0 450:21.0 455:36.0 456:23.0 460:10.0 466:43.0 467:21.0 470:24.0 474:29.0 475:39.0 476:6.0 479:38.0 481:45.0 483:21.0 484:2.0 485:26.0 486:14.0 487:28.0 489:16.0 490:24.0 492:27.0 494:16.0 496:8.0 497:46.0 498:9.0 499:15.0</t>
  </si>
  <si>
    <t>300129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</si>
  <si>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</si>
  <si>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300108</t>
  </si>
  <si>
    <t>85:50201.0 86:3583.0 87:182.0 94:48.0 95:924.0 96:257.0 97:2613.0 98:1315.0 99:16814.0 100:1271.0 101:397.0 103:857.0 104:12.0 105:317.0 106:175.0 107:3.0 108:64.0 109:286.0 110:961.0 111:4025.0 112:2551.0 113:10781.0 114:947.0 117:913.0 118:134.0 119:123.0 120:50.0 121:91.0 122:39.0 123:42.0 124:184.0 125:1663.0 126:1676.0 127:6722.0 128:304.0 129:426.0 132:262.0 133:33.0 137:10.0 138:132.0 139:423.0 140:262.0 141:3352.0 142:382.0 143:103.0 144:41.0 145:117.0 146:6.0 149:58.0 151:13.0 152:77.0 153:548.0 154:688.0 155:2694.0 157:240.0 158:50.0 159:64.0 160:51.0 161:29.0 163:17.0 165:65.0 166:92.0 167:138.0 168:287.0 169:1428.0 170:225.0 172:14.0 173:23.0 175:36.0 176:56.0 177:10.0 178:34.0 179:7.0 180:54.0 181:83.0 182:24.0 183:620.0 184:180.0 185:44.0 186:4.0 187:2.0 188:92.0 189:189.0 190:39.0 191:25.0 193:22.0 194:13.0 195:53.0 196:129.0 197:691.0 198:163.0 199:25.0 200:81.0 201:61.0 202:12.0 203:41.0 204:152.0 205:553.0 206:135.0 207:89.0 209:45.0 210:147.0 211:299.0 212:57.0 213:5.0 214:25.0 215:9.0 216:74.0 217:529.0 218:129.0 219:41.0 220:91.0 222:42.0 223:9.0 224:72.0 225:110.0 226:137.0 227:10.0 228:35.0 229:111.0 231:89.0 232:6.0 233:72.0 234:36.0 235:67.0 236:26.0 237:41.0 238:108.0 239:131.0 240:62.0 241:8.0 242:51.0 243:42.0 245:63.0 246:73.0 247:28.0 248:22.0 249:53.0 250:96.0 251:97.0 252:66.0 253:114.0 254:5.0 255:12.0 256:27.0 257:68.0 258:29.0 259:64.0 260:109.0 261:45.0 262:79.0 264:68.0 265:66.0 266:122.0 267:43.0 268:49.0 269:71.0 270:13.0 271:37.0 272:41.0 273:62.0 274:31.0 275:63.0 276:39.0 277:51.0 278:72.0 279:7.0 280:90.0 281:81.0 282:52.0 283:54.0 284:76.0 285:47.0 287:82.0 288:62.0 289:109.0 290:17.0 291:62.0 292:28.0 293:33.0 294:62.0 295:51.0 297:47.0 298:105.0 299:87.0 300:48.0 301:40.0 302:22.0 304:48.0 305:40.0 306:62.0 307:173.0 308:82.0 309:61.0 310:51.0 311:24.0 312:63.0 313:18.0 314:26.0 315:43.0 316:36.0 317:49.0 318:37.0 319:438.0 320:191.0 321:131.0 322:44.0 323:65.0 324:18.0 325:13.0 326:54.0 327:36.0 328:22.0 329:65.0 330:47.0 331:103.0 332:44.0 333:69.0 334:53.0 335:41.0 336:53.0 337:108.0 338:93.0 339:60.0 340:41.0 342:48.0 343:66.0 345:69.0 346:16.0 347:32.0 348:86.0 349:13.0 350:49.0 351:33.0 352:76.0 353:43.0 354:15.0 355:55.0 356:42.0 357:83.0 358:76.0 359:60.0 360:15.0 361:60.0 362:83.0 363:35.0 364:57.0 365:42.0 366:37.0 368:47.0 369:6.0 370:50.0 372:31.0 374:14.0 375:43.0 376:59.0 377:44.0 378:5.0 379:15.0 380:25.0 382:49.0 383:51.0 384:5.0 385:87.0 386:25.0 387:60.0 388:20.0 389:84.0 390:31.0 391:36.0 392:66.0 393:53.0 394:41.0 395:31.0 396:38.0 399:40.0 400:94.0 401:64.0 403:30.0 404:42.0 405:85.0 406:52.0 407:100.0 408:53.0 409:22.0 410:54.0 411:6.0 412:14.0 413:48.0 414:64.0 415:106.0 416:59.0 418:31.0 419:1.0 420:29.0 421:104.0 422:75.0 423:54.0 424:21.0 425:44.0 426:22.0 428:90.0 429:27.0 430:64.0 431:71.0 432:5.0 433:42.0 434:47.0 435:57.0 436:35.0 437:74.0 438:68.0 439:34.0 440:14.0 441:60.0 442:20.0 443:71.0 444:9.0 445:80.0 446:34.0 447:69.0 448:66.0 449:27.0 450:10.0 451:35.0 452:68.0 453:52.0 454:75.0 455:44.0 456:55.0 457:15.0 458:41.0 459:42.0 460:76.0 461:89.0 462:26.0 463:129.0 464:64.0 465:31.0 466:40.0 467:31.0 468:30.0 469:5.0 470:51.0 471:67.0 472:31.0 473:4.0 474:40.0 475:82.0 476:67.0 477:52.0 478:27.0 479:51.0 480:74.0 481:55.0 482:46.0 483:36.0 484:90.0 485:95.0 486:12.0 487:30.0 488:82.0 489:19.0 490:83.0 493:12.0 494:86.0 495:60.0 496:60.0 497:37.0 498:59.0 499:30.0 500:58.0</t>
  </si>
  <si>
    <t>2-phenylpropanol NIST</t>
  </si>
  <si>
    <t>85:59.0 86:5.0 89:1243.0 90:122.0 91:1163.0 92:27.0 97:65.0 99:35.0 100:52.0 102:27.0 103:183.0 104:26.0 105:173.0 112:85.0 115:220.0 117:128.0 118:71.0 119:219.0 121:14.0 123:26.0 128:29.0 130:64.0 131:41.0 135:54.0 139:72.0 142:71.0 143:48.0 146:16.0 147:53.0 154:36.0 156:167.0 160:44.0 177:23.0 178:1.0 186:173.0 193:2579.0 194:384.0 195:78.0 217:63.0 240:4.0 277:2.0 308:2.0 346:5.0 365:1.0 372:1.0 381:9.0 397:10.0 434:4.0 491:5.0</t>
  </si>
  <si>
    <t>2-monopalmitin</t>
  </si>
  <si>
    <t>85:4519.0 86:877.0 88:60.0 89:3614.0 90:456.0 91:113.0 93:512.0 94:382.0 95:2840.0 96:794.0 97:1417.0 98:1700.0 99:1980.0 100:438.0 101:8879.0 102:1464.0 103:21631.0 104:2041.0 105:2084.0 107:463.0 108:73.0 109:1209.0 110:693.0 111:634.0 112:475.0 113:2100.0 114:513.0 115:1668.0 116:909.0 117:4518.0 118:788.0 119:157.0 121:50.0 122:59.0 123:652.0 124:63.0 127:782.0 128:730.0 129:37603.0 130:6233.0 131:9467.0 132:1364.0 133:3998.0 134:904.0 135:638.0 136:138.0 137:529.0 138:46.0 139:19.0 140:163.0 141:3.0 142:193.0 144:727.0 145:1976.0 146:412.0 147:28373.0 148:4069.0 149:2045.0 151:168.0 152:101.0 154:52.0 155:185.0 156:274.0 157:315.0 159:684.0 160:425.0 162:143.0 163:2072.0 164:249.0 166:350.0 168:16.0 170:139.0 171:102.0 172:135.0 173:335.0 174:905.0 175:976.0 176:266.0 177:594.0 178:61.0 179:337.0 180:151.0 181:25.0 182:20.0 183:135.0 186:992.0 187:303.0 188:272.0 189:569.0 190:120.0 191:5465.0 192:1070.0 193:315.0 194:116.0 195:60.0 196:29.0 198:40.0 199:112.0 201:540.0 202:207.0 203:7036.0 205:515.0 206:325.0 208:79.0 209:143.0 210:11.0 211:113.0 214:108.0 215:103.0 216:182.0 217:4661.0 218:12883.0 219:3107.0 220:937.0 224:9.0 233:306.0 235:37.0 237:32.0 238:25.0 239:828.0 240:155.0 242:19.0 246:5.0 247:56.0 254:1.0 257:250.0 260:83.0 261:150.0 263:140.0 265:40.0 267:33.0 269:89.0 278:61.0 281:182.0 282:26.0 283:15.0 285:70.0 286:29.0 287:5257.0 288:822.0 289:250.0 292:51.0 294:1.0 295:2.0 299:62.0 302:29.0 304:56.0 305:113.0 308:93.0 313:2279.0 314:715.0 315:103.0 327:77.0 328:80.0 329:188.0 331:11.0 332:56.0 337:12.0 338:18.0 340:2.0 341:53.0 342:37.0 343:36.0 349:28.0 351:4.0 352:7.0 356:44.0 364:106.0 365:40.0 371:33.0 377:17.0 380:30.0 382:10.0 384:106.0 387:293.0 388:67.0 389:116.0 393:11.0 399:6.0 401:131.0 402:108.0 403:264.0 404:136.0 405:25.0 406:6.0 411:2.0 416:1.0 417:23.0 419:6.0 420:3.0 423:17.0 426:8.0 430:10.0 431:6.0 432:14.0 434:2.0 438:7.0 441:2.0 446:9.0 447:12.0 453:29.0 454:6.0 456:6.0 459:150.0 460:114.0 462:4.0 463:84.0 466:3.0 472:3.0 474:4.0 484:2.0 488:3.0 491:50.0 496:2.0</t>
  </si>
  <si>
    <t>2-monoolein</t>
  </si>
  <si>
    <t>85:442.0 86:15.0 87:212.0 88:53.0 89:542.0 90:36.0 91:382.0 92:23.0 93:647.0 94:200.0 95:1203.0 96:336.0 97:547.0 98:391.0 99:237.0 100:13.0 101:1461.0 102:114.0 103:12485.0 104:1190.0 105:780.0 106:68.0 107:239.0 108:96.0 109:356.0 110:151.0 111:170.0 112:29.0 113:274.0 114:37.0 115:376.0 116:243.0 117:673.0 118:46.0 119:166.0 120:21.0 121:270.0 122:48.0 123:157.0 124:71.0 125:35.0 127:21.0 128:24.0 129:8851.0 130:1362.0 131:1564.0 132:195.0 133:921.0 134:154.0 135:256.0 136:26.0 137:81.0 138:8.0 139:10.0 140:1.0 141:1.0 142:1.0 143:72.0 144:8.0 145:309.0 146:140.0 147:4152.0 148:676.0 149:633.0 150:76.0 151:84.0 152:16.0 153:17.0 155:3.0 157:8.0 159:64.0 160:6.0 161:17.0 162:19.0 163:165.0 164:15.0 165:30.0 166:2.0 171:52.0 173:42.0 174:42.0 175:143.0 176:16.0 177:66.0 178:14.0 181:9.0 182:2.0 183:5.0 184:1.0 185:18.0 187:5.0 188:51.0 189:139.0 190:9.0 191:524.0 192:41.0 193:15.0 198:5.0 201:516.0 202:51.0 203:887.0 204:121.0 205:47.0 211:8.0 213:1.0 215:62.0 216:1.0 217:419.0 218:1204.0 219:474.0 220:136.0 221:63.0 224:1.0 227:6.0 229:2.0 231:1.0 234:1.0 237:5.0 238:3.0 241:5.0 243:17.0 244:51.0 245:18.0 246:34.0 247:7.0 248:1.0 251:1.0 254:2.0 255:5.0 257:209.0 258:35.0 259:2.0 260:2.0 262:5.0 263:4.0 264:10.0 265:30.0 271:5.0 272:1.0 285:2.0 286:3.0 289:1.0 297:1.0 299:8.0 300:10.0 304:1.0 311:6.0 313:1.0 314:44.0 315:3.0 316:2.0 323:4.0 326:2.0 328:3.0 337:28.0 338:8.0 339:99.0 340:42.0 353:2.0 355:1.0 358:1.0 363:1.0 365:1.0 367:18.0 368:10.0 373:2.0 376:1.0 380:1.0 390:1.0 396:2.0 397:2.0 398:2.0 399:1.0 401:2.0 402:2.0 406:1.0 408:56.0 409:37.0 410:62.0 411:28.0 412:4.0 413:3.0 428:1.0 429:7.0 430:3.0 436:2.0 438:4.0 441:1.0 445:1.0 468:2.0 472:1.0 481:1.0 483:3.0 484:1.0 485:6.0 486:2.0 494:2.0 498:4.0 500:1.0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</si>
  <si>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</si>
  <si>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</si>
  <si>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</si>
  <si>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2-hydroxybutanoic acid</t>
  </si>
  <si>
    <t>85:275.0 86:164.0 87:2785.0 90:81.0 91:187.0 95:1047.0 96:40.0 97:55.0 98:7.0 99:319.0 101:363.0 107:430.0 108:235.0 109:238.0 110:367.0 115:1308.0 116:28.0 119:38.0 126:242.0 127:1859.0 128:4.0 129:353.0 130:1471.0 131:39466.0 132:4773.0 133:2654.0 134:824.0 135:155.0 136:69.0 143:1261.0 144:103.0 147:3811.0 148:823.0 149:323.0 152:1.0 156:21.0 163:1.0 179:2.0 184:673.0 185:12.0 189:62.0 190:575.0 191:123.0 199:313.0 205:2934.0 206:493.0 207:141.0 208:83.0 223:2.0 233:1292.0 234:267.0 235:26.0 237:2.0 249:3.0 251:5.0 252:1.0 253:1.0 265:1.0 267:11.0 268:3.0 269:3.0 270:2.0 271:14.0 278:18.0 292:2.0 296:11.0 313:18.0 323:2.0 325:4.0 340:1.0 347:18.0 355:7.0 356:1.0 357:2.0 358:2.0 368:12.0 371:4.0 401:10.0 435:32.0 463:6.0 470:11.0 496:11.0</t>
  </si>
  <si>
    <t>2-aminoadipic acid</t>
  </si>
  <si>
    <t>85:864.0 86:878.0 87:624.0 88:261.0 89:926.0 90:176.0 91:6.0 94:25.0 96:235.0 97:3.0 98:936.0 99:564.0 100:4884.0 101:1366.0 102:334.0 103:4605.0 104:443.0 105:319.0 106:102.0 108:362.0 109:99.0 110:48.0 111:67.0 112:444.0 113:191.0 114:432.0 115:2603.0 116:1046.0 117:6551.0 118:885.0 119:443.0 120:68.0 121:5.0 123:7.0 126:97.0 127:108.0 128:6631.0 129:7354.0 130:1338.0 131:2214.0 132:783.0 133:2815.0 134:386.0 135:155.0 136:6.0 138:68.0 139:35.0 140:84.0 141:126.0 142:197.0 143:461.0 144:89.0 145:280.0 146:78.0 147:9619.0 148:1741.0 149:1405.0 150:242.0 151:123.0 152:149.0 153:159.0 154:750.0 155:59.0 157:351.0 158:39.0 159:86.0 160:763.0 161:247.0 162:37.0 163:456.0 164:78.0 165:85.0 170:1296.0 171:188.0 172:392.0 174:1750.0 175:397.0 176:116.0 177:6.0 178:18.0 179:4.0 180:30.0 181:8.0 182:62.0 185:27.0 186:44.0 188:270.0 189:1022.0 190:257.0 191:628.0 192:90.0 193:10.0 195:4.0 196:6.0 197:168.0 198:77.0 201:49.0 202:178.0 203:580.0 204:993.0 205:1553.0 206:334.0 207:246.0 208:53.0 212:79.0 213:15.0 214:7.0 216:98.0 217:10868.0 218:3306.0 219:1393.0 220:191.0 221:439.0 222:26.0 223:43.0 227:7.0 228:190.0 230:56.0 231:58.0 232:7.0 233:65.0 237:16.0 238:7.0 239:26.0 240:42.0 241:11.0 242:16.0 243:161.0 244:1901.0 245:480.0 246:236.0 247:47.0 248:45.0 254:5.0 255:9.0 257:69.0 259:37.0 260:7940.0 261:1895.0 262:793.0 263:105.0 264:22.0 265:5.0 268:15.0 276:6.0 277:395.0 278:56.0 279:19.0 280:23.0 281:13.0 286:3.0 287:28.0 288:112.0 289:24.0 290:2.0 291:248.0 292:68.0 293:18.0 302:18.0 305:49.0 306:96.0 307:470.0 308:114.0 309:94.0 313:2.0 317:41.0 318:26.0 319:319.0 320:114.0 321:72.0 322:27.0 324:1.0 325:4.0 332:43.0 333:42.0 334:83.0 335:28.0 336:10.0 337:3.0 341:1.0 343:9.0 344:48.0 353:1.0 356:18.0 359:6.0 361:8.0 362:237.0 363:60.0 364:49.0 367:9.0 368:10.0 377:134.0 378:42.0 379:5.0 387:2.0 388:22.0 389:1.0 392:9.0 393:11.0 395:13.0 398:8.0 400:5.0 402:2.0 403:1.0 417:15.0 418:4.0 426:7.0 432:9.0 447:5.0 450:15.0 451:1.0 462:1.0 464:8.0 467:15.0 469:11.0 470:14.0 472:13.0 475:14.0 479:11.0 482:6.0 488:10.0 490:5.0 493:5.0 500:3.0</t>
  </si>
  <si>
    <t>295010</t>
  </si>
  <si>
    <t>86:800.0 87:24.0 88:9489.0 89:295.0 90:388.0 91:84.0 99:296.0 100:456.0 102:343.0 104:8.0 108:121.0 109:37.0 110:88.0 111:168.0 114:51.0 116:292.0 119:4.0 120:169.0 122:7.0 126:70.0 127:51.0 128:27.0 129:40.0 131:539.0 132:122.0 134:1040.0 139:1.0 144:146.0 145:4300.0 146:832.0 147:3064.0 148:126.0 149:20.0 151:9.0 152:10.0 154:2.0 155:8.0 157:120.0 159:3.0 160:331.0 168:11.0 171:1398.0 172:106.0 173:479.0 174:12.0 179:15.0 184:901.0 185:165.0 186:123.0 187:260.0 188:49.0 193:32.0 194:11.0 198:34.0 199:192.0 202:3.0 204:272.0 210:22.0 212:2.0 217:5.0 224:8.0 233:2.0 245:720.0 246:168.0 247:28.0 254:24.0 261:694.0 262:157.0 263:62.0 276:182.0 277:10.0 278:1.0 282:5.0 295:18.0 297:5.0 303:5.0 305:4.0 312:15.0 321:6.0 330:8.0 336:1.0 341:4.0 346:5.0 351:7.0 354:16.0 357:12.0 362:17.0 368:7.0 371:3.0 375:10.0 382:15.0 385:4.0 391:10.0 403:9.0 405:4.0 411:11.0 414:9.0 417:13.0 423:14.0 428:20.0 432:21.0 438:6.0 441:1.0 447:15.0 451:1.0 456:3.0 458:3.0 460:5.0 463:2.0 470:6.0 471:8.0 475:4.0 479:8.0 483:1.0 487:4.0 489:10.0 490:7.0 496:1.0 499:3.0</t>
  </si>
  <si>
    <t>293848</t>
  </si>
  <si>
    <t>87:113.0 89:1065.0 90:3.0 91:82.0 97:1.0 100:40.0 101:388.0 102:10.0 103:2131.0 104:102.0 108:4.0 111:7.0 113:51.0 116:97.0 117:1276.0 126:96.0 129:712.0 133:1684.0 140:3.0 142:53.0 143:37.0 145:2.0 147:2782.0 148:411.0 149:7.0 153:1.0 154:25.0 157:421.0 158:40.0 159:165.0 171:1.0 172:233.0 182:14.0 185:7.0 186:207.0 187:171.0 189:275.0 190:239.0 191:81.0 193:47.0 195:1.0 199:66.0 201:20.0 202:20.0 203:31.0 204:505.0 205:875.0 206:72.0 207:7.0 209:134.0 210:54.0 214:83.0 215:34.0 216:42.0 217:1170.0 218:179.0 219:12.0 220:1.0 223:4.0 227:7.0 228:30.0 229:69.0 230:33.0 231:28.0 234:588.0 235:64.0 236:31.0 244:2.0 246:10.0 247:1.0 249:8.0 255:36.0 258:15.0 265:11.0 273:22.0 280:5.0 281:45.0 285:31.0 289:2.0 290:2373.0 291:784.0 292:276.0 293:39.0 296:8.0 300:44.0 304:24.0 305:26.0 306:1.0 307:143.0 309:8.0 314:11.0 316:22.0 317:62.0 319:772.0 320:213.0 321:101.0 322:8.0 323:11.0 327:74.0 328:78.0 330:3.0 331:32.0 332:1.0 341:10.0 342:8.0 347:1.0 348:7.0 358:38.0 359:5.0 364:29.0 373:37.0 374:1.0 387:41.0 388:10.0 392:253.0 393:126.0 394:33.0 404:55.0 405:1.0 416:43.0 421:2.0 465:1.0 475:1.0 490:2.0</t>
  </si>
  <si>
    <t>293007</t>
  </si>
  <si>
    <t>85:7286.0 86:804.0 87:8254.0 88:1521.0 89:1305.0 90:88.0 92:18.0 93:821.0 94:87.0 95:3440.0 96:1031.0 97:5404.0 98:3536.0 99:1416.0 100:171.0 101:4220.0 102:21829.0 103:3225.0 106:94.0 107:1074.0 108:81.0 109:1770.0 110:1456.0 111:1860.0 112:702.0 113:127.0 114:166.0 115:4015.0 116:450.0 117:107.0 121:421.0 123:515.0 124:117.0 125:429.0 128:69.0 129:5924.0 130:629.0 131:82.0 138:313.0 139:205.0 140:209.0 143:2216.0 144:214.0 146:48.0 151:35.0 153:13.0 157:3366.0 158:363.0 162:23.0 163:292.0 164:55.0 165:54.0 167:84.0 170:2.0 171:1031.0 172:80.0 174:342.0 175:38.0 176:57.0 180:2.0 181:258.0 182:32.0 183:4780.0 184:709.0 185:468.0 186:9.0 199:115.0 200:5512.0 201:4273.0 202:498.0 213:4.0 215:103.0 227:13.0 229:79.0 234:1.0 242:78.0 243:31.0 256:24.0 260:13.0 274:1.0 287:23.0 289:23.0 294:39.0 296:6.0 313:4.0 318:6.0 341:13.0 357:346.0 358:35.0 359:11.0 371:2.0 385:8.0 386:7.0 417:1.0 419:4.0 420:9.0 421:7.0 448:17.0 452:3.0 453:2.0 460:17.0 484:10.0 500:3.0</t>
  </si>
  <si>
    <t>291025</t>
  </si>
  <si>
    <t>86:864.0 87:5011.0 88:245.0 91:35.0 92:193.0 93:70.0 97:36.0 98:157.0 100:665.0 107:374.0 109:1.0 110:160.0 114:61.0 128:59.0 130:52.0 134:3165.0 140:83.0 142:73.0 143:740.0 146:4.0 147:3221.0 152:12.0 153:13.0 154:7.0 155:7.0 167:9.0 168:6.0 170:3.0 172:173.0 174:3765.0 175:379.0 176:153.0 179:11.0 182:2.0 193:13.0 197:12.0 198:7.0 199:188.0 200:129.0 211:17.0 213:17.0 214:268.0 225:4.0 233:2.0 239:4.0 242:153.0 250:1.0 251:1.0 255:1.0 257:38.0 260:3.0 264:1.0 265:38.0 292:169.0 307:35.0 317:3.0 327:31.0 345:1.0 346:14.0 351:79.0 352:15.0 362:2.0 405:25.0 409:1.0 415:1.0 429:4.0 449:1.0 451:1.0 452:2.0 453:3.0</t>
  </si>
  <si>
    <t>289052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</si>
  <si>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</si>
  <si>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289049</t>
  </si>
  <si>
    <t>85:681.0 86:261.0 88:252.0 89:3794.0 90:255.0 92:29.0 94:110.0 98:87.0 99:934.0 100:1531.0 101:813.0 102:382.0 103:8023.0 104:767.0 105:893.0 106:96.0 111:136.0 112:53.0 113:345.0 114:1733.0 115:180.0 116:195.0 117:3006.0 118:294.0 119:17.0 124:26.0 128:151.0 129:3762.0 130:1140.0 131:1137.0 132:70.0 133:1474.0 134:608.0 135:823.0 138:23.0 139:64.0 140:109.0 141:161.0 142:357.0 143:509.0 144:44.0 146:30.0 147:11007.0 148:1984.0 149:872.0 150:45.0 151:102.0 153:45.0 154:9.0 155:81.0 156:106.0 157:2988.0 158:795.0 159:176.0 163:201.0 164:103.0 166:270.0 167:140.0 168:53.0 169:191.0 170:258.0 171:278.0 172:285.0 173:352.0 174:212.0 175:93.0 177:44.0 179:24.0 180:160.0 181:59.0 182:143.0 183:92.0 186:9.0 187:10.0 188:79.0 189:886.0 190:411.0 191:396.0 192:157.0 194:57.0 196:42.0 197:77.0 198:84.0 201:94.0 202:130.0 203:126.0 204:1026.0 205:5626.0 206:990.0 207:544.0 208:47.0 210:51.0 211:34.0 212:79.0 213:44.0 214:83.0 215:40.0 216:83.0 217:3360.0 218:686.0 219:292.0 220:63.0 221:82.0 222:60.0 223:52.0 225:14.0 228:20.0 229:840.0 230:335.0 231:314.0 232:77.0 234:93.0 236:89.0 237:36.0 238:333.0 239:92.0 240:125.0 242:58.0 243:82.0 244:100.0 245:83.0 246:15.0 247:47.0 248:24.0 249:45.0 251:57.0 254:58.0 255:5.0 256:100.0 257:3.0 259:3.0 260:32.0 262:1316.0 263:339.0 264:635.0 265:144.0 266:84.0 268:44.0 270:28.0 272:14.0 273:8.0 276:31.0 277:123.0 278:275.0 279:121.0 280:140.0 282:134.0 283:26.0 285:35.0 287:16.0 288:81.0 289:36.0 291:231.0 292:70.0 293:129.0 294:134.0 295:7.0 297:23.0 299:78.0 300:35.0 302:42.0 303:26.0 304:36.0 305:225.0 306:95.0 307:252.0 308:81.0 309:12.0 310:2.0 311:47.0 312:10.0 313:72.0 314:33.0 315:35.0 316:21.0 317:20.0 318:214.0 319:5173.0 320:1625.0 321:765.0 322:167.0 323:46.0 324:48.0 325:76.0 326:14.0 328:80.0 330:41.0 331:50.0 332:73.0 333:75.0 334:82.0 335:28.0 336:114.0 337:71.0 338:46.0 342:38.0 343:3.0 344:34.0 346:52.0 347:19.0 348:48.0 350:30.0 351:166.0 352:3000.0 353:1091.0 354:599.0 355:65.0 356:123.0 358:55.0 363:10.0 364:109.0 365:57.0 366:107.0 367:674.0 368:299.0 369:89.0 370:48.0 371:17.0 372:153.0 373:62.0 374:29.0 375:11.0 376:74.0 377:45.0 378:7.0 383:14.0 384:8.0 388:26.0 389:30.0 391:12.0 393:4.0 395:29.0 396:1.0 397:2.0 399:1.0 403:31.0 404:20.0 405:6.0 406:31.0 407:3.0 408:12.0 409:20.0 411:16.0 413:10.0 414:1.0 416:13.0 422:14.0 423:4.0 424:5.0 425:19.0 427:14.0 430:4.0 431:2.0 432:8.0 436:9.0 437:17.0 438:42.0 439:7.0 441:9.0 442:29.0 443:11.0 445:17.0 446:24.0 447:17.0 448:3.0 450:8.0 459:14.0 460:15.0 462:22.0 466:24.0 467:22.0 471:22.0 472:26.0 473:8.0 475:6.0 479:1.0 480:11.0 481:29.0 482:51.0 483:19.0 484:12.0 485:6.0 486:5.0 487:16.0 491:12.0 496:4.0 497:20.0 498:22.0 499:15.0 500:10.0</t>
  </si>
  <si>
    <t>288810</t>
  </si>
  <si>
    <t>85:119.0 86:425.0 88:672.0 90:224.0 91:243.0 92:190.0 98:54.0 99:113.0 100:5723.0 106:92.0 107:7504.0 108:889.0 109:592.0 110:762.0 111:92.0 113:13.0 114:16.0 119:318.0 122:214.0 124:11.0 126:107.0 127:752.0 130:1928.0 132:240.0 134:2164.0 136:664.0 139:36.0 143:165.0 144:112.0 146:221.0 150:623.0 151:111.0 152:5641.0 153:589.0 154:161.0 160:13.0 165:170.0 167:1502.0 168:180.0 169:11.0 172:52.0 174:179.0 180:131.0 184:1786.0 185:178.0 199:338.0 201:51.0 228:28.0 246:6.0 281:37.0 294:1.0 298:5.0 304:18.0 321:1.0 322:14.0 330:2.0 331:15.0 350:8.0 363:1.0 383:10.0 388:2.0 390:11.0 399:3.0 406:1.0 409:8.0 421:13.0 447:6.0 460:12.0 479:4.0 484:4.0 496:10.0 499:6.0</t>
  </si>
  <si>
    <t>288808</t>
  </si>
  <si>
    <t>85:851.0 86:1323.0 89:8869.0 90:409.0 91:981.0 92:231.0 93:4.0 94:21.0 95:10.0 98:626.0 99:50.0 100:17626.0 101:2506.0 102:506.0 106:107.0 107:13197.0 108:646.0 109:295.0 110:4332.0 114:1114.0 116:5046.0 117:10157.0 118:1294.0 120:401.0 130:10125.0 131:2420.0 134:6785.0 136:174.0 138:176.0 139:42.0 142:113.0 143:444.0 144:766.0 145:71.0 146:132.0 151:1554.0 152:217.0 153:31.0 154:30.0 158:164.0 165:1.0 167:106.0 168:26.0 169:71.0 170:41.0 171:45.0 172:13.0 175:37.0 178:60.0 179:62.0 181:72.0 183:67.0 184:5735.0 185:141.0 186:386.0 187:39.0 188:411.0 191:500.0 192:35.0 193:90.0 194:10.0 195:30.0 196:22.0 197:19.0 199:741.0 200:289.0 201:130.0 203:31.0 204:149.0 207:115.0 208:31.0 209:3.0 210:15.0 211:2.0 212:14.0 213:9.0 214:3.0 215:4.0 216:72.0 217:30.0 218:43.0 219:5.0 224:13.0 226:2.0 227:805.0 228:106.0 229:7.0 230:14.0 232:3344.0 233:684.0 234:229.0 239:1.0 242:169.0 248:1773.0 249:315.0 250:104.0 251:13.0 252:21.0 253:1.0 258:316.0 260:10.0 263:84.0 265:42.0 269:5.0 270:1.0 285:8.0 357:9.0 358:1.0 364:4.0 369:4.0 419:1.0 421:2.0 429:2.0 432:1.0 435:1.0 472:3.0 499:2.0</t>
  </si>
  <si>
    <t>288019</t>
  </si>
  <si>
    <t>89:3018.0 90:140.0 91:143.0 92:1.0 97:1387.0 99:67.0 100:244.0 101:2093.0 103:10644.0 104:916.0 105:1430.0 110:30.0 111:258.0 112:51.0 114:359.0 115:899.0 116:1143.0 117:4695.0 118:179.0 119:146.0 123:51.0 124:6.0 127:204.0 128:584.0 129:5180.0 130:35.0 131:639.0 132:238.0 133:2973.0 136:2.0 141:226.0 142:178.0 143:1182.0 144:240.0 145:460.0 147:9384.0 148:767.0 149:1072.0 153:150.0 154:29.0 155:64.0 156:29.0 157:1813.0 158:490.0 159:101.0 160:5112.0 161:1549.0 162:294.0 163:346.0 168:120.0 169:1446.0 170:296.0 171:220.0 172:30.0 173:255.0 174:202.0 175:206.0 176:224.0 177:253.0 178:11.0 181:95.0 185:48.0 186:685.0 187:46.0 188:42.0 189:1021.0 190:116.0 191:819.0 195:23.0 196:57.0 197:6.0 198:21.0 201:206.0 202:1.0 203:292.0 204:7685.0 205:3912.0 206:852.0 208:235.0 210:175.0 211:2.0 212:3.0 214:407.0 215:451.0 216:309.0 217:8515.0 218:1841.0 219:950.0 220:98.0 222:217.0 224:4.0 225:134.0 227:75.0 228:67.0 229:205.0 230:167.0 231:377.0 232:154.0 233:151.0 234:44.0 235:68.0 236:1.0 240:143.0 243:867.0 244:1088.0 245:412.0 246:1021.0 247:191.0 248:15.0 251:8.0 252:19.0 254:60.0 256:123.0 257:23.0 258:108.0 259:11454.0 260:2518.0 261:1056.0 262:216.0 263:95.0 264:2.0 265:36.0 267:281.0 268:48.0 269:189.0 270:105.0 271:120.0 272:85.0 273:29.0 274:148.0 275:75.0 276:111.0 277:74.0 278:77.0 280:29.0 282:321.0 284:5.0 286:28.0 287:61.0 288:45.0 289:9.0 291:161.0 292:46.0 293:24.0 295:135.0 297:40.0 300:389.0 301:70.0 302:73.0 303:58.0 304:17.0 305:225.0 306:92.0 307:486.0 308:138.0 309:157.0 310:9.0 311:42.0 312:77.0 313:127.0 314:41.0 315:2.0 317:32.0 318:8.0 319:941.0 320:360.0 321:116.0 322:13.0 323:2.0 326:7.0 328:49.0 329:28.0 330:15.0 331:68.0 333:145.0 334:7.0 337:28.0 344:120.0 345:8.0 346:27.0 347:12.0 348:79.0 349:2139.0 350:657.0 351:308.0 352:62.0 354:17.0 355:14.0 357:10.0 358:10.0 359:16.0 361:33.0 362:25.0 365:33.0 366:17.0 371:27.0 372:1.0 374:22.0 375:14.0 376:60.0 377:39.0 387:109.0 388:33.0 389:14.0 390:108.0 391:84.0 393:8.0 395:15.0 397:5.0 398:6.0 400:8.0 401:121.0 402:49.0 403:21.0 404:42.0 405:35.0 406:39.0 408:7.0 409:11.0 415:151.0 416:122.0 417:6.0 418:6.0 419:36.0 420:23.0 421:15.0 429:17.0 434:9.0 437:20.0 438:17.0 442:8.0 444:4.0 450:21.0 451:4.0 452:1.0 454:3.0 457:27.0 458:10.0 461:43.0 463:54.0 464:6.0 466:7.0 467:12.0 472:27.0 475:63.0 476:15.0 477:39.0 478:23.0 480:91.0 481:11.0 482:22.0 483:27.0 485:10.0 489:46.0 491:63.0 493:2.0 494:4.0 496:10.0</t>
  </si>
  <si>
    <t>285341</t>
  </si>
  <si>
    <t>85:3203.0 86:681.0 87:2940.0 88:1831.0 89:3607.0 90:1014.0 91:31407.0 92:2727.0 93:2262.0 94:1986.0 96:1458.0 97:52464.0 98:19459.0 99:800.0 100:1396.0 101:1431.0 102:2749.0 103:8373.0 104:4918.0 105:47400.0 106:4899.0 108:319.0 110:468.0 111:3145.0 112:3221.0 113:1465.0 114:61.0 115:12897.0 116:14281.0 117:12490.0 118:1537.0 119:85129.0 120:21771.0 121:1980.0 123:1089.0 124:2757.0 126:1479.0 127:559.0 128:406.0 130:1355.0 131:4104.0 132:839.0 133:8538.0 134:20261.0 135:5374.0 136:2107.0 137:3770.0 138:472.0 139:1090.0 141:48.0 143:155.0 146:146.0 147:8290.0 148:950.0 149:3895.0 150:727.0 151:31645.0 152:14992.0 153:3184.0 154:659.0 155:773.0 157:24.0 158:1280.0 159:930.0 162:1.0 167:204.0 168:4065.0 169:710.0 174:2529.0 176:67.0 177:1401.0 178:2209.0 179:576.0 180:208.0 183:301.0 185:158.0 190:691.0 194:198.0 198:45.0 199:1199.0 200:156.0 202:140.0 203:19.0 204:165.0 207:454.0 210:11.0 212:1.0 218:145.0 219:216.0 220:10.0 232:19.0 235:2.0 243:8.0 244:25696.0 245:3739.0 246:2470.0 247:322.0 255:698.0 256:292.0 260:3.0 264:1.0 265:9.0 267:16.0 270:178.0 272:52.0 274:3922.0 275:574.0 276:323.0 281:5.0 283:17.0 299:15.0 302:1.0 307:95.0 401:35.0 426:12.0 431:17.0 444:7.0 448:2.0 451:16.0 468:4.0 469:70.0 489:25.0 497:14.0</t>
  </si>
  <si>
    <t>281951</t>
  </si>
  <si>
    <t>85:187.0 86:478.0 87:1192.0 88:2814.0 89:6639.0 90:485.0 91:2127.0 92:361.0 93:161.0 96:148.0 97:29.0 98:1061.0 99:751.0 100:846.0 101:1669.0 102:337.0 103:56040.0 104:5483.0 105:5845.0 106:696.0 108:80.0 109:306.0 110:1382.0 111:3273.0 112:2935.0 113:363.0 114:51.0 115:805.0 116:14.0 117:2564.0 118:40.0 120:50.0 126:153.0 127:257.0 128:5.0 129:852.0 130:2762.0 131:568.0 132:606.0 133:419.0 134:3278.0 135:964.0 136:80.0 138:90.0 139:81.0 141:9.0 143:602.0 145:250.0 146:205.0 147:2363.0 148:1036.0 149:491.0 150:101.0 151:105.0 157:457.0 158:41.0 160:26.0 171:73.0 174:19.0 177:19.0 178:3.0 187:24665.0 188:3610.0 189:1193.0 191:22.0 193:25.0 199:391.0 202:102.0 205:159.0 209:20.0 212:17.0 218:10.0 221:244.0 222:49.0 247:9.0 263:57.0 284:14.0 339:7.0 354:10.0 406:18.0 420:2.0 463:1.0 492:9.0</t>
  </si>
  <si>
    <t>281926</t>
  </si>
  <si>
    <t>85:1588.0 86:2334.0 88:301.0 90:1095.0 91:399.0 97:304.0 98:622.0 100:2674.0 102:3117.0 103:840.0 104:789.0 105:400.0 106:249.0 107:3384.0 108:332.0 110:2671.0 114:674.0 116:12562.0 117:2202.0 118:1690.0 119:582.0 120:1994.0 121:150.0 123:81.0 126:639.0 127:2662.0 130:1106.0 131:1667.0 132:856.0 133:5502.0 134:9898.0 135:1967.0 136:422.0 140:1375.0 141:53.0 143:462.0 144:103.0 146:548.0 147:11229.0 148:2480.0 149:1794.0 150:192.0 160:859.0 161:183.0 162:267.0 163:66.0 167:52.0 169:110.0 174:105.0 175:15.0 176:6.0 184:6457.0 185:705.0 186:665.0 189:470.0 190:536.0 191:329.0 192:42.0 198:56.0 199:166.0 200:152.0 205:417.0 206:56.0 207:496.0 208:107.0 220:1134.0 221:345.0 222:369.0 227:3048.0 228:353.0 229:78.0 236:47.0 237:178.0 242:435.0 243:19.0 246:8.0 248:11.0 249:7.0 251:3.0 252:3.0 262:5.0 267:843.0 268:103.0 269:29.0 285:49.0 310:11.0 322:3.0 332:7.0 355:258.0 356:88.0 357:18.0 358:25.0 363:19.0 406:6.0 414:2.0 417:4.0 443:3.0 495:8.0</t>
  </si>
  <si>
    <t>281910</t>
  </si>
  <si>
    <t>85:222.0 87:76.0 89:26.0 93:339.0 95:119.0 101:13.0 102:5.0 103:51.0 104:647.0 105:1316.0 106:38.0 107:338.0 109:40.0 110:286.0 112:15.0 114:46.0 115:40.0 116:40.0 118:62.0 119:103.0 129:40.0 131:130.0 133:86.0 135:24.0 136:5.0 137:151.0 140:4631.0 141:63.0 142:438.0 144:235.0 146:101.0 147:450.0 148:116.0 149:42.0 150:3.0 155:450.0 157:4.0 159:164.0 163:71.0 165:58.0 171:173.0 172:10.0 174:1465.0 176:13.0 177:6.0 181:480.0 184:305.0 190:3.0 194:6.0 199:1.0 202:2.0 203:10.0 205:7.0 212:6.0 219:9.0 230:5.0 231:6.0 232:2.0 242:4.0 244:37.0 248:19.0 249:9.0 258:7.0 265:41.0 270:1.0 285:59.0 291:48.0 298:1.0 306:10.0 323:6.0 325:148.0 326:25.0 327:61.0 341:590.0 342:187.0 343:121.0 344:60.0 373:22.0 375:7.0 412:3.0 429:168.0 430:18.0 431:53.0</t>
  </si>
  <si>
    <t>274743</t>
  </si>
  <si>
    <t>86:90.0 92:51.0 94:1.0 104:20.0 107:42.0 108:62.0 109:8962.0 110:754.0 114:18.0 116:11.0 118:102.0 122:1.0 125:188.0 127:2.0 128:3.0 130:522.0 136:1.0 144:92.0 148:2.0 150:4.0 151:17.0 156:58.0 164:1.0 171:1.0 172:1.0 176:9.0 178:143.0 183:137.0 184:220.0 185:61.0 192:1.0 196:2.0 199:46.0 200:29.0 211:185.0 212:2.0 220:37.0 222:6.0 226:31.0 240:21.0 243:31.0 251:5.0 268:2.0 276:5.0 288:2.0 295:26.0 297:35.0 327:1.0 335:11.0 336:20.0 344:7.0 355:29.0 359:11.0 366:3.0 367:5.0 376:30.0 390:27.0 397:8.0 405:6.0 413:4.0 433:8.0 435:1.0 440:4.0 455:3.0 461:15.0 462:6.0 464:6.0 482:2.0 490:8.0 495:1.0 497:7.0</t>
  </si>
  <si>
    <t>274206</t>
  </si>
  <si>
    <t>85:1649.0 86:1498.0 93:206.0 96:155.0 98:354.0 99:24550.0 100:16396.0 101:897.0 102:143.0 107:861.0 108:119.0 110:189.0 111:1299.0 113:160.0 114:3468.0 115:5585.0 116:225.0 117:1271.0 118:78.0 119:25.0 127:132.0 128:157.0 130:2625.0 131:235.0 133:1582.0 134:3239.0 135:200.0 136:11.0 139:150.0 140:33.0 141:323.0 151:60.0 152:33.0 155:1031.0 158:243.0 159:47.0 161:63.0 163:68.0 165:8.0 171:36151.0 172:7156.0 173:3516.0 174:202.0 175:425.0 176:37.0 177:671.0 178:80.0 184:1372.0 185:197.0 186:2049.0 187:407.0 188:781.0 189:458.0 190:416.0 191:1963.0 192:369.0 193:634.0 194:53.0 195:42.0 199:84.0 203:41.0 205:388.0 207:5061.0 208:1055.0 209:478.0 210:73.0 211:6.0 216:24.0 217:75.0 219:140.0 221:1249.0 222:172.0 223:74.0 227:4.0 230:6.0 232:17.0 233:148.0 234:39.0 235:15.0 241:8.0 247:25.0 248:1379.0 249:6448.0 250:1622.0 251:805.0 252:80.0 255:9.0 260:68.0 263:221.0 264:104.0 265:56.0 266:43.0 271:84.0 279:327.0 280:76.0 281:123.0 286:6.0 289:32.0 290:472.0 291:1093.0 292:273.0 293:83.0 294:23.0 299:120.0 300:42.0 308:1.0 310:2.0 313:25.0 321:22.0 327:33.0 329:41.0 330:1.0 335:13.0 339:7.0 347:19.0 348:10.0 362:9.0 363:53.0 364:21.0 365:5.0 376:7.0 377:47.0 378:407.0 379:944.0 380:389.0 381:192.0 382:34.0 383:3.0 389:6.0 391:1.0 392:15.0 411:19.0 412:9.0 419:8.0 426:15.0 427:5.0 428:2.0 437:6.0 444:10.0 459:27.0 462:9.0 467:4.0 468:1.0 469:2.0 471:12.0 476:9.0 477:4.0 483:6.0 485:7.0 495:3.0 500:2.0</t>
  </si>
  <si>
    <t>273773</t>
  </si>
  <si>
    <t>85:8.0 86:244.0 87:990.0 88:137.0 91:581.0 92:404.0 93:6186.0 94:665.0 95:5664.0 96:182.0 97:743.0 98:1.0 100:325.0 103:1384.0 104:172.0 105:1791.0 106:4397.0 107:12052.0 108:4206.0 109:10175.0 112:13.0 117:358.0 118:247.0 119:684.0 120:186.0 121:646.0 128:1213.0 129:260.0 130:1907.0 131:612.0 132:95.0 134:4874.0 135:63479.0 136:8756.0 137:61267.0 138:2642.0 146:2241.0 147:1034.0 155:13.0 156:1438.0 157:162.0 158:99.0 160:78.0 161:3.0 174:1058.0 184:323.0 188:21.0 193:19.0 201:58.0 205:2.0 206:1.0 214:247.0 216:482.0 218:246.0 221:1.0 225:4.0 229:32.0 240:6.0 255:67.0 265:2.0 278:1.0 283:27.0 332:1.0 346:2.0 419:2.0 423:3.0 480:1.0 496:1.0 498:4.0</t>
  </si>
  <si>
    <t>273745</t>
  </si>
  <si>
    <t>86:245.0 90:31.0 92:51.0 93:2.0 94:1.0 97:127.0 98:42.0 100:165.0 101:275.0 103:8.0 104:13.0 107:107.0 111:298.0 112:811.0 115:13.0 118:294.0 120:1.0 121:7.0 123:8.0 124:41.0 126:296.0 127:74.0 128:663.0 130:2171.0 133:267.0 134:611.0 136:214.0 137:210.0 138:47.0 139:103.0 143:224.0 145:407.0 146:13.0 153:21.0 158:305.0 167:23.0 168:111.0 169:51.0 170:6.0 174:21.0 175:3.0 181:259.0 184:621.0 185:699.0 186:123.0 189:8.0 195:210.0 196:1.0 199:145.0 201:18.0 205:2.0 211:2775.0 212:35.0 213:94.0 214:30.0 215:590.0 220:15.0 222:4.0 223:7.0 225:20.0 226:43.0 227:299.0 228:4.0 229:2.0 238:2.0 243:64.0 244:2.0 245:6.0 246:7.0 248:22.0 255:431.0 256:27.0 257:169.0 270:148.0 279:2.0 299:67.0 308:2.0 327:3.0 352:6.0 382:5.0 389:1.0 397:5.0 404:13.0 414:9.0 420:1.0 476:8.0 485:6.0 491:5.0</t>
  </si>
  <si>
    <t>272365</t>
  </si>
  <si>
    <t>86:4306.0 88:633.0 89:220.0 91:838.0 92:327.0 93:512.0 94:82.0 95:188.0 97:243.0 99:31.0 100:816.0 102:24.0 106:361.0 107:4353.0 109:35.0 110:907.0 111:49.0 112:325.0 113:533.0 114:95.0 118:419.0 120:163.0 121:56.0 123:82.0 124:421.0 126:702.0 128:1252.0 130:1415.0 132:659.0 133:115.0 134:7889.0 135:225.0 136:110.0 137:289.0 138:23.0 140:9.0 143:666.0 144:54.0 145:58.0 146:86.0 147:11129.0 148:416.0 149:1299.0 150:78.0 151:2946.0 152:1059.0 153:222.0 158:29.0 160:100.0 162:177.0 168:34.0 169:8.0 170:22.0 172:330.0 174:3762.0 175:718.0 176:229.0 177:55.0 178:15.0 180:34.0 184:3220.0 186:253.0 198:1.0 199:277.0 200:522.0 201:254.0 202:2.0 205:15.0 206:1.0 209:23.0 214:25.0 215:55.0 239:12.0 240:3.0 244:2110.0 245:367.0 246:44.0 247:9.0 255:143.0 256:14.0 270:90.0 272:1.0 274:249.0 275:32.0 291:6.0 306:1.0 315:1.0 322:2.0 328:7.0 329:4.0 346:5.0 364:1.0 366:1.0 390:11.0 394:16.0 400:4.0 404:5.0 407:1.0 426:4.0 435:5.0 444:2.0 459:5.0 469:2.0 479:1.0 492:13.0 499:2.0</t>
  </si>
  <si>
    <t>271128</t>
  </si>
  <si>
    <t>86:399.0 88:94.0 89:6.0 91:445.0 92:306.0 99:113.0 100:855.0 101:610.0 103:1083.0 104:645.0 109:158.0 110:106.0 111:41.0 114:12.0 116:344.0 118:370.0 119:16.0 120:167.0 121:25.0 122:52.0 123:67.0 124:6.0 129:49.0 130:155.0 131:3.0 133:382.0 134:100.0 135:79.0 138:55.0 140:307.0 142:4.0 144:53.0 147:176.0 148:133.0 149:707.0 150:55.0 151:110.0 152:20.0 153:2.0 154:8.0 165:22.0 166:51.0 167:24.0 174:304.0 177:113.0 178:232.0 179:103.0 180:346.0 181:70.0 185:56.0 186:2.0 193:24.0 194:1587.0 195:405.0 196:91.0 197:11.0 198:28.0 199:119.0 204:138.0 207:274.0 209:829.0 210:212.0 211:187.0 215:25.0 217:4.0 219:8.0 221:518.0 222:344.0 223:77.0 227:153.0 228:15.0 229:32.0 230:5.0 232:10.0 237:1571.0 238:379.0 239:112.0 240:58.0 243:25.0 244:2.0 248:25.0 250:17.0 251:297.0 252:44.0 254:130.0 257:4.0 263:39.0 264:10.0 268:13.0 270:27.0 284:1.0 287:13.0 288:42.0 289:39.0 292:31.0 293:26.0 295:1033.0 296:288.0 297:68.0 299:233.0 300:12.0 301:27.0 305:20.0 308:3.0 309:3.0 310:19.0 311:14.0 312:1450.0 313:337.0 314:129.0 315:67.0 316:37.0 318:30.0 327:30.0 328:4.0 329:36.0 343:18.0 349:7.0 351:9.0 357:87.0 358:47.0 360:17.0 362:9.0 373:29.0 375:2.0 379:11.0 380:11.0 386:11.0 387:17.0 389:9.0 398:1.0 406:11.0 408:11.0 420:3.0 422:2.0 438:2.0 442:15.0 447:13.0 448:26.0 452:2.0 456:1.0 459:1.0 461:2.0 462:9.0 473:6.0 475:10.0 476:28.0 481:3.0 486:31.0 499:6.0</t>
  </si>
  <si>
    <t>270999</t>
  </si>
  <si>
    <t>85:188.0 87:113.0 90:34.0 94:13.0 96:233.0 101:298.0 103:4273.0 104:548.0 105:154.0 108:196.0 109:131.0 110:560.0 113:190.0 119:36.0 127:207.0 128:50.0 129:2257.0 131:247.0 133:2337.0 134:542.0 138:6.0 140:45.0 141:508.0 143:672.0 144:389.0 145:69.0 147:5760.0 148:513.0 149:1551.0 155:1403.0 156:138.0 157:4194.0 158:461.0 160:13.0 169:237.0 170:1173.0 171:613.0 173:25.0 177:344.0 182:33.0 185:51.0 191:11738.0 192:1835.0 193:679.0 194:94.0 196:111.0 199:254.0 211:33.0 217:183.0 218:18.0 231:4.0 233:13.0 245:141.0 246:37.0 250:51.0 265:6.0 267:15.0 285:2.0 373:255.0 374:76.0</t>
  </si>
  <si>
    <t>270977</t>
  </si>
  <si>
    <t>91:252.0 99:53.0 107:403.0 110:157.0 118:31.0 119:191.0 129:517.0 130:160.0 133:424.0 134:406.0 143:565.0 147:477.0 151:2.0 153:14.0 159:8.0 161:268.0 162:29.0 163:208.0 166:41.0 167:1.0 169:2339.0 170:229.0 171:81.0 176:7.0 177:9.0 185:30.0 187:28.0 189:198.0 191:116.0 192:62.0 193:112.0 195:7.0 197:21.0 201:11.0 203:26.0 204:164.0 205:69.0 208:61.0 215:26.0 217:815.0 218:74.0 219:126.0 220:8.0 221:19.0 222:8.0 229:47.0 230:12.0 231:65.0 233:105.0 235:58.0 236:20.0 241:23.0 243:116.0 244:8.0 245:12.0 249:2.0 250:206.0 251:30.0 252:1.0 253:25.0 257:614.0 258:164.0 259:73.0 265:53.0 270:25.0 273:2.0 274:7.0 281:25.0 284:4.0 285:74.0 288:8.0 290:19.0 295:51.0 305:55.0 306:17.0 319:34.0 320:45.0 322:16.0 330:20.0 331:72.0 332:3.0 333:138.0 334:63.0 335:15.0 338:5.0 341:8.0 345:11.0 347:46.0 348:19.0 359:3.0 366:10.0 373:4.0 374:17.0 375:1584.0 376:474.0 377:234.0 378:20.0 392:7.0 408:8.0 410:3.0 412:9.0 419:1.0 420:1.0 424:3.0 426:8.0 427:14.0 429:50.0 433:3.0 439:5.0 449:4.0 450:12.0 455:21.0 465:13.0 475:14.0</t>
  </si>
  <si>
    <t>270547</t>
  </si>
  <si>
    <t>87:4.0 91:4694.0 92:267.0 93:337.0 95:90.0 102:58.0 104:280.0 105:2480.0 107:1223.0 115:1274.0 116:613.0 117:1772.0 118:93.0 119:1597.0 120:107.0 121:607.0 123:330.0 128:675.0 129:257.0 131:1434.0 132:548.0 133:415.0 134:70.0 135:215.0 137:87.0 141:156.0 142:205.0 143:396.0 144:116.0 145:454.0 146:32.0 147:2701.0 148:443.0 149:837.0 150:136.0 151:32.0 153:70.0 157:33.0 158:95.0 159:816.0 160:59.0 161:485.0 163:941.0 164:61.0 165:355.0 169:51.0 172:5.0 173:164.0 174:7.0 175:1037.0 176:125.0 177:90.0 179:383.0 181:80.0 182:2.0 183:83.0 184:44.0 187:18.0 188:210.0 189:699.0 190:19.0 191:3325.0 192:815.0 193:447.0 194:110.0 195:454.0 196:91.0 197:399.0 201:6.0 202:87.0 203:154.0 204:174.0 205:778.0 206:746.0 207:246.0 208:588.0 209:183.0 210:33.0 211:1119.0 212:109.0 213:189.0 214:4.0 215:49.0 217:15.0 218:131.0 219:330.0 220:3226.0 221:913.0 222:316.0 223:54.0 224:18.0 225:61.0 227:146.0 229:115.0 230:96.0 231:59.0 233:10.0 234:20.0 235:469.0 236:81.0 237:291.0 238:82.0 239:50.0 241:80.0 242:19.0 243:24.0 244:23.0 245:202.0 249:183.0 250:23.0 251:561.0 252:50.0 253:583.0 255:77.0 257:16.0 259:41.0 262:17.0 264:11.0 265:226.0 266:77.0 267:409.0 268:84.0 269:502.0 270:15.0 271:39.0 273:118.0 276:24.0 280:80.0 281:507.0 282:77.0 283:223.0 284:3.0 286:1.0 287:63.0 288:17.0 289:201.0 295:22.0 296:33.0 297:37.0 299:47.0 300:34.0 301:66.0 302:2.0 303:57.0 305:471.0 306:115.0 307:73.0 308:123.0 309:73.0 311:55.0 312:25.0 313:12.0 315:25.0 317:53.0 318:11.0 319:32.0 321:1104.0 322:193.0 323:114.0 324:786.0 325:510.0 326:109.0 327:56.0 328:121.0 329:232.0 330:29.0 331:17.0 332:26.0 337:14.0 339:50.0 340:33.0 341:226.0 342:152.0 343:135.0 344:43.0 345:129.0 346:31.0 347:60.0 353:26.0 355:132.0 357:31.0 358:52.0 359:52.0 360:11.0 361:430.0 362:49.0 363:39.0 367:53.0 368:32.0 369:82.0 371:20.0 372:7.0 373:53.0 375:2.0 376:11.0 377:380.0 378:79.0 379:78.0 381:18.0 382:20.0 383:140.0 384:29.0 385:169.0 386:19.0 387:16.0 389:61.0 390:21.0 394:8.0 395:33.0 397:25.0 398:1.0 399:57.0 400:29.0 401:216.0 402:65.0 403:44.0 404:4.0 406:11.0 414:47.0 415:115.0 416:170.0 417:304.0 418:80.0 419:85.0 420:27.0 422:34.0 423:63.0 424:11.0 425:70.0 426:29.0 427:15.0 428:7.0 429:204.0 430:76.0 431:67.0 433:77.0 434:13.0 437:20.0 439:130.0 440:128.0 441:1079.0 442:540.0 443:124.0 444:20.0 445:19.0 447:10.0 451:4.0 453:41.0 455:3.0 457:38.0 459:45.0 460:31.0 462:10.0 463:36.0 465:28.0 468:6.0 473:46.0 474:40.0 475:115.0 476:91.0 477:10.0 478:39.0 481:15.0 488:30.0 489:224.0 490:1.0 491:8.0 492:12.0 495:60.0 496:71.0 497:18.0 499:7.0 500:13.0</t>
  </si>
  <si>
    <t>270439</t>
  </si>
  <si>
    <t>85:237.0 86:392.0 88:145.0 89:4777.0 90:337.0 99:102.0 100:134.0 101:163.0 102:218.0 103:2862.0 104:107.0 105:197.0 109:17.0 110:377.0 111:19.0 113:9.0 115:36.0 116:650.0 117:119.0 118:90.0 119:326.0 128:186.0 129:4177.0 130:432.0 131:1761.0 133:7835.0 134:1434.0 135:79.0 140:142.0 141:30.0 142:110.0 143:1174.0 144:49.0 145:78.0 146:326.0 147:9388.0 148:1306.0 149:581.0 150:14.0 151:16.0 153:25.0 156:131.0 157:451.0 158:3.0 159:3538.0 160:351.0 161:257.0 163:1045.0 164:135.0 165:58.0 169:43.0 172:14.0 174:604.0 175:212.0 177:817.0 178:78.0 181:19.0 183:40.0 184:217.0 185:101.0 186:16.0 189:268.0 190:212.0 191:3878.0 192:775.0 193:223.0 197:37.0 199:8.0 200:61.0 201:21.0 203:221.0 204:1432.0 205:628.0 206:182.0 207:1625.0 208:222.0 209:84.0 210:26.0 213:7.0 215:83.0 216:1.0 217:6295.0 218:1083.0 219:512.0 220:85.0 221:629.0 222:21.0 223:99.0 227:28.0 229:22.0 230:106.0 231:107.0 232:12.0 233:706.0 234:156.0 235:101.0 236:34.0 239:31.0 243:403.0 244:41.0 245:197.0 246:97.0 247:2455.0 248:383.0 249:182.0 250:11.0 255:8.0 256:23.0 257:12.0 259:77.0 260:3728.0 261:890.0 262:338.0 263:20.0 265:1089.0 266:260.0 267:133.0 268:56.0 271:75.0 278:41.0 285:17.0 287:25.0 291:175.0 292:44.0 293:120.0 304:48.0 305:1829.0 306:568.0 317:113.0 318:1817.0 319:658.0 320:260.0 321:74.0 322:10.0 326:24.0 327:3.0 331:30.0 334:28.0 335:135.0 336:21.0 337:32.0 339:8.0 343:165.0 344:102.0 345:115.0 346:1.0 347:12.0 348:3.0 359:35.0 360:11.0 361:31.0 362:4.0 367:224.0 368:70.0 369:17.0 374:105.0 375:216.0 376:90.0 377:18.0 379:3.0 390:3.0 393:14.0 395:2.0 409:3.0 411:7.0 413:3.0 417:24.0 423:2.0 424:1.0 432:102.0 433:248.0 434:118.0 435:58.0 436:15.0 440:1.0 448:5.0 449:252.0 450:138.0 451:63.0 464:6.0 472:13.0 480:4.0 482:19.0</t>
  </si>
  <si>
    <t>270086</t>
  </si>
  <si>
    <t>85:346.0 86:413.0 90:42.0 99:1990.0 100:1245.0 105:2735.0 106:407.0 109:21.0 110:223.0 114:27.0 118:51.0 120:307.0 121:13.0 126:70.0 127:127.0 128:61.0 130:643.0 134:653.0 135:1715.0 136:158.0 143:44.0 144:137.0 145:2.0 148:84.0 149:299.0 157:2874.0 158:286.0 161:2.0 164:63.0 170:17.0 171:3613.0 172:37.0 173:356.0 179:2014.0 180:219.0 181:45.0 184:47.0 185:97.0 186:86.0 189:624.0 194:78.0 199:29.0 204:23.0 211:29.0 259:14.0 274:11.0 285:5.0 299:84.0 300:25.0 306:17.0 317:7.0 337:5.0 344:2.0 360:1.0 394:8.0 429:1.0 479:2.0 489:17.0</t>
  </si>
  <si>
    <t>270073</t>
  </si>
  <si>
    <t>85:2.0 86:830.0 88:5.0 89:263.0 90:227.0 91:432.0 92:29.0 93:83.0 94:97.0 99:128.0 100:561.0 101:3.0 102:852.0 108:337.0 109:126.0 110:5505.0 111:50.0 113:313.0 114:62.0 115:1.0 116:130.0 117:6.0 118:115.0 120:143.0 127:1355.0 128:207.0 129:127.0 130:761.0 131:235.0 134:3221.0 135:262.0 136:87.0 137:12.0 139:12.0 143:954.0 144:48.0 145:54.0 146:72.0 147:53.0 148:25.0 149:5.0 150:885.0 151:22.0 156:279.0 158:227.0 160:3.0 165:92.0 167:52.0 169:77.0 170:9.0 171:21.0 172:33.0 177:1.0 179:2.0 180:6.0 184:1637.0 185:76.0 186:3.0 191:7.0 193:3.0 197:254.0 199:100.0 200:2767.0 201:408.0 202:43.0 203:1.0 206:1.0 207:8.0 208:1.0 209:1.0 216:4.0 228:684.0 229:31.0 230:1.0 251:2.0 254:330.0 255:11.0 266:1.0 267:3.0 282:1.0 299:1.0 308:1.0 321:4.0 379:1.0 386:13.0 407:2.0 422:3.0 447:4.0 460:16.0 494:5.0</t>
  </si>
  <si>
    <t>269776</t>
  </si>
  <si>
    <t>85:19.0 87:1300.0 88:4062.0 89:59.0 93:124.0 95:13.0 96:323.0 97:846.0 98:978.0 99:12139.0 100:1735.0 101:6033.0 103:5503.0 104:729.0 105:22.0 107:5476.0 112:1364.0 113:366.0 114:868.0 115:225.0 116:10294.0 117:25129.0 118:2913.0 119:43.0 125:443.0 127:2588.0 130:6208.0 131:305.0 132:634.0 133:883.0 134:11475.0 135:320.0 136:412.0 137:51.0 138:13.0 139:250.0 140:24.0 141:377.0 142:222.0 143:100.0 144:870.0 147:6476.0 148:723.0 155:553.0 157:143.0 160:29.0 161:778.0 162:63.0 163:323.0 164:122.0 171:23692.0 172:6604.0 173:2424.0 174:3468.0 175:430.0 176:80.0 177:43.0 183:39.0 184:3834.0 185:317.0 186:1341.0 187:1458.0 188:301.0 191:66.0 193:36.0 198:22.0 199:480.0 201:96.0 207:485.0 208:73.0 214:189.0 216:383.0 221:1.0 231:18.0 232:49.0 235:25.0 249:67.0 250:28.0 254:11.0 257:6.0 258:25.0 274:9.0 292:6.0 302:24.0 313:17.0 320:2.0 329:4.0 341:163.0 346:3.0 349:9.0 355:78.0 361:4.0 362:7.0 377:8.0 391:7.0 392:1.0 394:1.0 395:3.0 396:5.0 401:30.0 416:33.0 419:3.0 423:3.0 426:13.0 429:9.0 432:4.0 442:3.0 449:5.0 451:2.0 454:18.0 456:12.0 457:4.0 481:21.0 492:3.0 496:9.0 497:5.0 498:10.0</t>
  </si>
  <si>
    <t>269269</t>
  </si>
  <si>
    <t>88:90.0 89:337.0 90:107.0 94:4.0 95:87.0 97:359.0 98:167.0 100:1230.0 101:974.0 103:802.0 104:107.0 110:329.0 111:250.0 113:65.0 114:281.0 116:1655.0 118:76.0 119:67.0 124:32.0 125:2.0 127:147.0 128:164.0 129:379.0 131:49.0 132:46.0 134:1012.0 139:17.0 141:100.0 142:42.0 143:58.0 144:200.0 146:48.0 153:75.0 155:52.0 156:48.0 157:199.0 158:36.0 159:144.0 160:342.0 162:11.0 170:4.0 171:44.0 172:65.0 174:89.0 180:12.0 182:2.0 185:227.0 188:476.0 189:49.0 190:10.0 197:77.0 200:59.0 201:84.0 202:6.0 203:97.0 204:8988.0 205:1539.0 206:667.0 208:3.0 210:14.0 211:272.0 212:36.0 213:11.0 216:27.0 217:125.0 228:90.0 229:442.0 230:31.0 233:4.0 238:3.0 239:12.0 242:9.0 243:5.0 246:2.0 247:58.0 252:1.0 255:21.0 258:6.0 267:24.0 270:5.0 271:2.0 275:25.0 277:9.0 278:1.0 282:2.0 285:32.0 287:21.0 292:24.0 293:65.0 294:19.0 295:5.0 301:13.0 307:3.0 308:1.0 317:48.0 319:36.0 320:2.0 322:6.0 333:21.0 341:13.0 368:42.0 372:22.0 375:73.0 377:167.0 390:1.0 420:12.0 465:36.0</t>
  </si>
  <si>
    <t>269268</t>
  </si>
  <si>
    <t>85:198.0 86:3590.0 87:817.0 88:89.0 92:6.0 93:34.0 95:74.0 98:122.0 99:227.0 100:2332.0 101:1009.0 102:840.0 103:669.0 104:55.0 107:308.0 109:30.0 110:274.0 113:36.0 114:359.0 115:484.0 116:393.0 117:2676.0 118:299.0 119:61.0 128:1336.0 129:642.0 130:1535.0 131:164.0 132:143.0 133:635.0 134:196.0 139:25.0 140:249.0 141:203.0 142:457.0 143:181.0 144:307.0 145:4.0 146:206.0 147:1290.0 148:97.0 149:384.0 153:57.0 154:47.0 155:1.0 156:405.0 157:480.0 158:440.0 159:35.0 160:79.0 167:19.0 169:86.0 170:170.0 171:67.0 172:432.0 173:62.0 174:11101.0 175:1781.0 176:1664.0 177:82.0 178:32.0 181:42.0 182:35.0 184:333.0 185:322.0 186:120.0 188:157.0 190:36.0 199:87.0 202:190.0 203:121.0 204:85.0 205:61.0 208:7.0 211:82.0 212:65.0 213:21.0 214:1.0 216:42.0 217:556.0 218:6167.0 219:1342.0 220:663.0 221:230.0 223:52.0 227:10.0 228:37.0 229:42.0 230:93.0 231:39.0 232:64.0 241:66.0 242:37.0 243:84.0 244:42.0 245:5.0 246:6.0 247:21.0 248:34.0 250:10.0 253:8.0 255:200.0 256:13.0 257:251.0 258:3029.0 259:685.0 260:277.0 261:27.0 264:76.0 270:13.0 271:31.0 272:62.0 274:55.0 276:9.0 280:3.0 284:19.0 285:20.0 286:30.0 287:25.0 288:11.0 290:9.0 291:45.0 292:98.0 299:213.0 300:48.0 301:40.0 302:84.0 303:40.0 304:28.0 307:1.0 313:34.0 314:1.0 317:50.0 319:17.0 321:8.0 329:27.0 330:29.0 332:33.0 333:10.0 334:5.0 342:33.0 345:114.0 346:24.0 347:81.0 348:53.0 349:27.0 351:3.0 353:14.0 357:10.0 359:23.0 360:39.0 361:46.0 362:1.0 363:10.0 368:6.0 373:9.0 374:13.0 375:48.0 377:9.0 385:6.0 386:23.0 387:2.0 391:195.0 392:506.0 393:110.0 394:37.0 399:9.0 401:17.0 402:11.0 403:47.0 404:4.0 406:20.0 415:5.0 425:1.0 434:4.0 435:406.0 436:235.0 437:75.0 438:22.0 447:1.0 456:13.0 457:8.0 460:1.0 464:23.0 465:9.0 470:2.0 493:52.0 494:35.0 495:6.0</t>
  </si>
  <si>
    <t>269146</t>
  </si>
  <si>
    <t>86:757.0 91:12.0 92:130.0 95:72.0 97:365.0 98:126.0 100:1689.0 101:183.0 102:916.0 105:76.0 106:245.0 107:1471.0 108:118.0 109:109.0 110:3311.0 111:92.0 114:39.0 118:257.0 120:25.0 122:4.0 126:374.0 127:270.0 128:2916.0 129:154.0 130:1218.0 132:41.0 134:975.0 136:52.0 143:186.0 167:128.0 170:4.0 184:615.0 185:124.0 186:115.0 198:245.0 199:70.0 201:14.0 213:84.0 228:195.0 280:77.0 296:53.0 312:10.0</t>
  </si>
  <si>
    <t>268506</t>
  </si>
  <si>
    <t>85:307.0 86:714.0 87:1040.0 98:1322.0 99:1481.0 100:1639.0 101:420.0 102:102.0 103:248.0 105:324.0 107:867.0 109:106.0 110:635.0 112:151.0 113:595.0 114:4046.0 115:696.0 116:315.0 117:343.0 118:496.0 119:50.0 120:30.0 121:16.0 126:610.0 128:238.0 129:212.0 130:432.0 131:2223.0 132:1397.0 133:1584.0 134:1717.0 135:201.0 136:161.0 139:264.0 140:166.0 142:53.0 143:168.0 144:202.0 146:141.0 147:53208.0 148:7909.0 149:3796.0 150:354.0 151:27.0 158:80.0 168:45.0 170:63.0 172:8107.0 173:1375.0 174:653.0 184:686.0 186:274.0 188:11832.0 189:2323.0 190:817.0 191:137.0 197:7.0 200:306.0 214:38.0 216:6767.0 217:1256.0 218:487.0 223:6.0 228:184.0 231:2175.0 232:371.0 233:140.0 263:3.0 285:33.0 286:32.0 343:9.0 352:1.0</t>
  </si>
  <si>
    <t>268312</t>
  </si>
  <si>
    <t>86:144.0 91:704.0 92:96.0 100:385.0 105:79.0 107:159.0 110:437.0 111:6.0 112:104.0 114:9694.0 118:80.0 120:1.0 127:165.0 130:230.0 132:317.0 134:529.0 136:285.0 139:141.0 141:34.0 143:52.0 146:137.0 153:59.0 156:333.0 160:35.0 170:14.0 184:106.0 186:38.0 198:49.0 199:70.0 200:1.0 227:28.0 251:16.0 252:43.0 264:13.0 273:2.0 279:6.0 280:16.0 307:2.0 312:2.0 321:2.0 381:14.0 406:5.0 450:3.0 462:14.0</t>
  </si>
  <si>
    <t>268050</t>
  </si>
  <si>
    <t>85:409.0 86:3305.0 88:1.0 89:913.0 90:763.0 91:6712.0 92:2758.0 93:51.0 95:28.0 96:49.0 97:12.0 98:343.0 99:1182.0 100:3604.0 101:204.0 102:450.0 107:350.0 110:986.0 111:189.0 113:981.0 114:371.0 116:129.0 117:1203.0 118:3872.0 119:327.0 124:61.0 125:178.0 127:755.0 128:422.0 129:1202.0 130:590.0 131:399.0 133:342.0 135:119.0 139:35.0 140:155.0 141:150.0 142:386.0 144:196.0 147:10.0 148:69.0 150:69.0 151:208.0 152:30.0 153:215.0 154:495.0 155:1853.0 156:80.0 159:62.0 164:1.0 166:45.0 167:96.0 168:40.0 169:94.0 171:78.0 172:112.0 174:13934.0 175:2557.0 176:1032.0 179:188.0 181:492.0 182:33.0 183:115.0 184:42.0 188:266.0 189:100.0 190:142.0 193:34.0 195:114.0 196:70.0 197:70.0 199:28.0 200:6.0 202:68.0 203:172.0 206:181.0 211:55.0 216:77.0 217:73.0 220:58.0 225:58.0 226:13.0 227:352.0 228:61.0 230:59.0 234:88.0 235:1.0 236:78.0 238:35.0 242:45.0 243:116.0 244:96.0 246:292.0 252:82.0 253:57.0 254:68.0 255:109.0 257:157.0 258:136.0 259:42.0 266:60.0 267:29.0 276:4.0 278:1.0 282:56.0 283:13.0 284:5.0 286:3.0 288:48.0 292:14.0 293:71.0 296:45.0 298:75.0 300:45.0 302:8.0 305:99.0 307:1.0 308:265.0 309:68.0 315:60.0 317:11.0 319:111.0 327:61.0 328:53.0 332:29.0 335:9.0 336:13.0 340:43.0 342:38.0 343:40.0 344:25.0 347:23.0 348:26.0 352:285.0 353:38.0 356:97.0 360:3.0 367:252.0 368:3.0 370:27.0 378:15.0 383:39.0 388:46.0 399:1.0 401:8.0 406:4.0 407:9.0 408:28.0 409:14.0 410:30.0 416:6.0 417:3.0 419:14.0 424:6.0 428:7.0 433:32.0 448:28.0 449:34.0 450:18.0 456:16.0 457:24.0 458:12.0 459:13.0 462:35.0 464:3.0 477:4.0 491:49.0</t>
  </si>
  <si>
    <t>267824</t>
  </si>
  <si>
    <t>86:5704.0 87:1111.0 88:462.0 94:265.0 96:4.0 97:4.0 98:195.0 99:287.0 100:3411.0 101:338.0 102:704.0 106:4.0 108:206.0 109:15.0 110:238.0 111:221.0 112:556.0 113:403.0 116:60.0 117:2170.0 118:53.0 120:16.0 121:10.0 123:219.0 124:218.0 125:126.0 128:126.0 129:808.0 130:588.0 131:36.0 132:299.0 135:1059.0 138:10.0 139:79.0 140:157.0 141:125.0 142:373.0 143:188.0 144:231.0 146:61.0 147:155.0 148:9.0 152:122.0 153:79.0 154:248.0 155:158.0 156:272.0 157:20.0 158:324.0 159:9.0 160:198.0 161:66.0 167:49.0 169:4.0 170:64.0 172:513.0 173:119.0 174:17789.0 175:3156.0 176:1311.0 179:155.0 180:1298.0 181:164.0 182:4.0 184:172.0 185:78.0 187:205.0 188:175.0 189:166.0 190:96.0 192:2.0 193:98.0 194:32.0 195:11.0 196:9.0 198:171.0 199:42.0 200:173.0 201:24.0 202:65.0 203:226.0 210:16.0 211:93.0 212:217.0 214:141.0 215:40.0 216:42.0 219:60.0 220:59.0 227:12.0 228:99.0 229:42.0 230:44.0 231:185.0 232:26.0 234:1.0 236:100.0 237:91.0 238:1114.0 239:212.0 240:96.0 242:53.0 243:36.0 244:2.0 245:57.0 246:14.0 248:23.0 250:28.0 251:9.0 252:6.0 254:217.0 255:13.0 256:12.0 257:48.0 258:6.0 262:2.0 263:10.0 264:7.0 265:39.0 267:42.0 268:133.0 269:3.0 270:16.0 271:51.0 272:24.0 275:36.0 276:14.0 277:2.0 279:18.0 280:9.0 282:416.0 283:75.0 285:30.0 288:52.0 289:28.0 290:94.0 291:42.0 292:17.0 293:32.0 294:34.0 295:75.0 296:21.0 297:266.0 298:3.0 299:168.0 301:27.0 302:19.0 303:38.0 305:76.0 312:28.0 313:11.0 314:37.0 317:41.0 319:79.0 320:17.0 323:2.0 324:39.0 326:11.0 327:165.0 328:32.0 329:13.0 330:3.0 331:37.0 333:1.0 335:21.0 339:4.0 340:89.0 345:78.0 348:26.0 353:50.0 356:16.0 357:2.0 358:27.0 360:4.0 362:2.0 363:14.0 365:37.0 369:166.0 370:100.0 372:49.0 373:92.0 374:2.0 375:4.0 376:2.0 377:2.0 378:3.0 380:12.0 384:108.0 385:43.0 387:1.0 389:61.0 390:21.0 391:47.0 394:1.0 398:24.0 399:3.0 400:3.0 407:5.0 409:2.0 410:1.0 418:9.0 419:6.0 420:2.0 421:6.0 422:3.0 424:7.0 427:3.0 428:42.0 429:36.0 430:44.0 431:12.0 434:5.0 436:10.0 437:7.0 439:6.0 440:4.0 454:18.0 458:10.0 460:232.0 461:1897.0 462:1120.0 463:373.0 464:218.0 465:3.0 483:1.0 492:2.0 493:3.0 494:1.0 499:3.0</t>
  </si>
  <si>
    <t>267765</t>
  </si>
  <si>
    <t>86:2044.0 88:161.0 89:51.0 90:2.0 91:2.0 92:4.0 93:107.0 94:12.0 95:252.0 97:7.0 99:18.0 100:903.0 101:172.0 102:841.0 103:988.0 104:200.0 107:313.0 108:2.0 109:150.0 111:6.0 112:263.0 113:48.0 114:109.0 115:1.0 116:15.0 117:447.0 119:1.0 121:85.0 123:17.0 124:8.0 126:5.0 128:736.0 129:1581.0 130:109.0 131:4.0 132:146.0 133:353.0 135:47.0 137:136.0 138:22.0 139:26.0 141:2.0 142:274.0 143:318.0 144:118.0 146:159.0 147:1870.0 148:8.0 150:1.0 151:46.0 154:318.0 155:126.0 156:173.0 157:108.0 158:226.0 159:32.0 160:111.0 161:158.0 162:95.0 168:5.0 169:518.0 170:223.0 171:37.0 172:205.0 173:120.0 174:14399.0 175:2857.0 176:1186.0 177:126.0 179:2.0 181:142.0 182:120.0 183:35.0 184:181.0 186:1333.0 187:213.0 188:115.0 189:220.0 191:161.0 192:7.0 193:993.0 195:126.0 196:11.0 197:86.0 199:147.0 200:338.0 201:281.0 202:141.0 203:10.0 205:18.0 208:194.0 209:302.0 210:168.0 212:6.0 213:36.0 214:81.0 215:24.0 216:68.0 217:1168.0 218:294.0 219:4.0 224:65.0 225:1.0 226:1.0 227:127.0 228:53.0 229:29.0 230:52.0 232:1.0 234:14.0 236:80.0 237:76.0 238:1.0 240:46.0 241:32.0 243:209.0 244:199.0 245:47.0 246:52.0 249:147.0 250:17.0 251:204.0 252:35.0 253:108.0 257:33.0 258:58.0 259:31.0 260:11.0 261:33.0 262:21.0 264:3.0 266:61.0 267:351.0 268:45.0 269:122.0 270:18.0 271:184.0 272:382.0 273:140.0 274:1.0 275:13.0 276:110.0 278:54.0 281:208.0 282:49.0 283:272.0 286:14.0 292:38.0 294:1.0 295:2.0 298:7.0 299:6.0 305:104.0 306:105.0 309:33.0 311:49.0 314:60.0 315:17.0 316:3.0 317:30.0 318:2.0 319:12.0 320:1.0 324:37.0 325:136.0 326:141.0 327:400.0 328:116.0 329:65.0 332:25.0 333:11.0 339:14.0 340:62.0 341:258.0 342:125.0 345:129.0 346:39.0 348:21.0 352:15.0 354:24.0 355:208.0 356:53.0 358:97.0 359:23.0 360:626.0 361:394.0 362:133.0 363:26.0 364:16.0 369:84.0 371:31.0 373:38.0 374:1.0 375:66.0 376:34.0 377:19.0 380:1.0 383:6.0 384:14.0 386:35.0 387:20.0 389:55.0 392:2.0 401:23.0 402:140.0 414:60.0 415:278.0 416:42.0 417:43.0 427:11.0 429:40.0 431:22.0 436:5.0 442:10.0 450:6.0 460:3.0 461:28.0 462:75.0 468:16.0 474:47.0 475:135.0 476:70.0 477:31.0 488:31.0 490:6.0 491:101.0 493:15.0</t>
  </si>
  <si>
    <t>267647</t>
  </si>
  <si>
    <t>85:1388.0 86:318.0 87:648.0 88:296.0 89:497.0 90:194.0 91:186.0 92:65.0 95:246.0 97:97.0 98:56.0 99:1149.0 100:42.0 101:3551.0 102:779.0 103:15988.0 104:1285.0 105:721.0 109:687.0 111:1268.0 112:105.0 113:938.0 114:155.0 115:5593.0 116:2158.0 117:13208.0 118:1463.0 119:1232.0 120:120.0 121:106.0 122:11.0 123:48.0 124:2.0 125:224.0 126:11.0 127:584.0 128:163.0 129:20277.0 130:8466.0 131:10088.0 132:1260.0 133:9201.0 134:801.0 135:682.0 136:153.0 137:38.0 138:15.0 139:288.0 140:93.0 141:1554.0 142:790.0 143:7724.0 144:1130.0 145:1317.0 146:143.0 147:40805.0 148:6411.0 149:4615.0 150:351.0 151:403.0 152:39.0 153:448.0 154:248.0 155:3379.0 156:1464.0 157:3562.0 158:574.0 159:1454.0 160:167.0 161:602.0 162:37.0 163:432.0 164:90.0 166:243.0 167:254.0 168:101.0 169:855.0 170:58.0 171:948.0 172:154.0 173:375.0 175:1864.0 176:186.0 177:682.0 178:212.0 179:335.0 180:17.0 181:304.0 182:87.0 183:2054.0 184:141.0 185:434.0 186:102.0 187:161.0 189:4637.0 190:1864.0 191:25427.0 192:4399.0 193:2671.0 194:417.0 195:206.0 196:127.0 197:215.0 198:117.0 199:123.0 200:31.0 201:305.0 202:123.0 203:770.0 204:107334.0 205:21942.0 206:8725.0 207:2581.0 208:557.0 209:284.0 210:66.0 211:69.0 212:54.0 213:44.0 214:4.0 215:685.0 216:220.0 217:25480.0 218:5533.0 219:2555.0 220:392.0 221:2297.0 222:479.0 223:237.0 224:50.0 225:41.0 226:11.0 227:100.0 228:47.0 229:1594.0 230:2604.0 231:2581.0 232:773.0 233:580.0 234:151.0 235:181.0 236:9.0 237:192.0 238:92.0 239:546.0 240:106.0 241:85.0 242:87.0 243:1208.0 244:361.0 245:1695.0 246:649.0 247:338.0 248:105.0 249:121.0 250:57.0 251:112.0 253:92.0 255:286.0 256:78.0 257:817.0 258:210.0 259:259.0 260:85.0 261:53.0 262:11.0 263:120.0 264:46.0 265:1283.0 266:458.0 267:362.0 268:125.0 269:139.0 270:70.0 271:519.0 272:155.0 273:3167.0 274:799.0 275:361.0 276:128.0 277:98.0 278:113.0 279:65.0 281:316.0 282:227.0 283:164.0 284:30.0 287:15.0 289:111.0 290:33.0 291:872.0 292:341.0 293:1483.0 294:505.0 295:184.0 296:42.0 297:58.0 298:22.0 299:78.0 300:39.0 303:98.0 304:439.0 305:5486.0 306:1681.0 307:731.0 308:212.0 309:146.0 310:87.0 311:91.0 312:12.0 313:58.0 314:87.0 315:39.0 316:82.0 317:287.0 318:3132.0 319:2877.0 320:1058.0 321:452.0 322:73.0 323:152.0 325:61.0 326:8.0 327:338.0 328:49.0 329:119.0 330:25.0 331:186.0 332:94.0 333:175.0 334:38.0 335:80.0 336:29.0 337:9.0 338:17.0 339:44.0 341:177.0 342:67.0 343:881.0 344:340.0 345:215.0 346:99.0 347:124.0 348:53.0 349:61.0 350:18.0 355:133.0 356:149.0 357:25.0 358:60.0 359:81.0 360:9.0 361:1.0 362:10.0 363:543.0 364:215.0 365:65.0 366:33.0 367:58.0 368:62.0 369:107.0 370:20.0 372:6.0 373:40.0 376:88.0 377:25.0 381:30.0 383:21.0 385:68.0 386:42.0 387:102.0 388:71.0 389:24.0 390:10.0 392:7.0 393:109.0 394:9.0 395:12.0 396:12.0 398:8.0 399:38.0 400:3.0 401:134.0 402:9.0 403:31.0 404:48.0 406:47.0 407:36.0 408:12.0 409:27.0 412:3.0 413:20.0 414:12.0 415:91.0 417:396.0 418:163.0 419:118.0 420:19.0 421:11.0 423:11.0 430:37.0 432:219.0 433:1525.0 434:867.0 435:405.0 436:97.0 437:26.0 439:27.0 444:1.0 445:35.0 446:9.0 447:18.0 448:6.0 449:4.0 451:50.0 452:38.0 455:1.0 460:18.0 461:161.0 462:58.0 465:1.0 466:9.0 474:26.0 475:11.0 476:80.0 477:54.0 486:13.0 488:5.0 489:103.0 490:99.0 491:49.0 492:31.0 493:9.0 494:18.0 497:9.0 499:6.0</t>
  </si>
  <si>
    <t>242417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</si>
  <si>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</si>
  <si>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242219</t>
  </si>
  <si>
    <t>86:2.0 91:6.0 96:4.0 97:2.0 99:71.0 100:128.0 103:85.0 110:1.0 113:7.0 114:4.0 115:3.0 116:4317.0 117:39.0 121:1.0 129:727.0 130:1.0 131:9.0 132:12630.0 133:983.0 134:198.0 141:4.0 142:39.0 143:4.0 145:2.0 146:1.0 152:1.0 153:1.0 157:1.0 158:1.0 159:2.0 165:1.0 166:1.0 168:3.0 169:17.0 170:1.0 171:2.0 178:1.0 181:1.0 182:1.0 183:27.0 186:1.0 195:2.0 196:61.0 199:1.0 204:5.0 211:167.0 213:7.0 217:238.0 218:12.0 227:84.0 231:41.0 232:2.0 235:6.0 240:2.0 242:102.0 243:74.0 244:57.0 250:1.0 251:9.0 253:16.0 255:46.0 256:4.0 257:1.0 265:9.0 268:18.0 271:55.0 285:36.0 287:16.0 291:6.0 299:490.0 300:156.0 301:13.0 307:4.0 308:19.0 309:32.0 311:12.0 313:4.0 314:22.0 315:533.0 316:150.0 317:81.0 318:76.0 327:3.0 338:63.0 357:2.0 363:9.0 365:9.0 374:18.0 384:3.0 387:98.0 389:25.0 399:4.0 401:51.0 415:23.0 434:1.0 437:1.0 438:8.0 439:5.0 453:2.0 474:4.0 475:3.0 476:24.0 479:3.0</t>
  </si>
  <si>
    <t>242128</t>
  </si>
  <si>
    <t>85:565.0 86:22467.0 87:3528.0 88:608.0 89:2179.0 90:1276.0 91:2242.0 92:1199.0 93:1264.0 94:575.0 95:165.0 96:351.0 97:1716.0 98:2366.0 100:73576.0 101:8919.0 102:61360.0 103:7771.0 104:19313.0 105:3049.0 106:1751.0 108:1229.0 109:299.0 112:202.0 113:238.0 114:885.0 115:37141.0 116:292438.0 117:31565.0 118:11244.0 119:3422.0 120:1944.0 121:1157.0 122:16348.0 123:1640.0 124:1278.0 125:38.0 131:2283.0 132:1179.0 133:9572.0 135:10478.0 136:1971.0 137:34856.0 138:4329.0 139:3325.0 140:551.0 141:96.0 146:2482.0 147:49306.0 148:8621.0 149:6052.0 150:924.0 151:862.0 153:32.0 157:422.0 160:64.0 161:6.0 162:138.0 163:153.0 164:854.0 165:476.0 170:275.0 171:4.0 174:714.0 175:38.0 176:11385.0 177:2144.0 178:1042.0 179:210.0 186:42.0 187:7.0 191:1287.0 192:185.0 194:264.0 195:50.0 198:10.0 199:124.0 209:1131.0 210:2154.0 211:607.0 212:265.0 224:71.0 225:48.0 227:40.0 232:5.0 234:22.0 235:107.0 237:90.0 238:2065.0 239:467.0 241:86.0 243:9.0 248:14.0 251:2.0 256:22.0 259:24.0 265:8.0 266:4.0 273:19.0 279:19.0 280:1.0 286:19.0 289:2.0 290:17.0 300:7.0 307:3.0 308:1.0 309:1.0 317:4.0 321:1.0 326:2.0 332:1.0 336:1.0 347:74.0 348:39.0 349:4.0 351:4.0 352:1.0 358:4.0 361:2.0 362:2.0 363:3.0 364:3.0 365:2.0 367:32.0 372:5.0 373:76.0 374:40.0 375:33.0 382:1.0 383:21.0 384:3.0 385:13.0 388:1.0 394:2.0 402:2.0 403:1.0 417:3.0 419:1.0 422:1.0 423:5.0 434:21.0 437:2.0 444:2.0 445:23.0 447:1.0 458:4.0 459:2.0 463:1.0 477:2.0 491:3.0 497:1.0 498:3.0 499:1.0</t>
  </si>
  <si>
    <t>241881</t>
  </si>
  <si>
    <t>87:111.0 88:166.0 96:375.0 103:1314.0 109:41.0 115:119.0 117:8.0 119:56.0 125:77.0 129:399.0 131:331.0 132:32.0 133:1927.0 140:14.0 145:638.0 146:18.0 147:34642.0 148:5342.0 149:2095.0 150:240.0 151:25.0 154:98.0 155:90.0 157:87.0 165:148.0 176:51.0 177:93.0 179:13.0 192:279.0 194:360.0 195:62.0 196:48.0 204:844.0 205:1014.0 206:262.0 207:16919.0 208:3684.0 209:1999.0 210:85.0 211:16.0 216:14.0 217:78.0 218:61.0 219:95.0 220:122.0 221:53782.0 222:12587.0 223:6925.0 224:984.0 225:360.0 226:12.0 232:59.0 235:71.0 236:9.0 237:151.0 238:34.0 239:59.0 241:27.0 242:49.0 243:14.0 247:19.0 249:74.0 250:247.0 251:448.0 252:273.0 253:489.0 254:233.0 260:35.0 261:5.0 262:19.0 263:163.0 264:70.0 265:1368.0 266:502.0 267:2320.0 268:820.0 269:419.0 270:138.0 271:101.0 277:62.0 279:1118.0 280:553.0 281:11429.0 282:3306.0 283:2206.0 284:427.0 285:220.0 286:47.0 287:20.0 290:17.0 293:153.0 294:82.0 295:18954.0 296:6215.0 297:3596.0 298:760.0 299:255.0 300:23.0 304:17.0 306:37.0 307:106.0 308:21.0 309:169.0 310:52.0 311:222.0 312:123.0 313:129.0 314:8.0 315:97.0 316:13.0 319:56.0 320:24.0 321:4.0 322:83.0 323:40.0 324:72.0 325:1007.0 326:356.0 327:870.0 328:441.0 329:398.0 330:64.0 331:19.0 332:21.0 338:13.0 339:679.0 340:154.0 341:2637.0 342:1131.0 343:665.0 344:53.0 345:13.0 348:62.0 353:284.0 354:328.0 355:3471.0 356:1379.0 357:939.0 358:292.0 359:84.0 360:39.0 362:4.0 363:37.0 364:20.0 367:26.0 368:239.0 369:9470.0 370:3914.0 371:2418.0 372:778.0 373:225.0 374:53.0 375:38.0 376:4.0 378:38.0 379:34.0 380:17.0 381:41.0 383:186.0 384:101.0 385:63.0 386:42.0 388:145.0 389:22.0 390:8.0 394:37.0 395:32.0 396:5.0 397:31.0 398:44.0 399:374.0 400:168.0 401:889.0 402:379.0 403:267.0 405:23.0 407:24.0 412:15.0 413:81.0 414:147.0 415:447.0 416:393.0 417:187.0 420:52.0 421:19.0 425:9.0 426:9.0 427:39.0 428:176.0 429:657.0 430:402.0 431:115.0 432:40.0 433:22.0 435:17.0 441:10.0 442:11.0 443:476.0 444:330.0 445:170.0 446:118.0 447:79.0 448:63.0 449:32.0 453:38.0 458:8.0 459:142.0 461:383.0 462:87.0 463:122.0 464:59.0 467:35.0 471:4.0 472:21.0 473:14.0 474:105.0 476:267.0 477:99.0 480:2.0 481:26.0 484:5.0 485:7.0 486:9.0 487:45.0 489:237.0 490:218.0 491:150.0 492:28.0 494:8.0</t>
  </si>
  <si>
    <t>241572</t>
  </si>
  <si>
    <t>86:52.0 91:129.0 93:633.0 94:4.0 95:847.0 97:418.0 98:244.0 99:327.0 101:140.0 103:291.0 104:32.0 105:679.0 106:454.0 107:170.0 108:243.0 109:493.0 110:215.0 111:181.0 112:20.0 113:117.0 116:337.0 117:593.0 118:100.0 119:18.0 120:43.0 121:505.0 122:208.0 123:129.0 128:99.0 129:3910.0 131:855.0 132:230.0 133:79.0 134:690.0 135:544.0 137:52.0 140:9.0 142:11.0 144:21.0 145:496.0 146:221.0 147:349.0 155:268.0 159:23.0 160:200.0 161:164.0 162:69.0 163:146.0 164:2.0 165:58.0 168:17.0 171:10.0 173:56.0 175:22.0 177:313.0 179:76.0 183:63.0 187:119.0 188:84.0 190:57.0 191:41.0 193:737.0 194:536.0 195:316.0 196:30.0 197:124.0 201:421.0 202:135.0 203:60.0 205:88.0 206:74.0 207:1385.0 208:342.0 209:217.0 210:100.0 211:2001.0 212:251.0 213:60.0 215:597.0 216:242.0 217:94.0 219:17.0 221:143.0 222:241.0 223:52.0 224:28.0 225:114.0 227:323.0 228:104.0 229:27.0 230:59.0 236:14.0 237:25.0 239:77.0 241:194.0 242:57.0 243:1068.0 244:182.0 245:45.0 247:2.0 248:49.0 249:261.0 250:1.0 251:183.0 252:270.0 253:220.0 254:18.0 255:68.0 256:57.0 257:170.0 258:1.0 263:51.0 264:50.0 265:197.0 266:67.0 267:341.0 269:71.0 270:179.0 271:51.0 274:22.0 275:1.0 277:20.0 278:1.0 279:86.0 280:1.0 281:273.0 282:175.0 283:420.0 284:44.0 285:197.0 289:1.0 291:6.0 293:52.0 295:121.0 296:7.0 297:150.0 298:320.0 299:2155.0 300:577.0 301:166.0 302:12.0 303:7.0 305:27.0 306:100.0 307:32.0 310:16.0 311:42.0 313:221.0 314:107.0 315:628.0 316:218.0 317:114.0 318:15.0 319:26.0 320:12.0 323:18.0 325:157.0 327:184.0 328:670.0 329:200.0 330:110.0 331:52.0 332:20.0 338:11.0 339:5.0 340:28.0 341:674.0 342:79.0 343:247.0 344:74.0 345:24.0 346:4.0 349:6.0 351:16.0 355:564.0 356:294.0 357:830.0 358:280.0 359:118.0 367:21.0 368:37.0 369:190.0 370:196.0 371:174.0 372:60.0 373:85.0 374:70.0 384:21.0 385:11.0 386:72.0 387:189.0 388:12.0 389:64.0 390:38.0 391:13.0 399:247.0 400:225.0 401:241.0 402:37.0 403:118.0 404:50.0 412:92.0 413:287.0 414:98.0 415:394.0 416:283.0 417:39.0 418:36.0 419:24.0 428:17.0 429:189.0 431:134.0 435:17.0 436:18.0 443:7.0 445:49.0 447:38.0 448:12.0 457:12.0 458:20.0 460:45.0 461:173.0 462:13.0 463:33.0 464:31.0 466:2.0 473:3.0 474:31.0 475:63.0 476:152.0 479:12.0 482:5.0 487:8.0 488:35.0 489:127.0 490:11.0 491:20.0 492:9.0 493:28.0</t>
  </si>
  <si>
    <t>241389</t>
  </si>
  <si>
    <t>85:179.0 87:21.0 89:4578.0 90:606.0 94:35.0 99:144.0 100:473.0 101:1195.0 102:5.0 103:3366.0 107:2153.0 109:71.0 113:132.0 114:169.0 115:250.0 116:1165.0 117:3105.0 118:309.0 119:149.0 120:8.0 124:48.0 127:177.0 129:4116.0 131:2024.0 132:244.0 133:11523.0 134:863.0 138:1.0 139:71.0 142:182.0 143:1044.0 146:1799.0 147:5328.0 148:356.0 155:270.0 159:599.0 162:8.0 163:445.0 164:11.0 168:48.0 169:674.0 170:38.0 171:225.0 174:126.0 175:250.0 177:74.0 187:67.0 189:1405.0 190:192.0 191:999.0 192:65.0 195:37.0 199:9.0 203:761.0 204:22195.0 205:3825.0 206:1778.0 208:41.0 211:3.0 213:63.0 215:40.0 216:69.0 217:5041.0 218:1240.0 219:467.0 220:135.0 227:51.0 230:15.0 231:573.0 232:53.0 233:209.0 234:26.0 239:47.0 242:20.0 243:261.0 245:57.0 247:107.0 248:24.0 255:102.0 256:95.0 257:76.0 259:25.0 260:14.0 271:72.0 273:32.0 274:6.0 277:94.0 282:3.0 283:51.0 284:37.0 285:2.0 287:102.0 288:81.0 289:67.0 290:115.0 291:136.0 292:10.0 294:6.0 299:8.0 303:88.0 305:183.0 310:10.0 313:1.0 316:36.0 317:117.0 324:2.0 325:14.0 329:33.0 331:21.0 332:14.0 333:37.0 345:101.0 359:41.0 361:89.0 362:31.0 363:33.0 364:12.0 367:30.0 371:2.0 375:1.0 376:22.0 377:113.0 378:27.0 381:1.0 386:16.0 387:3.0 391:18.0 398:5.0 400:24.0 403:152.0 404:58.0 418:3.0 421:15.0 424:24.0 428:10.0 433:7.0 435:30.0 437:13.0 439:20.0 455:21.0 457:4.0 459:28.0 461:22.0 464:21.0 465:34.0 466:13.0 468:18.0 471:6.0 472:3.0 474:10.0 483:27.0 486:21.0 496:11.0 498:2.0</t>
  </si>
  <si>
    <t>241271</t>
  </si>
  <si>
    <t>85:11547.0 86:488101.0 87:49330.0 88:21686.0 89:3076.0 90:969.0 93:48.0 94:96.0 95:594.0 96:859.0 98:1914.0 99:6351.0 100:278432.0 101:37299.0 102:86368.0 103:23058.0 104:6071.0 105:4526.0 107:282.0 109:64.0 110:303.0 111:1871.0 112:2492.0 113:8782.0 114:21753.0 115:20740.0 116:31289.0 117:41368.0 118:12322.0 119:11349.0 120:1539.0 121:1528.0 122:331.0 123:328.0 124:118.0 125:771.0 126:1197.0 128:9306.0 129:14381.0 130:81143.0 131:36289.0 132:16114.0 133:36167.0 134:5562.0 135:1148.0 136:1198.0 137:219.0 138:708.0 139:1338.0 140:1453.0 141:1392.0 142:6803.0 143:13496.0 144:23905.0 145:3441.0 146:17569.0 147:195535.0 148:28632.0 149:24753.0 150:4354.0 151:579.0 152:1788.0 153:478.0 155:19604.0 156:12352.0 157:6262.0 158:34150.0 159:7804.0 160:36540.0 161:8841.0 162:3771.0 163:296.0 164:124.0 165:243.0 166:741.0 167:2575.0 168:198.0 169:462.0 170:1395.0 172:32848.0 173:7255.0 174:1136486.0 175:240648.0 176:222801.0 177:36151.0 178:12807.0 179:2330.0 180:789.0 181:686.0 182:181.0 183:7797.0 184:2892.0 185:2678.0 186:61.0 187:15057.0 188:8947.0 190:5492.0 192:483.0 193:579.0 194:16.0 196:325.0 197:463.0 198:78.0 199:933.0 200:2674.0 201:9369.0 202:7535.0 203:2063.0 204:1724.0 205:73.0 206:1213.0 207:2921.0 209:1143.0 210:82.0 211:344.0 212:280.0 213:6929.0 214:1672.0 215:2181.0 216:1661.0 217:2149.0 218:4839.0 220:628.0 222:149.0 223:320.0 224:61.0 225:757.0 226:151.0 227:990.0 228:9934.0 229:31213.0 230:9376.0 231:2197.0 232:1279.0 233:71.0 234:288.0 237:340.0 238:189.0 239:425.0 240:32.0 241:1903.0 242:349.0 243:986.0 244:964.0 245:4686.0 246:4005.0 247:865.0 248:1697.0 249:666.0 250:375.0 252:305.0 253:334.0 254:179.0 255:57.0 256:266.0 257:38113.0 258:10729.0 259:7431.0 260:1145.0 262:221.0 264:367.0 265:123.0 266:292.0 267:177.0 268:192.0 269:4.0 271:68.0 272:692.0 273:6723.0 274:7154.0 275:291.0 276:494.0 277:447.0 280:134.0 282:1.0 284:246.0 285:1424.0 286:418.0 287:375.0 289:643.0 290:123.0 291:561.0 293:1246.0 294:1103.0 295:278.0 297:112.0 298:154.0 301:1391.0 302:348.0 304:475.0 305:1208.0 306:440.0 307:869.0 308:421.0 309:107.0 310:61.0 311:147.0 312:227.0 313:342.0 314:41.0 315:103.0 317:206.0 320:332.0 321:148.0 322:363.0 324:41.0 326:130.0 328:641.0 329:1383.0 331:2528.0 332:855.0 333:227.0 334:443.0 335:264.0 344:142.0 345:173.0 346:1226.0 347:77408.0 348:25606.0 349:11072.0 350:2141.0 351:862.0 353:14.0 354:14.0 356:16.0 358:60.0 359:27.0 362:517.0 363:2620.0 369:1.0 370:212.0 372:179.0 373:424.0 374:267.0 375:13.0 378:312.0 379:223.0 380:107.0 381:88.0 384:101.0 385:123.0 386:35.0 387:216.0 388:19.0 389:202.0 393:14.0 397:170.0 398:9.0 399:130.0 402:97.0 407:25.0 408:26.0 409:38.0 411:49.0 412:100.0 413:151.0 414:128.0 417:5.0 418:175.0 419:155.0 421:154.0 422:347.0 423:34.0 424:19.0 427:56.0 429:181.0 430:59.0 431:87.0 432:50.0 433:182.0 434:144.0 435:27.0 437:1157.0 438:410.0 440:59.0 441:16.0 442:103.0 443:123.0 444:59.0 445:52.0 446:30.0 447:92.0 448:33.0 449:46.0 452:15.0 453:42.0 454:41.0 455:10.0 456:55.0 459:8.0 462:45.0 464:208.0 465:645.0 468:109.0 470:5.0 472:3.0 479:2.0 496:1.0 498:7.0</t>
  </si>
  <si>
    <t>241087</t>
  </si>
  <si>
    <t>86:1714.0 93:2740.0 94:3876.0 98:988.0 99:6683.0 100:6141.0 101:362.0 102:425.0 104:158.0 106:48839.0 107:15383.0 108:4053.0 113:61181.0 114:6241.0 115:1000.0 118:1469.0 120:12102.0 124:4089.0 126:453.0 132:727.0 133:1792.0 134:6222.0 136:114.0 140:1286.0 141:1252.0 142:3306.0 146:78.0 147:14888.0 148:4966.0 151:387.0 152:1342.0 153:1535.0 154:1488.0 155:1570.0 157:370.0 158:715.0 162:575.0 163:9572.0 164:11144.0 165:3312.0 166:1432.0 167:218.0 168:419.0 170:1175.0 171:1121.0 172:528.0 174:1039.0 179:3383.0 180:1822.0 181:2045.0 182:11014.0 183:2114.0 184:318.0 187:1099.0 194:1685.0 195:945.0 196:297.0 197:7144.0 198:1437.0 199:496.0 200:221.0 207:516.0 209:391.0 210:3.0 211:4398.0 212:3289.0 213:169.0 214:326.0 215:10.0 216:2764.0 217:1266.0 218:208.0 219:90.0 223:6237.0 224:911.0 225:738.0 226:246.0 227:518.0 228:735.0 229:18.0 235:245.0 236:93.0 237:241.0 239:193.0 240:4917.0 241:1314.0 242:368.0 243:1121.0 244:492.0 245:373.0 246:148.0 247:2.0 248:33.0 249:39.0 250:49.0 251:6009.0 252:2277.0 253:660.0 254:421.0 255:639.0 256:13302.0 257:2976.0 258:1323.0 260:446.0 261:33.0 262:192.0 263:670.0 268:90.0 269:2570.0 270:1060.0 271:196.0 272:73.0 274:368.0 276:1.0 278:121.0 280:44.0 281:126.0 283:211.0 284:121.0 285:244.0 286:90.0 287:51.0 289:90.0 290:67.0 291:12.0 294:57.0 296:477.0 297:11590.0 298:3098.0 299:3012.0 300:432.0 303:55.0 304:48.0 305:219.0 306:125.0 307:159.0 308:3.0 309:1673.0 310:1040.0 311:569.0 312:220.0 315:116.0 316:62.0 318:71.0 319:39.0 320:116.0 321:38.0 322:75.0 323:8.0 324:180.0 325:7143.0 326:2379.0 327:845.0 328:232.0 330:87.0 331:68.0 333:325.0 336:35.0 337:1266.0 338:372.0 339:57.0 341:12.0 344:7.0 345:89.0 348:382.0 349:97.0 350:15.0 352:427.0 353:32291.0 354:9737.0 355:4169.0 356:907.0 361:25.0 362:68.0 363:22.0 364:6.0 367:414.0 368:5369.0 369:1803.0 370:698.0 371:128.0 382:364.0 383:128.0 384:185.0 386:21.0 390:186.0 391:149.0 392:40.0 399:17.0 400:13.0 402:87.0 403:55.0 405:894.0 406:391.0 407:60.0 409:34.0 412:4.0 415:40.0 419:7.0 421:11.0 425:1.0 427:3.0 429:271.0 431:78.0 436:11.0 439:6.0 440:45.0 441:1068.0 442:351.0 443:129.0 448:8.0 450:12.0 452:1.0 454:34.0 456:600.0 457:381.0 458:7.0 472:39.0 475:58.0 478:32.0 486:4.0 488:13.0 490:12.0 493:9.0</t>
  </si>
  <si>
    <t>241065</t>
  </si>
  <si>
    <t>85:126.0 86:1576.0 87:1.0 91:119.0 97:1.0 98:38.0 99:149.0 100:1599.0 110:335.0 111:34.0 112:4.0 113:124.0 114:292.0 116:12721.0 117:1242.0 118:643.0 127:32.0 128:170.0 129:95.0 140:63.0 141:143.0 142:43.0 144:127.0 156:810.0 157:236.0 158:277.0 161:11.0 168:110.0 171:51.0 172:112.0 173:3.0 174:6965.0 175:892.0 176:144.0 179:152.0 183:32.0 186:74.0 187:8.0 188:88.0 199:140.0 200:32.0 201:8.0 202:82.0 204:35.0 211:11.0 213:53.0 214:51.0 216:22.0 220:14.0 227:20.0 230:29.0 235:9.0 239:7.0 241:52.0 242:39.0 243:59.0 244:12.0 246:13.0 247:22.0 253:116.0 254:9.0 255:57.0 256:3.0 257:71.0 258:85.0 260:11.0 270:7.0 271:28.0 273:35.0 274:4.0 275:1.0 276:10.0 282:80.0 283:43.0 288:100.0 289:36.0 290:350.0 291:87.0 292:46.0 299:5.0 300:8.0 301:17.0 302:13.0 303:16.0 307:5.0 311:5.0 314:11.0 315:50.0 318:20.0 320:11.0 324:5.0 327:22.0 329:51.0 338:2.0 341:34.0 342:50.0 343:13.0 344:7.0 345:8.0 346:4.0 355:53.0 356:28.0 360:20.0 363:11.0 368:44.0 369:38.0 371:19.0 377:11.0 379:9.0 381:2.0 383:14.0 391:27.0 393:17.0 399:17.0 402:34.0 412:1.0 416:5.0 425:18.0 428:16.0 429:59.0 430:32.0 431:13.0 432:6.0 435:15.0 442:14.0 446:19.0 447:32.0 451:21.0 455:9.0 460:21.0 463:14.0 465:8.0 468:33.0 470:19.0 472:7.0 473:32.0 475:27.0 476:38.0 479:6.0 484:2.0 489:26.0 490:72.0 491:92.0 492:46.0 494:12.0 500:11.0</t>
  </si>
  <si>
    <t>241063</t>
  </si>
  <si>
    <t>86:1381.0 88:9.0 100:1259.0 101:145.0 102:151.0 103:836.0 109:84.0 110:69.0 112:313.0 114:108.0 115:1750.0 116:23.0 117:192.0 127:56.0 128:367.0 129:932.0 130:52.0 135:49.0 140:38.0 142:110.0 144:77.0 147:1194.0 153:5.0 154:453.0 155:18.0 156:443.0 157:144.0 158:274.0 160:177.0 165:69.0 169:381.0 170:71.0 172:214.0 173:28.0 174:11306.0 175:1983.0 176:771.0 177:69.0 182:53.0 184:155.0 185:51.0 186:37.0 188:43.0 189:78.0 191:70.0 192:16.0 194:295.0 195:89.0 200:66.0 204:200.0 205:92.0 207:789.0 208:203.0 214:4.0 215:12.0 217:715.0 218:256.0 219:1185.0 220:164.0 222:29.0 223:158.0 227:17.0 232:22.0 235:60.0 236:2.0 241:82.0 242:21.0 243:183.0 244:40.0 245:74.0 253:104.0 254:19.0 257:35.0 258:208.0 259:19.0 265:106.0 266:24.0 270:26.0 271:234.0 272:488.0 273:211.0 274:58.0 279:42.0 281:23.0 282:121.0 283:330.0 290:26.0 293:22.0 294:15.0 296:95.0 297:39.0 298:19.0 299:21.0 300:7.0 303:5.0 307:21.0 308:14.0 317:30.0 319:40.0 325:112.0 326:103.0 327:324.0 328:57.0 329:12.0 332:7.0 339:24.0 340:45.0 342:7.0 343:42.0 355:113.0 356:34.0 357:50.0 358:48.0 361:205.0 362:64.0 368:12.0 370:28.0 371:3.0 374:8.0 388:12.0 390:2.0 396:5.0 399:15.0 401:35.0 402:78.0 413:5.0 414:21.0 415:22.0 417:15.0 429:22.0 431:17.0 432:385.0 433:267.0 434:71.0 449:16.0 458:7.0 459:31.0 463:48.0 473:25.0 475:34.0 476:1.0 477:38.0 478:10.0 490:38.0 492:27.0</t>
  </si>
  <si>
    <t>240551</t>
  </si>
  <si>
    <t>85:436.0 86:3557.0 91:5.0 99:339.0 100:1689.0 102:280.0 103:182.0 104:14.0 112:368.0 113:42.0 116:25.0 124:16.0 125:67.0 128:84.0 131:6.0 133:40.0 139:73.0 140:332.0 142:365.0 144:21.0 145:3.0 146:217.0 154:183.0 156:4.0 157:208.0 158:31.0 160:408.0 161:70.0 164:2.0 167:4.0 168:41.0 172:393.0 174:10539.0 175:1665.0 176:470.0 181:1.0 182:65.0 186:3.0 188:23.0 195:6.0 199:8.0 202:93.0 207:19.0 211:326.0 212:119.0 213:20.0 216:27.0 220:6.0 225:2.0 227:75.0 228:102.0 229:202.0 241:176.0 242:36.0 243:334.0 244:78.0 250:2.0 253:28.0 257:317.0 258:109.0 259:14.0 260:8.0 266:1.0 270:43.0 271:150.0 272:17.0 280:1.0 284:27.0 285:3.0 286:2.0 287:11.0 291:73.0 296:9.0 297:2.0 298:43.0 299:56.0 301:2.0 302:24.0 305:111.0 306:45.0 310:12.0 311:295.0 312:577.0 313:153.0 314:89.0 315:8.0 316:31.0 319:395.0 320:50.0 323:17.0 326:1.0 329:3.0 331:1.0 332:9.0 340:21.0 343:1.0 344:17.0 345:2.0 348:1.0 358:11.0 359:8.0 360:2.0 363:7.0 364:18.0 367:1.0 368:11.0 370:3.0 371:1.0 373:3.0 374:2.0 375:2.0 378:35.0 382:17.0 384:11.0 387:8.0 394:28.0 400:36.0 409:4.0 413:13.0 418:12.0 423:17.0 434:38.0 441:6.0 443:12.0 445:2.0 446:2.0 448:97.0 456:26.0 458:189.0 459:86.0 462:2.0 472:24.0 473:271.0 474:113.0 475:8.0 481:17.0 485:22.0 487:33.0 489:5.0 491:1.0 497:5.0</t>
  </si>
  <si>
    <t>240432</t>
  </si>
  <si>
    <t>87:64.0 88:144.0 89:121.0 96:218.0 103:592.0 109:35.0 115:176.0 116:43.0 117:456.0 118:199.0 119:27.0 125:56.0 133:1197.0 135:213.0 145:797.0 147:18642.0 148:2181.0 149:844.0 150:9.0 151:18.0 154:57.0 159:6.0 163:350.0 164:55.0 177:429.0 178:103.0 179:475.0 189:98.0 191:1307.0 192:320.0 193:834.0 194:69.0 196:113.0 205:558.0 206:175.0 207:9719.0 208:1496.0 209:1300.0 210:63.0 211:80.0 219:59.0 220:9.0 221:26944.0 222:5611.0 223:3216.0 224:502.0 225:148.0 233:5.0 237:3.0 238:78.0 240:59.0 247:94.0 249:268.0 250:136.0 251:185.0 252:170.0 253:308.0 254:68.0 255:55.0 263:105.0 264:73.0 265:1048.0 266:418.0 267:1810.0 268:499.0 269:305.0 274:32.0 278:17.0 279:449.0 280:331.0 281:5752.0 282:2025.0 283:1070.0 284:278.0 285:93.0 287:3.0 293:61.0 294:65.0 295:8723.0 296:2462.0 297:1611.0 298:288.0 299:103.0 300:11.0 309:62.0 312:87.0 313:133.0 314:19.0 316:32.0 321:10.0 322:15.0 323:29.0 324:53.0 325:488.0 326:275.0 327:517.0 328:205.0 329:324.0 330:98.0 336:21.0 339:172.0 340:137.0 341:985.0 342:555.0 343:411.0 344:123.0 345:18.0 353:50.0 354:123.0 355:1540.0 356:845.0 357:383.0 358:11.0 359:97.0 367:6.0 368:146.0 369:4244.0 370:1691.0 371:976.0 372:274.0 373:130.0 375:6.0 385:159.0 387:120.0 388:32.0 397:34.0 399:236.0 400:216.0 401:307.0 402:330.0 403:115.0 404:29.0 413:19.0 414:26.0 415:545.0 416:305.0 417:119.0 418:35.0 426:2.0 428:14.0 429:525.0 430:221.0 431:190.0 432:47.0 443:183.0 444:69.0 445:103.0 446:53.0 459:25.0 461:109.0 462:15.0 473:2.0 475:214.0 477:145.0 478:40.0 489:7.0 490:38.0 491:97.0 493:32.0</t>
  </si>
  <si>
    <t>239585</t>
  </si>
  <si>
    <t>85:38589.0 86:2552.0 95:80.0 97:1201.0 98:807.0 99:12609.0 100:817.0 107:161.0 110:767.0 111:2324.0 112:1475.0 113:7242.0 114:390.0 122:16.0 123:150.0 124:108.0 125:1006.0 126:1226.0 127:4237.0 128:254.0 130:301.0 131:580.0 132:90.0 138:75.0 140:158.0 141:1847.0 142:224.0 144:138.0 150:36.0 151:74.0 154:126.0 155:1172.0 160:11.0 164:331.0 168:251.0 169:1137.0 170:192.0 172:63.0 179:10.0 182:2.0 183:136.0 185:42.0 186:87.0 197:473.0 200:272.0 210:6.0 211:243.0 212:67.0 218:43.0 232:70.0 234:138.0 235:6.0 236:3.0 239:121.0 241:44.0 243:1.0 244:19.0 263:86.0 264:26.0 268:1453.0 269:130.0 270:76.0 271:197.0 272:42.0 276:1.0 277:42.0 285:10.0 286:20.0 289:2.0 292:45.0 293:11.0 295:23.0 312:6.0 313:21.0 324:10.0 326:15.0 348:32.0 349:25.0 372:22.0 393:5.0 396:1.0 423:2.0 426:19.0 432:8.0 467:8.0 468:4.0 479:5.0</t>
  </si>
  <si>
    <t>238437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</si>
  <si>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</si>
  <si>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238321</t>
  </si>
  <si>
    <t>94:1.0 97:39.0 98:1.0 99:2.0 101:410.0 103:2753.0 104:240.0 107:73.0 109:140.0 110:2.0 114:160.0 115:139.0 116:11.0 117:1242.0 118:3.0 122:6.0 123:56.0 125:92.0 128:22.0 129:1861.0 130:167.0 133:314.0 137:17.0 138:93.0 140:17.0 141:1.0 142:56.0 143:233.0 145:446.0 147:381.0 149:306.0 151:121.0 152:5.0 154:26.0 155:191.0 156:2.0 157:570.0 158:46.0 159:131.0 160:7.0 168:3.0 169:796.0 170:178.0 171:333.0 172:24.0 173:2.0 174:26.0 175:1.0 182:93.0 183:536.0 184:34.0 187:13.0 188:22.0 189:853.0 190:111.0 191:128.0 193:16.0 194:2.0 195:228.0 196:25.0 197:20.0 199:81.0 200:68.0 203:298.0 204:3732.0 205:941.0 206:122.0 208:198.0 209:115.0 210:143.0 214:14.0 215:76.0 217:1711.0 218:439.0 219:137.0 220:126.0 228:125.0 229:73.0 230:13.0 231:576.0 232:92.0 239:187.0 243:559.0 244:98.0 245:12.0 247:80.0 249:11.0 250:9.0 252:59.0 253:203.0 254:95.0 255:111.0 257:157.0 259:188.0 260:55.0 263:18.0 264:2.0 265:2.0 268:120.0 269:42.0 270:28.0 271:346.0 272:42.0 273:117.0 276:20.0 277:19.0 278:21.0 279:41.0 281:273.0 282:142.0 283:215.0 287:64.0 288:32.0 289:121.0 291:82.0 292:13.0 293:31.0 294:6.0 295:98.0 297:22.0 301:24.0 304:14.0 305:123.0 306:17.0 307:56.0 309:46.0 311:61.0 315:27.0 316:26.0 319:220.0 320:121.0 321:131.0 322:6.0 323:1.0 324:6.0 325:45.0 327:275.0 328:87.0 329:9.0 331:57.0 332:39.0 333:126.0 335:17.0 337:27.0 341:29.0 342:97.0 343:60.0 345:535.0 346:172.0 347:89.0 349:45.0 350:14.0 354:18.0 355:3.0 357:30.0 358:85.0 360:11.0 361:1779.0 362:863.0 363:478.0 364:56.0 368:14.0 369:15.0 374:15.0 379:41.0 383:12.0 385:59.0 387:100.0 388:98.0 389:9.0 390:27.0 401:138.0 402:64.0 403:17.0 414:3.0 415:131.0 416:252.0 418:22.0 420:23.0 421:16.0 424:2.0 429:33.0 430:41.0 431:6.0 437:12.0 438:8.0 451:24.0 452:35.0 457:20.0 459:17.0 462:11.0 468:8.0 473:36.0 475:56.0 476:71.0 478:30.0 480:43.0 481:306.0 482:223.0 483:69.0 484:34.0 485:11.0 487:7.0 489:212.0 490:92.0 491:2.0 492:1.0 495:16.0 498:7.0</t>
  </si>
  <si>
    <t>238267 trisaccharide</t>
  </si>
  <si>
    <t>85:1431.0 86:72.0 87:344.0 88:259.0 89:7373.0 90:707.0 91:692.0 92:107.0 93:117.0 94:68.0 95:207.0 97:2886.0 98:87.0 99:1156.0 100:1873.0 101:3176.0 102:1956.0 103:32564.0 104:3090.0 105:2754.0 106:121.0 108:80.0 109:4979.0 110:215.0 111:1182.0 112:205.0 113:1105.0 114:963.0 115:1065.0 116:3417.0 117:20849.0 118:2017.0 119:1569.0 120:78.0 123:330.0 124:69.0 125:253.0 127:803.0 128:320.0 129:26118.0 130:4052.0 131:6048.0 132:1906.0 133:10858.0 134:931.0 135:720.0 136:51.0 137:42.0 138:77.0 139:666.0 140:141.0 141:830.0 142:1388.0 143:5056.0 144:780.0 145:2752.0 146:456.0 147:37370.0 148:5999.0 149:5333.0 150:548.0 151:680.0 152:191.0 153:851.0 154:425.0 155:5407.0 156:1130.0 157:7681.0 158:1556.0 159:1329.0 160:5799.0 161:1318.0 162:346.0 163:1409.0 164:147.0 165:86.0 166:77.0 167:422.0 168:332.0 169:17925.0 170:3195.0 171:3444.0 172:980.0 173:1683.0 174:782.0 175:745.0 176:95.0 177:943.0 178:93.0 179:415.0 180:131.0 181:251.0 182:280.0 183:2616.0 184:485.0 185:1016.0 186:538.0 187:502.0 188:227.0 189:5976.0 190:1625.0 191:8775.0 192:1591.0 193:1061.0 194:34.0 195:520.0 196:430.0 197:329.0 198:243.0 199:3541.0 200:807.0 201:713.0 202:328.0 203:2236.0 204:58901.0 205:19374.0 206:6876.0 207:3310.0 208:738.0 209:296.0 210:753.0 211:343.0 212:121.0 213:125.0 214:150.0 215:885.0 216:1018.0 217:28048.0 218:6490.0 219:3146.0 220:686.0 221:1349.0 222:516.0 223:526.0 224:65.0 225:160.0 226:76.0 227:331.0 228:311.0 229:1483.0 230:1191.0 231:3395.0 232:1255.0 233:1285.0 234:514.0 235:277.0 236:75.0 237:190.0 238:42.0 239:105.0 240:99.0 241:588.0 242:415.0 243:5571.0 244:1818.0 245:1890.0 246:773.0 247:870.0 248:176.0 249:383.0 250:149.0 251:216.0 252:123.0 253:134.0 254:216.0 255:267.0 256:370.0 257:880.0 258:287.0 259:2005.0 260:602.0 261:405.0 262:326.0 263:255.0 264:201.0 265:563.0 266:194.0 267:360.0 268:429.0 269:410.0 270:324.0 271:11773.0 272:3121.0 273:2287.0 274:734.0 275:376.0 276:374.0 277:239.0 278:49.0 279:166.0 280:64.0 281:1081.0 282:546.0 283:268.0 284:159.0 285:100.0 286:144.0 287:195.0 288:141.0 289:2009.0 290:503.0 291:882.0 292:225.0 293:187.0 294:10.0 295:55.0 296:96.0 297:120.0 298:51.0 299:90.0 300:605.0 301:209.0 302:132.0 303:129.0 304:259.0 305:1394.0 306:501.0 307:561.0 308:133.0 309:97.0 310:45.0 311:34.0 313:270.0 314:111.0 315:171.0 316:27.0 317:665.0 318:522.0 319:3426.0 320:1284.0 321:632.0 322:143.0 323:84.0 324:49.0 325:132.0 326:117.0 327:176.0 328:117.0 329:6.0 330:95.0 331:1463.0 332:1162.0 333:622.0 334:218.0 335:216.0 336:49.0 337:132.0 338:72.0 339:77.0 340:61.0 341:518.0 342:262.0 343:226.0 344:83.0 345:304.0 346:215.0 347:248.0 348:135.0 349:78.0 350:30.0 351:62.0 353:47.0 354:84.0 355:425.0 356:189.0 357:201.0 358:167.0 359:158.0 360:919.0 361:25532.0 362:10348.0 363:4632.0 364:1349.0 365:376.0 366:86.0 367:55.0 368:17.0 369:57.0 370:8.0 371:55.0 372:66.0 373:178.0 374:188.0 375:62.0 376:149.0 377:121.0 378:119.0 379:2419.0 380:858.0 381:393.0 382:145.0 383:62.0 385:51.0 386:57.0 387:220.0 388:51.0 389:37.0 390:307.0 391:166.0 392:156.0 393:51.0 394:32.0 395:38.0 396:30.0 397:55.0 399:55.0 400:106.0 401:216.0 402:133.0 403:160.0 404:125.0 405:91.0 406:46.0 407:27.0 408:193.0 409:128.0 411:13.0 413:12.0 414:30.0 415:287.0 416:232.0 417:82.0 418:23.0 419:22.0 420:17.0 421:153.0 422:69.0 423:17.0 424:25.0 427:6.0 428:38.0 429:249.0 431:88.0 432:133.0 433:60.0 434:46.0 435:137.0 436:479.0 437:281.0 438:127.0 439:40.0 440:6.0 442:38.0 443:31.0 444:23.0 445:60.0 446:46.0 447:90.0 448:83.0 449:125.0 450:154.0 451:437.0 452:233.0 453:127.0 454:69.0 457:2.0 459:27.0 460:35.0 461:72.0 462:66.0 463:6.0 464:142.0 465:89.0 466:22.0 467:40.0 468:27.0 469:24.0 470:62.0 471:36.0 472:4.0 473:47.0 474:106.0 475:173.0 476:151.0 477:71.0 479:154.0 480:326.0 481:266.0 482:127.0 483:50.0 486:6.0 487:41.0 488:51.0 489:274.0 490:90.0 491:27.0 492:23.0 493:38.0 494:49.0 495:35.0 496:40.0 497:18.0 498:68.0 499:15.0 500:15.0</t>
  </si>
  <si>
    <t>236890</t>
  </si>
  <si>
    <t>85:385.0 87:246.0 88:193.0 89:5272.0 90:307.0 91:499.0 93:570.0 94:323.0 98:1194.0 99:318.0 100:1950.0 101:1353.0 102:375.0 103:47613.0 104:4318.0 105:2249.0 106:100.0 107:265.0 110:4.0 111:214.0 112:46.0 113:414.0 114:1114.0 115:414.0 116:346.0 117:6041.0 118:525.0 119:436.0 120:721.0 121:641.0 125:2.0 126:166.0 127:113.0 128:141.0 129:3546.0 131:1891.0 132:95.0 133:6535.0 134:401.0 138:57.0 139:74.0 140:19.0 141:27.0 142:483.0 143:846.0 144:283.0 145:258.0 147:14543.0 148:1980.0 149:1237.0 150:46.0 151:20.0 152:49.0 154:89.0 155:90.0 156:579.0 157:904.0 158:274.0 159:117.0 161:42.0 163:574.0 164:73.0 165:1.0 167:52.0 168:131.0 169:171.0 170:141.0 171:108.0 172:991.0 173:1282.0 174:331.0 175:425.0 176:85.0 177:149.0 179:5.0 180:15.0 182:1.0 184:166.0 185:70.0 186:122.0 187:112.0 188:176.0 189:3529.0 190:756.0 191:1407.0 192:49.0 195:53.0 196:137.0 197:40.0 198:28.0 199:247.0 200:102.0 201:536.0 202:321.0 203:303.0 204:1106.0 205:1784.0 206:352.0 207:376.0 212:22.0 213:57.0 214:667.0 215:92.0 216:555.0 217:20571.0 218:4073.0 219:1883.0 220:201.0 221:371.0 223:12.0 226:56.0 227:50.0 228:25.0 229:73.0 230:157.0 231:395.0 232:360.0 233:189.0 234:98.0 235:71.0 236:31.0 239:75.0 240:50.0 241:11.0 242:138.0 243:46.0 244:370.0 245:137.0 246:73.0 247:233.0 248:39.0 249:6.0 251:6.0 254:45.0 255:72.0 256:231.0 257:127.0 258:109.0 259:80.0 260:181.0 261:91.0 262:142.0 263:345.0 264:130.0 265:9.0 268:44.0 269:49.0 270:74.0 271:90.0 272:9.0 274:81.0 275:226.0 276:152.0 277:1595.0 278:378.0 279:163.0 280:40.0 283:107.0 284:40.0 285:377.0 286:125.0 287:332.0 288:138.0 289:73.0 290:42.0 291:230.0 292:92.0 293:43.0 294:4.0 299:23.0 301:44.0 302:85.0 303:65.0 304:44.0 305:57.0 306:77.0 307:6089.0 308:1645.0 309:744.0 310:159.0 311:35.0 313:7.0 314:114.0 315:22.0 316:22.0 318:52.0 319:134.0 320:45.0 321:12.0 329:7.0 330:38.0 331:23.0 332:51.0 333:16.0 334:44.0 335:248.0 336:84.0 338:10.0 342:28.0 344:45.0 345:27.0 346:29.0 350:50.0 351:11.0 353:17.0 357:25.0 358:48.0 359:50.0 360:20.0 361:36.0 362:13.0 363:7.0 364:441.0 365:207.0 366:78.0 370:2.0 371:15.0 372:107.0 373:2382.0 374:850.0 375:414.0 376:89.0 377:13.0 381:4.0 385:6.0 389:17.0 390:52.0 399:5.0 401:66.0 404:47.0 406:7.0 408:19.0 413:7.0 418:1.0 420:1.0 427:2.0 428:7.0 432:14.0 436:14.0 437:10.0 438:19.0 439:17.0 446:13.0 447:65.0 448:59.0 449:52.0 450:56.0 451:3.0 452:18.0 453:12.0 455:2.0 456:5.0 458:3.0 463:13.0 464:19.0 465:2.0 466:13.0 472:6.0 474:16.0 475:44.0 476:10.0 478:9.0 481:10.0 483:1.0 485:4.0 487:11.0 488:1.0 489:15.0 490:2.0 491:16.0 492:16.0 494:25.0 496:22.0 498:11.0</t>
  </si>
  <si>
    <t>236652</t>
  </si>
  <si>
    <t>85:496.0 86:866.0 87:1385.0 88:1111.0 90:41.0 91:673.0 94:137.0 95:16.0 96:21.0 97:144.0 98:2408.0 99:20993.0 100:1885.0 101:407.0 102:710.0 103:317.0 104:6540.0 105:574.0 106:387.0 108:50.0 110:183.0 111:42.0 112:4951.0 113:254.0 114:514.0 115:172.0 116:4023.0 117:974.0 118:375.0 123:11.0 124:47.0 125:497.0 126:168.0 128:60.0 129:466.0 130:3111.0 131:1966.0 132:182.0 133:155.0 134:211.0 136:32.0 138:124.0 140:41.0 142:556.0 143:235.0 144:548.0 145:184.0 146:2183.0 147:1117.0 148:130.0 150:34.0 151:50.0 156:298.0 157:161.0 158:1165.0 159:166.0 160:994.0 161:104.0 167:41.0 170:47.0 171:176.0 172:956.0 173:844.0 174:244.0 175:49.0 177:15.0 178:144.0 179:13.0 184:101.0 185:14.0 186:338.0 187:28.0 188:16.0 189:8288.0 190:1025.0 191:615.0 192:7.0 196:58.0 197:15.0 200:845.0 201:86.0 202:1176.0 203:118.0 204:57.0 207:201.0 208:50.0 210:6.0 211:23.0 213:5.0 216:47.0 217:6.0 219:11.0 220:260.0 221:7.0 224:12.0 228:149.0 229:7.0 235:1.0 238:101.0 239:42.0 248:461.0 249:13.0 250:39.0 263:414.0 264:57.0 269:1.0 288:17.0 296:34.0 297:17.0 298:43.0 339:9.0 373:1.0 417:11.0 464:15.0 498:3.0</t>
  </si>
  <si>
    <t>234717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</si>
  <si>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</si>
  <si>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234567</t>
  </si>
  <si>
    <t>85:461.0 87:27.0 90:119.0 98:253.0 99:1223.0 100:769.0 101:288.0 104:2.0 109:242.0 110:213.0 111:48.0 112:41.0 113:3515.0 114:326.0 115:406.0 116:109.0 117:270.0 119:256.0 124:72.0 125:394.0 126:11.0 129:311.0 130:71.0 132:284.0 134:273.0 136:164.0 138:2.0 139:158.0 140:126.0 141:142.0 145:73.0 147:1110.0 149:172.0 154:11.0 155:169.0 157:73.0 158:244.0 159:46.0 167:39.0 169:72.0 170:114.0 171:678.0 172:156.0 173:276.0 182:114.0 183:323.0 184:213.0 187:134.0 188:11.0 192:53.0 197:92.0 198:50.0 199:86.0 201:10.0 211:119.0 212:29.0 213:66.0 214:4.0 216:2.0 225:17.0 226:35.0 228:49.0 230:158.0 233:78.0 235:6141.0 236:1051.0 237:327.0 238:28.0 241:1.0 243:30.0 244:67.0 245:509.0 246:85.0 247:14.0 251:43.0 252:83.0 254:17.0 255:714.0 256:225.0 257:127.0 258:29.0 259:12.0 270:58.0 272:94.0 273:53.0 276:50.0 278:41.0 281:15.0 285:42.0 288:21.0 293:21.0 297:9.0 299:228.0 300:232.0 301:24.0 304:27.0 305:171.0 306:171.0 307:59.0 313:25.0 316:35.0 317:55.0 318:109.0 319:103.0 325:79.0 334:16.0 340:1.0 341:190.0 342:109.0 345:21.0 346:7.0 352:99.0 353:2057.0 354:513.0 355:319.0 357:55.0 358:14.0 359:76.0 360:29.0 361:134.0 368:11.0 373:71.0 374:7.0 375:8.0 385:23.0 390:37.0 391:1.0 393:3.0 394:5.0 397:12.0 405:25.0 406:56.0 407:58.0 408:22.0 411:8.0 432:51.0 433:17.0 439:1.0 441:14.0 443:339.0 444:181.0 445:39.0 452:1.0 455:11.0 458:70.0 459:13.0 460:6.0 481:29.0 493:2.0 499:12.0</t>
  </si>
  <si>
    <t>233287</t>
  </si>
  <si>
    <t>85:3775.0 86:2124.0 87:3970.0 88:1328.0 89:30305.0 90:2269.0 91:729.0 93:638.0 94:762.0 95:240.0 96:642.0 97:2467.0 99:3058.0 100:4936.0 101:14590.0 102:2253.0 103:78892.0 104:6199.0 105:7358.0 106:1486.0 108:345.0 109:244.0 111:2467.0 112:838.0 113:3935.0 114:2986.0 115:5517.0 116:5277.0 117:32399.0 118:3095.0 119:4478.0 120:404.0 121:37.0 124:630.0 125:321.0 126:1132.0 127:766.0 129:44692.0 130:5990.0 131:15528.0 132:2348.0 133:34013.0 134:4084.0 135:2979.0 136:308.0 137:190.0 138:1067.0 139:848.0 140:442.0 141:985.0 142:3825.0 143:9390.0 144:1381.0 145:2987.0 146:284.0 147:95799.0 148:14340.0 149:9019.0 150:308.0 151:677.0 152:631.0 153:362.0 154:3364.0 155:1401.0 156:3835.0 157:90608.0 158:13824.0 159:5830.0 160:7440.0 161:2756.0 162:537.0 163:5845.0 164:1360.0 165:925.0 167:116.0 168:742.0 169:2628.0 170:9020.0 171:11222.0 172:13073.0 173:5090.0 174:2453.0 175:7204.0 176:918.0 177:2062.0 178:368.0 179:86.0 180:1129.0 181:197.0 182:682.0 183:433.0 184:580.0 185:1294.0 186:2966.0 187:2414.0 188:9985.0 189:55765.0 190:11276.0 191:9118.0 192:1502.0 193:953.0 194:78.0 195:111.0 196:707.0 197:522.0 199:92.0 200:3594.0 201:46650.0 202:8709.0 203:6670.0 204:30259.0 205:24917.0 206:5677.0 207:4575.0 208:773.0 209:1791.0 210:430.0 211:309.0 212:476.0 213:108.0 214:1012.0 215:1186.0 216:650.0 217:47270.0 218:9670.0 219:7408.0 220:1041.0 221:4406.0 222:751.0 223:349.0 224:98.0 225:632.0 226:2638.0 227:876.0 228:981.0 229:3137.0 230:3652.0 231:3740.0 232:1063.0 233:984.0 235:159.0 236:39.0 237:16.0 239:1018.0 240:407.0 241:144.0 242:1089.0 243:1523.0 244:943.0 245:2268.0 246:1937.0 247:1546.0 248:420.0 249:214.0 254:441.0 255:1317.0 256:493.0 257:569.0 258:277.0 259:1581.0 260:525.0 261:408.0 262:273.0 263:1004.0 264:136.0 265:135.0 267:888.0 268:2096.0 269:573.0 270:909.0 271:321.0 272:2274.0 273:10473.0 274:2291.0 275:1207.0 276:250.0 277:733.0 278:242.0 279:88.0 280:350.0 282:92.0 284:3.0 285:192.0 286:143.0 287:227.0 288:268.0 289:107.0 290:159.0 291:2145.0 292:529.0 293:179.0 297:37.0 298:40.0 300:89.0 301:52.0 302:1907.0 303:632.0 304:1065.0 305:1924.0 306:620.0 307:1165.0 308:194.0 309:17.0 311:70.0 312:77.0 315:636.0 316:549.0 317:276.0 318:235.0 319:3098.0 320:839.0 321:317.0 322:41.0 328:173.0 329:50.0 330:162.0 331:46.0 332:680.0 333:1130.0 334:303.0 335:68.0 336:8.0 337:21.0 339:2.0 342:936.0 343:372.0 344:4394.0 345:1310.0 346:483.0 347:99.0 348:1.0 349:1.0 353:14.0 354:78.0 356:34.0 357:1.0 358:373.0 359:190.0 360:112.0 361:53.0 362:561.0 363:2064.0 364:571.0 365:353.0 366:78.0 368:33.0 369:66.0 374:2.0 375:66.0 376:125.0 377:12.0 379:8.0 386:80.0 390:11.0 391:357.0 392:170.0 393:94.0 394:1.0 395:1.0 399:75.0 401:20.0 402:197.0 403:14.0 404:7.0 405:104.0 406:97.0 407:20.0 414:13.0 418:58.0 419:121.0 420:43.0 432:328.0 433:118.0 434:33.0 435:8.0 447:2.0 450:22.0 465:4.0 483:1.0 491:2.0</t>
  </si>
  <si>
    <t>232869</t>
  </si>
  <si>
    <t>87:1126.0 90:192.0 91:7263.0 92:1333.0 93:6302.0 94:4071.0 95:491.0 96:108.0 98:182.0 99:1283.0 100:1131.0 101:4618.0 102:2496.0 103:104.0 105:928.0 106:157.0 107:1430.0 108:197.0 109:1546.0 111:972.0 112:145.0 113:1531.0 115:1699.0 116:1388.0 117:15325.0 118:1758.0 119:2124.0 120:6638.0 121:7006.0 122:722.0 124:153.0 125:417.0 127:2022.0 128:73.0 129:20959.0 130:4491.0 131:7805.0 132:1730.0 133:12491.0 134:1329.0 135:984.0 138:1547.0 139:2105.0 140:714.0 141:794.0 142:202.0 143:1332.0 144:905.0 145:160.0 146:1122.0 147:58791.0 148:8227.0 149:7474.0 150:1245.0 151:315.0 152:303.0 153:1313.0 154:434.0 155:1520.0 156:243.0 157:1436.0 158:250.0 159:279.0 160:23.0 161:322.0 162:24.0 163:3675.0 164:665.0 168:115.0 169:1065.0 170:1442.0 171:2148.0 172:525.0 173:406.0 174:92.0 175:1421.0 176:160.0 177:306.0 181:172.0 182:123.0 183:299.0 185:58.0 186:16.0 188:692.0 190:198.0 191:2849.0 192:495.0 194:5.0 195:39.0 196:24.0 197:264.0 198:201.0 199:681.0 203:2093.0 204:5124.0 205:2653.0 206:960.0 207:28.0 208:101.0 210:196.0 212:15.0 213:1027.0 214:3564.0 215:452.0 218:1469.0 219:4528.0 220:1839.0 221:2178.0 222:446.0 223:34.0 225:93.0 226:101.0 227:1656.0 228:743.0 229:206.0 230:342.0 231:2582.0 232:411.0 233:449.0 235:6.0 236:246.0 237:365.0 239:165.0 240:118.0 241:1678.0 242:956.0 243:6336.0 244:1255.0 245:89663.0 246:19645.0 247:8743.0 248:1081.0 249:439.0 250:23.0 251:8.0 252:5.0 253:64.0 254:146.0 255:484.0 256:1439.0 257:7974.0 258:1912.0 259:896.0 260:116.0 261:247.0 263:33.0 264:102.0 265:162.0 266:355.0 268:287.0 269:602.0 270:80.0 271:2998.0 272:662.0 273:339.0 275:40.0 276:53.0 280:62.0 281:236.0 282:51.0 283:113.0 284:4.0 285:34.0 287:106.0 289:25.0 291:716.0 292:1628.0 293:479.0 294:107.0 297:152.0 298:80.0 299:14.0 300:23.0 301:169.0 302:120.0 303:72.0 304:68.0 306:355.0 312:34.0 313:3.0 314:31.0 315:192.0 316:123.0 317:1377.0 318:457.0 319:1381.0 320:384.0 321:87.0 322:37.0 323:2.0 326:3.0 327:1691.0 328:626.0 329:2402.0 330:1402.0 331:527.0 332:126.0 333:883.0 334:332.0 335:5971.0 336:1920.0 337:589.0 338:115.0 340:1.0 344:3.0 345:1271.0 346:423.0 347:1672.0 348:243.0 349:189.0 350:227.0 353:35.0 354:8.0 355:772.0 356:426.0 357:237.0 358:148.0 359:261.0 360:211.0 361:241.0 362:125.0 363:12.0 367:81.0 370:11.0 373:96.0 374:115.0 375:145.0 376:304.0 377:30.0 379:19.0 381:14.0 382:9.0 384:20.0 385:25.0 391:7.0 392:6.0 394:12.0 397:13.0 398:8.0 401:43.0 403:3.0 404:32.0 405:21.0 407:15.0 415:6.0 419:9.0 420:11.0 421:36.0 422:27.0 424:36.0 425:46.0 427:2.0 429:14.0 430:312.0 431:169.0 434:1.0 435:351.0 436:99.0 437:170.0 438:74.0 442:12.0 443:8.0 444:45.0 445:282.0 446:274.0 447:140.0 449:2.0 452:20.0 453:16.0 455:6.0 461:75.0 462:1.0 465:28.0 470:1.0 471:12.0 472:1.0 473:31.0 476:25.0 479:5.0 488:4.0 489:2.0 497:43.0 498:1.0</t>
  </si>
  <si>
    <t>232722</t>
  </si>
  <si>
    <t>85:627.0 86:50.0 88:3927.0 93:341.0 94:122.0 95:1798.0 96:2076.0 97:2796.0 98:2316.0 99:1184.0 100:945.0 101:3250.0 102:449.0 103:32.0 104:19.0 107:94.0 109:401.0 110:625.0 111:896.0 112:373.0 113:654.0 115:182.0 118:200.0 121:124.0 122:91.0 123:729.0 124:299.0 125:574.0 126:310.0 127:144.0 128:135.0 129:205.0 131:489.0 132:21.0 134:319.0 137:552.0 138:247.0 139:165.0 140:255.0 141:523.0 142:231.0 144:115.0 145:156.0 147:1915.0 151:267.0 152:350.0 153:59.0 155:651.0 157:254.0 158:371.0 161:403.0 164:25.0 166:244.0 168:96.0 170:170.0 171:1626.0 172:435.0 173:175.0 175:53.0 176:22.0 178:827.0 179:48.0 180:134.0 182:102.0 183:81.0 184:147.0 197:34.0 198:2.0 199:1001.0 200:186.0 201:142.0 210:49.0 211:75.0 213:26.0 214:8.0 216:203.0 221:202.0 222:208.0 223:4.0 224:33.0 226:28.0 227:11.0 229:3.0 232:1.0 234:283.0 235:140.0 236:184.0 238:427.0 239:53.0 240:54.0 242:12.0 252:99.0 257:65.0 260:1.0 261:5.0 262:151.0 264:327.0 265:171.0 266:2.0 268:23.0 269:8.0 278:93.0 284:29.0 286:10.0 291:23.0 295:97.0 297:30.0 299:42.0 305:8.0 306:35.0 308:68.0 309:181.0 310:65.0 311:68.0 312:51.0 313:52.0 322:69.0 323:54.0 325:34.0 326:113.0 327:15.0 336:683.0 337:205.0 338:91.0 341:7.0 347:11.0 350:286.0 351:482.0 352:206.0 353:59.0 355:116.0 358:1.0 363:5.0 364:12.0 366:91.0 367:22.0 368:8.0 378:8.0 380:31.0 382:25.0 393:13.0 394:49.0 395:3.0 398:8.0 403:27.0 407:4.0 408:64.0 409:27.0 412:19.0 413:7.0 420:9.0 422:56.0 423:561.0 424:8474.0 425:4199.0 426:2112.0 427:569.0 428:123.0 429:89.0 430:20.0 436:16.0 438:39.0 439:220.0 440:78.0 441:47.0 442:48.0 443:35.0 444:1.0 447:32.0 448:8.0 456:30.0 467:35.0 468:1.0 472:9.0 473:15.0 476:12.0 477:5.0 478:47.0 482:16.0 491:50.0 492:25.0 494:1.0</t>
  </si>
  <si>
    <t>232095</t>
  </si>
  <si>
    <t>85:179.0 86:114.0 88:22.0 89:2050.0 90:245.0 91:669.0 99:384.0 100:480.0 101:1092.0 102:1626.0 103:5810.0 104:309.0 105:1141.0 109:69.0 111:169.0 113:104.0 115:593.0 117:1709.0 118:218.0 121:214.0 129:4092.0 131:1357.0 132:241.0 133:2864.0 134:446.0 135:1670.0 136:15.0 139:38.0 141:293.0 142:380.0 145:308.0 146:202.0 147:8437.0 148:1354.0 149:313.0 150:39.0 153:90.0 155:495.0 157:450.0 159:203.0 160:620.0 161:145.0 163:24.0 164:34.0 169:1273.0 170:294.0 171:523.0 172:436.0 173:358.0 174:799.0 175:17.0 176:295.0 179:321.0 181:129.0 182:58.0 187:211.0 188:66.0 189:939.0 192:884.0 193:1867.0 194:736.0 195:954.0 197:47.0 199:134.0 201:96.0 202:121.0 203:196.0 204:386.0 205:1462.0 206:589.0 207:7395.0 208:1206.0 209:281.0 210:206.0 212:41.0 213:6.0 215:67.0 216:181.0 222:152.0 223:227.0 224:149.0 228:5.0 231:297.0 232:850.0 233:302.0 234:181.0 235:69.0 236:25.0 237:44.0 238:93.0 240:1.0 241:132.0 243:548.0 244:223.0 245:228.0 246:46.0 247:278.0 248:15.0 249:329.0 250:49.0 251:310.0 252:156.0 253:746.0 254:177.0 260:7.0 264:14.0 265:523.0 266:95.0 267:611.0 268:441.0 269:404.0 270:101.0 271:607.0 272:224.0 277:49.0 278:54.0 281:1106.0 282:570.0 283:343.0 284:60.0 286:7.0 291:127.0 293:44.0 296:4.0 297:60.0 300:46.0 304:68.0 305:254.0 306:213.0 311:21.0 313:73.0 314:51.0 315:22.0 317:31.0 318:35.0 319:270.0 323:142.0 325:57.0 326:237.0 327:1005.0 328:573.0 329:190.0 330:35.0 331:124.0 332:140.0 334:19.0 335:56.0 336:213.0 337:116.0 338:25.0 339:86.0 340:79.0 341:751.0 342:588.0 343:237.0 344:87.0 345:107.0 348:7.0 351:172.0 352:1950.0 353:647.0 354:381.0 355:738.0 356:404.0 357:140.0 358:107.0 361:1418.0 362:381.0 363:68.0 364:135.0 366:72.0 367:75.0 368:112.0 371:161.0 373:37.0 375:59.0 376:17.0 381:27.0 383:29.0 384:44.0 385:344.0 386:49.0 387:398.0 388:162.0 389:108.0 390:35.0 391:27.0 400:79.0 401:484.0 402:292.0 403:51.0 409:2.0 412:30.0 415:506.0 416:712.0 417:253.0 418:50.0 419:56.0 422:4.0 423:23.0 424:75.0 427:1.0 428:7.0 429:190.0 430:88.0 431:108.0 432:76.0 435:7.0 438:11.0 441:22.0 443:14.0 444:2.0 446:10.0 447:84.0 448:174.0 449:64.0 450:44.0 456:4.0 457:1.0 458:30.0 460:163.0 461:279.0 462:206.0 463:191.0 464:99.0 465:5.0 466:157.0 467:15.0 468:38.0 469:22.0 470:38.0 472:34.0 473:51.0 474:81.0 475:388.0 476:363.0 477:187.0 478:55.0 479:31.0 480:106.0 487:26.0 488:91.0 489:233.0 490:183.0 491:227.0 492:78.0 497:30.0 498:8.0 499:30.0 500:7.0</t>
  </si>
  <si>
    <t>232017</t>
  </si>
  <si>
    <t>86:4216.0 87:1715.0 88:1389.0 89:8881.0 90:918.0 91:2248.0 92:357.0 93:1421.0 94:1263.0 95:313.0 96:4986.0 97:2461.0 99:914.0 100:5615.0 101:1873.0 102:27310.0 104:876.0 108:63.0 109:37.0 110:880.0 111:2783.0 112:1848.0 113:766.0 114:531.0 115:3032.0 116:1639.0 117:6873.0 118:1704.0 119:37.0 120:12.0 121:257.0 122:2128.0 123:494.0 124:569.0 125:2267.0 126:651.0 127:928.0 128:6250.0 129:874.0 130:136.0 131:246.0 132:490.0 133:2245.0 138:371.0 139:599.0 140:1215.0 141:4215.0 142:898.0 143:1542.0 144:566.0 145:308.0 146:129.0 147:15172.0 148:1210.0 149:413.0 150:731.0 151:1156.0 152:4293.0 153:5178.0 154:2119.0 155:11697.0 156:17357.0 157:923.0 159:449.0 164:721.0 165:2817.0 166:1702.0 167:4234.0 169:2292.0 170:831.0 171:79.0 172:776.0 173:2906.0 174:1049.0 176:654.0 178:397.0 179:732.0 180:370.0 181:668.0 182:398.0 183:2514.0 184:284.0 185:335.0 186:265.0 190:84.0 191:969.0 192:507.0 193:207.0 195:468.0 196:342.0 197:10871.0 198:1962.0 199:515.0 201:514.0 202:483.0 203:291.0 204:3649.0 205:3713.0 206:398.0 207:24.0 208:134.0 211:359.0 212:4693.0 213:584.0 214:131.0 215:582.0 224:60.0 225:67.0 226:167.0 227:32.0 228:425.0 229:58.0 231:141.0 234:301.0 235:247.0 237:24.0 238:99.0 239:681.0 240:449.0 241:403.0 242:2240.0 243:1097.0 244:723.0 245:77.0 246:222.0 247:70.0 249:324.0 250:131.0 252:4.0 253:259.0 255:1846.0 256:587.0 257:279.0 259:820.0 260:716.0 262:265.0 265:268.0 266:87.0 267:9.0 271:92.0 272:130.0 273:3064.0 274:663.0 275:384.0 279:4.0 281:44.0 282:125.0 283:66.0 284:30.0 285:33.0 286:215.0 287:293.0 288:172.0 289:7.0 290:1623.0 291:602.0 292:106.0 297:91.0 298:15.0 299:221.0 301:23.0 302:58.0 303:142.0 304:26.0 305:291.0 306:53.0 307:538.0 308:134.0 309:141.0 310:94.0 311:319.0 312:155.0 313:22.0 315:40.0 316:76.0 317:126.0 318:101.0 321:1006.0 322:178.0 323:128.0 324:4.0 326:18.0 329:27.0 330:96.0 331:43.0 332:22.0 333:12.0 334:40.0 335:1.0 338:9.0 339:629.0 340:250.0 341:162.0 342:30.0 343:100.0 344:131.0 345:3665.0 346:1311.0 347:542.0 350:20.0 351:21.0 352:1.0 354:263.0 355:134.0 356:47.0 358:357.0 359:84.0 363:106.0 364:67.0 365:7.0 371:1.0 373:60.0 374:41.0 375:9.0 376:96.0 377:92.0 379:56.0 380:37.0 381:33.0 384:1.0 386:6.0 388:4.0 389:5.0 392:53.0 405:45.0 406:38.0 415:4.0 420:18.0 423:9.0 424:6.0 425:28.0 427:2.0 434:54.0 435:694.0 436:445.0 437:203.0 438:4.0 444:11.0 445:2.0 450:2.0 451:43.0 452:15.0 453:5.0 454:22.0 455:10.0 456:2.0 459:4.0 462:15.0 465:1.0 466:5.0 475:18.0 480:6.0 483:14.0 484:1.0 485:14.0 488:2.0 491:10.0 495:15.0 497:1.0 499:4.0 500:2.0</t>
  </si>
  <si>
    <t>231850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</si>
  <si>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</si>
  <si>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231657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</si>
  <si>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</si>
  <si>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229203</t>
  </si>
  <si>
    <t>85:907.0 86:187.0 89:405.0 90:171.0 91:10198.0 92:2222.0 93:10321.0 94:6866.0 95:6339.0 96:1308.0 97:789.0 98:613.0 99:273.0 105:3212.0 106:1536.0 107:3759.0 108:1708.0 109:1648.0 110:339.0 111:309.0 112:180.0 116:1065.0 117:5315.0 118:692.0 119:1575.0 120:719.0 121:3169.0 122:1138.0 123:584.0 124:209.0 129:6658.0 130:853.0 131:1327.0 132:387.0 133:845.0 134:39.0 135:1771.0 136:810.0 137:476.0 138:85.0 139:44.0 143:870.0 144:115.0 145:1970.0 146:349.0 148:76.0 149:1028.0 150:1638.0 151:231.0 154:64.0 156:71.0 157:398.0 158:53.0 159:885.0 160:33.0 161:255.0 162:182.0 163:413.0 164:443.0 169:79.0 171:314.0 172:245.0 173:417.0 174:1.0 175:305.0 176:25.0 177:553.0 178:92.0 179:3.0 183:43.0 185:387.0 187:176.0 188:2.0 189:124.0 190:429.0 196:21.0 199:225.0 201:106.0 202:22.0 203:154.0 204:168.0 210:42.0 212:7.0 213:41.0 227:68.0 228:3.0 235:43.0 238:15.0 246:77.0 249:4.0 263:3.0 277:87.0 280:9.0 288:38.0 291:31.0 293:36.0 299:152.0 300:75.0 305:16.0 307:7.0 321:19.0 322:1.0 328:16.0 331:8.0 334:12.0 341:37.0 342:5.0 344:2.0 354:8.0 361:56.0 363:285.0 364:104.0 365:13.0 378:64.0 388:5.0 390:8.0 391:10.0 392:1.0 407:6.0 429:22.0 449:8.0 472:8.0</t>
  </si>
  <si>
    <t>229201</t>
  </si>
  <si>
    <t>85:181.0 86:350.0 89:242.0 91:1.0 94:140.0 95:84.0 96:1.0 97:139.0 98:370.0 99:83.0 100:803.0 101:1497.0 102:228.0 103:802.0 104:63.0 105:1.0 109:88.0 111:175.0 112:107.0 113:247.0 115:119.0 116:748.0 117:108.0 118:180.0 119:2.0 121:32.0 122:20.0 123:311.0 124:40.0 126:229.0 128:475.0 129:1133.0 130:73.0 131:530.0 133:745.0 134:251.0 137:64.0 138:20.0 140:11.0 141:29.0 142:157.0 143:363.0 144:511.0 147:1478.0 152:10.0 153:130.0 154:55.0 155:145.0 156:144.0 157:173.0 158:164.0 167:44.0 168:266.0 169:50.0 170:261.0 171:3684.0 172:492.0 173:246.0 174:61.0 175:206.0 185:182.0 186:69.0 188:39.0 189:193.0 190:1.0 191:13.0 192:2.0 195:289.0 196:189.0 197:250.0 198:47.0 199:55.0 201:218.0 202:20.0 203:1.0 204:202.0 205:34.0 210:99.0 211:46.0 212:91.0 213:1228.0 214:262.0 215:242.0 216:22.0 217:547.0 218:153.0 224:30.0 228:53.0 229:113.0 230:4052.0 231:854.0 232:339.0 233:22.0 234:14.0 235:24.0 236:6.0 237:8.0 238:257.0 241:5.0 242:26.0 244:195.0 246:4.0 248:1.0 257:11.0 258:5.0 261:1.0 268:41.0 269:126.0 270:22.0 284:13.0 285:184.0 286:36.0 287:66.0 288:1.0 291:114.0 292:214.0 293:84.0 294:2.0 299:16.0 300:44.0 302:23.0 303:6.0 305:254.0 306:26.0 307:44.0 314:11.0 317:3.0 319:43.0 320:35.0 326:35.0 327:545.0 328:215.0 329:36.0 331:37.0 332:14.0 333:290.0 334:43.0 335:24.0 337:96.0 338:24.0 340:15.0 347:4.0 352:23.0 353:12.0 355:19.0 358:88.0 359:125.0 360:16.0 361:43.0 373:3.0 375:15.0 390:3.0 393:23.0 394:4.0 403:20.0 405:37.0 407:43.0 430:17.0 433:91.0 434:29.0 440:1.0 446:8.0 447:141.0 448:126.0 449:5.0 450:20.0 465:5.0</t>
  </si>
  <si>
    <t>228983</t>
  </si>
  <si>
    <t>86:891.0 87:50.0 88:1287.0 89:177.0 90:136.0 94:213.0 96:866.0 97:442.0 98:617.0 101:505.0 102:28.0 103:831.0 104:335.0 106:212.0 109:288.0 110:594.0 111:166.0 114:356.0 115:79.0 116:308.0 117:191.0 118:673.0 119:27.0 120:4.0 121:43.0 123:215.0 126:449.0 127:6.0 128:121.0 129:975.0 132:22.0 133:1766.0 134:566.0 135:15.0 137:342.0 140:113.0 141:6.0 142:262.0 143:121.0 144:79.0 145:103.0 148:698.0 149:149.0 150:57.0 151:38.0 155:678.0 157:2.0 158:749.0 159:92.0 160:10592.0 161:1374.0 162:879.0 163:43.0 165:8.0 167:121.0 169:63.0 172:161.0 174:213.0 175:116.0 177:12.0 178:94.0 179:44.0 184:314.0 185:95.0 188:273.0 189:280.0 190:404.0 191:605.0 192:170.0 193:98.0 194:18.0 195:6.0 197:2.0 198:2.0 200:11.0 202:61.0 203:44.0 205:90.0 206:19.0 207:78.0 208:22.0 209:13.0 210:2.0 211:2.0 212:1356.0 213:150.0 214:260.0 216:61.0 217:195.0 218:175.0 219:117.0 220:14.0 221:146.0 223:32.0 225:60.0 229:7.0 230:21.0 231:20.0 232:63.0 233:185.0 234:236.0 235:91.0 236:38.0 237:14.0 246:62.0 249:15.0 250:3.0 253:1.0 259:16.0 260:29.0 261:11.0 262:5.0 263:28.0 264:11.0 265:62.0 267:37.0 268:14.0 269:3.0 275:13.0 277:8.0 278:41.0 279:1.0 280:1.0 282:2.0 284:2.0 289:1.0 290:2.0 291:22.0 292:9.0 293:12.0 294:5.0 295:2.0 296:13.0 297:1.0 305:6.0 306:8.0 307:63.0 308:24.0 312:1.0 319:23.0 322:7.0 323:4.0 324:3.0 325:4.0 326:4.0 327:40.0 328:1.0 330:24.0 333:1.0 334:9.0 335:57.0 336:50.0 337:4.0 338:13.0 339:2.0 347:3.0 350:13.0 351:3.0 352:1.0 362:1.0 364:3.0 386:7.0 399:2.0 407:2.0 456:1.0</t>
  </si>
  <si>
    <t>228885</t>
  </si>
  <si>
    <t>85:1605677.0 86:112946.0 87:371.0 89:45.0 91:31372.0 92:3864.0 93:17292.0 94:4162.0 95:74078.0 96:12936.0 97:54720.0 98:6557.0 99:1241.0 102:530.0 103:486.0 105:2586.0 109:18132.0 110:2550.0 111:6952.0 112:624.0 114:801.0 115:2131.0 116:18093.0 117:1346.0 119:46.0 120:178.0 121:349.0 123:2233.0 124:889.0 125:1161.0 128:114.0 129:55.0 131:8806.0 132:755.0 133:33.0 137:806.0 138:338.0 139:1010.0 141:318.0 142:990.0 144:168.0 145:4.0 150:23.0 151:722.0 153:865.0 156:331.0 157:64.0 158:9452.0 159:958.0 166:277.0 167:74.0 168:16519.0 169:3112.0 170:147.0 172:253.0 173:620.0 174:2204.0 183:4.0 184:1110.0 185:747.0 186:295.0 188:9.0 192:6.0 198:22.0 199:538.0 200:81.0 202:1734.0 228:19.0 230:4.0 235:2.0 238:4.0 242:1.0 243:1.0 245:8.0 249:34.0 250:6.0 251:8.0 252:1.0 256:3.0 258:98.0 259:8.0 260:17.0 355:3.0 391:1.0 394:3.0</t>
  </si>
  <si>
    <t>228872</t>
  </si>
  <si>
    <t>85:299.0 86:324.0 88:811.0 89:710.0 90:570.0 94:4.0 95:289.0 97:290.0 98:35.0 102:461.0 105:9.0 107:434.0 108:11.0 109:47.0 110:459.0 111:63.0 112:382.0 114:66.0 116:799.0 117:363.0 126:104.0 129:527.0 130:382.0 131:397.0 132:51.0 134:14.0 140:6140.0 141:272.0 144:303.0 146:1128.0 149:435.0 151:52.0 152:403.0 153:31.0 154:8.0 155:48.0 156:712.0 161:4.0 162:11.0 164:54.0 169:3.0 170:4.0 172:28.0 173:11.0 174:36.0 176:203.0 178:2.0 183:44.0 184:63.0 185:26.0 188:14.0 197:1.0 198:329.0 199:50.0 201:251.0 204:128.0 206:557.0 211:23.0 212:67.0 213:148.0 215:34.0 217:1045.0 218:346.0 219:62.0 220:39.0 225:334.0 226:122.0 228:544.0 229:924.0 230:35.0 231:3.0 234:18.0 235:10.0 239:39.0 242:4.0 244:1.0 246:3.0 248:4.0 249:19.0 250:4.0 252:26.0 253:67.0 257:95.0 264:1.0 268:23.0 269:28.0 270:3.0 273:94.0 278:4.0 280:6.0 286:30.0 287:6.0 288:64.0 290:3.0 297:6.0 299:54.0 300:39.0 301:13.0 302:43.0 303:15.0 306:30.0 308:6.0 315:7.0 316:7.0 317:216.0 323:1.0 324:4.0 325:1.0 326:1.0 334:5.0 336:4.0 339:12.0 340:12.0 341:3.0 344:1.0 349:38.0 352:11.0 353:1.0 367:23.0 368:5.0 370:1.0 374:10.0 380:1.0 382:8.0 383:3.0 384:3.0 385:1.0 386:1.0 387:8.0 389:8.0 394:3.0 410:15.0 411:4.0 412:4.0 413:2.0 425:20.0 426:12.0 427:3.0 436:17.0 437:211.0 438:114.0 439:11.0 443:1.0 446:1.0 447:6.0 458:2.0 471:1.0 482:1.0 484:32.0 487:2.0</t>
  </si>
  <si>
    <t>228587</t>
  </si>
  <si>
    <t>85:2194.0 86:412.0 87:1086.0 88:349.0 89:2884.0 90:46.0 91:768.0 93:92.0 95:93.0 96:143.0 97:359.0 98:519.0 99:1634.0 100:6220.0 101:3883.0 102:3034.0 103:4398.0 104:214.0 107:738.0 108:28.0 109:195.0 110:8.0 111:1330.0 112:492.0 113:950.0 114:410.0 115:1782.0 116:1698.0 117:2767.0 118:379.0 119:817.0 120:209.0 121:33.0 123:100.0 124:51.0 125:120.0 126:161.0 127:314.0 128:93.0 129:8537.0 130:5076.0 131:4228.0 132:413.0 133:5005.0 134:1082.0 135:296.0 136:349.0 138:38.0 140:572.0 141:676.0 142:1180.0 143:3922.0 144:1241.0 145:1545.0 146:749.0 147:21002.0 148:2327.0 149:3128.0 150:399.0 151:374.0 152:87.0 153:513.0 154:252.0 155:581.0 157:78.0 158:207.0 159:346.0 160:269.0 161:203.0 163:449.0 164:108.0 166:162.0 167:355.0 168:855.0 169:1292.0 170:302.0 171:485.0 172:47.0 173:101.0 175:199.0 176:107.0 177:549.0 179:22.0 184:333.0 185:222.0 187:34.0 189:2251.0 190:908.0 191:1411.0 192:105.0 196:437.0 198:56.0 199:86.0 200:123.0 201:483.0 202:52.0 203:483.0 204:1177.0 206:159.0 207:205.0 208:45.0 210:41.0 211:14.0 212:4.0 214:40.0 215:2898.0 216:1185.0 217:64013.0 218:19070.0 219:6953.0 220:1276.0 221:868.0 222:444.0 225:42.0 226:47.0 228:56.0 229:51.0 230:2586.0 231:1410.0 232:641.0 233:268.0 234:11.0 237:19.0 239:5.0 242:184.0 243:854.0 244:1860.0 245:822.0 247:448.0 248:20.0 249:59.0 256:41.0 257:404.0 258:237.0 259:225.0 260:42.0 261:127.0 262:31.0 263:63.0 267:101.0 268:162.0 269:41.0 270:615.0 272:326.0 273:107.0 274:151.0 279:24.0 285:399.0 286:127.0 287:96.0 289:54.0 290:7.0 291:185.0 293:22.0 295:6.0 299:110.0 305:79.0 306:10.0 318:58.0 319:65.0 320:89.0 321:24.0 330:58.0 331:60.0 332:7.0 333:209.0 334:115.0 349:1.0 350:9.0 352:28.0 356:22.0 360:58.0 364:45.0 367:34.0 370:15.0 375:28.0 379:20.0 381:5.0 393:61.0 395:38.0 404:4.0 408:73.0 409:10.0 410:15.0 422:2.0 423:7.0 447:27.0 449:10.0 450:192.0 451:98.0 452:41.0 466:4.0 482:14.0 491:31.0</t>
  </si>
  <si>
    <t>228143</t>
  </si>
  <si>
    <t>86:985.0 87:23376.0 88:5544.0 89:20363.0 90:963.0 91:635.0 92:630.0 93:3002.0 94:932.0 95:1382.0 96:2427.0 97:3160.0 98:4245.0 99:176.0 100:3516.0 101:3617.0 103:5684.0 104:1914.0 105:120.0 106:3101.0 107:2432.0 108:1036.0 110:3246.0 111:880.0 112:524.0 113:620.0 114:4794.0 116:608.0 117:13567.0 118:3368.0 119:2852.0 120:4.0 121:671.0 122:646.0 123:426.0 124:1064.0 125:225.0 126:388.0 127:2158.0 128:543.0 129:4110.0 130:505.0 131:17306.0 132:2690.0 133:30584.0 134:7202.0 135:618.0 138:1948.0 139:88.0 140:749.0 141:547.0 142:2788.0 143:5700.0 144:936.0 145:3658.0 146:673.0 147:80182.0 148:14087.0 149:3633.0 150:450.0 151:947.0 152:1134.0 154:1943.0 155:73.0 156:968.0 157:1338.0 158:1115.0 159:300.0 160:2448.0 161:2120.0 162:137.0 163:3799.0 164:2399.0 165:1391.0 166:266.0 167:29.0 168:487.0 169:597.0 170:1104.0 171:3711.0 172:1686.0 173:1468.0 174:87.0 175:4536.0 176:947.0 177:518.0 178:190.0 179:3659.0 180:2789.0 181:748.0 182:292.0 183:92.0 184:2754.0 185:1846.0 186:7314.0 187:32983.0 188:11686.0 189:22658.0 190:5122.0 191:1640.0 193:669.0 194:565.0 195:76.0 196:3052.0 197:749.0 198:1991.0 199:1831.0 200:1085.0 201:999.0 202:2033.0 203:861.0 205:27761.0 206:5234.0 207:3620.0 208:365.0 210:28.0 211:198.0 212:345.0 213:391.0 214:1412.0 215:915.0 216:428.0 217:11690.0 221:2065.0 222:483.0 223:208.0 224:10.0 225:20.0 227:1108.0 229:168.0 230:1562.0 231:2398.0 232:614.0 233:2395.0 234:2099.0 235:399.0 237:112.0 239:366.0 240:617.0 242:369.0 243:382.0 244:96.0 245:481.0 246:869.0 247:339.0 248:175.0 253:58.0 254:381.0 255:126.0 256:1074.0 257:820.0 258:2052.0 259:2740.0 260:608.0 261:812.0 262:1805.0 263:1585.0 264:437.0 267:520.0 268:3311.0 269:380.0 270:708.0 272:1524.0 273:925.0 274:632.0 275:672.0 276:3.0 277:17.0 279:794.0 280:353.0 281:232.0 282:324.0 283:180.0 284:385.0 285:721.0 286:558.0 287:637.0 288:759.0 289:398.0 290:245.0 291:903.0 293:74.0 294:97.0 295:145.0 296:272.0 297:316.0 298:430.0 299:1513.0 300:533.0 301:401.0 302:256.0 303:234.0 304:154.0 305:411.0 306:147.0 307:37.0 310:229.0 311:449.0 312:1382.0 313:371.0 314:418.0 315:152.0 316:201.0 318:454.0 319:1314.0 320:1130.0 321:612.0 322:331.0 323:41.0 324:1.0 325:66.0 326:74.0 328:466.0 329:312.0 330:1179.0 331:271.0 332:285.0 333:1674.0 334:590.0 335:195.0 336:310.0 337:58.0 338:68.0 340:41.0 341:134.0 342:444.0 343:1232.0 344:624.0 345:505.0 346:963.0 347:541.0 348:171.0 349:73.0 350:83.0 351:192.0 352:42.0 353:45.0 356:25.0 359:296.0 360:162.0 365:604.0 366:269.0 367:156.0 368:32.0 369:36.0 372:58.0 373:22.0 374:274.0 375:69.0 376:73.0 377:90.0 378:5.0 379:64.0 380:119.0 381:228.0 382:112.0 383:48.0 385:14.0 386:167.0 387:184.0 388:185.0 389:74.0 390:82.0 391:180.0 392:37.0 393:103.0 394:30.0 395:12.0 397:14.0 398:41.0 399:49.0 400:70.0 401:349.0 402:1098.0 403:502.0 404:296.0 406:88.0 409:66.0 412:7.0 417:28.0 418:42.0 419:262.0 420:735.0 421:288.0 422:135.0 423:26.0 427:13.0 428:15.0 432:67.0 433:198.0 434:67.0 435:110.0 436:152.0 437:126.0 438:27.0 440:60.0 441:43.0 442:12.0 443:38.0 444:9.0 449:40.0 452:35.0 456:13.0 458:3.0 461:62.0 463:86.0 464:27.0 465:62.0 468:29.0 470:75.0 471:171.0 472:75.0 473:39.0 474:6.0 475:74.0 477:9.0 479:74.0 480:26.0 483:29.0 484:21.0 485:20.0 487:33.0 490:10.0 491:4.0 492:52.0 493:8.0 494:16.0 495:26.0 496:5.0 498:12.0</t>
  </si>
  <si>
    <t>227832</t>
  </si>
  <si>
    <t>85:574.0 86:83.0 87:345.0 88:115.0 89:2206.0 90:158.0 93:26.0 96:453.0 97:12.0 98:118.0 99:1026.0 100:1399.0 101:1770.0 102:471.0 103:6075.0 104:292.0 105:1.0 106:122.0 108:302.0 110:68.0 111:463.0 112:233.0 113:997.0 114:405.0 115:1216.0 116:1994.0 117:5551.0 118:527.0 119:270.0 122:200.0 124:72.0 128:614.0 129:4487.0 130:1514.0 131:1174.0 132:62.0 133:3889.0 134:1235.0 136:311.0 138:136.0 140:79.0 141:229.0 142:379.0 143:513.0 144:587.0 145:98.0 146:110.0 147:11017.0 148:1629.0 149:1488.0 150:344.0 151:24.0 152:69.0 154:94.0 155:89.0 156:2776.0 157:1141.0 158:307.0 159:1309.0 160:788.0 163:305.0 168:821.0 169:314.0 170:1516.0 171:232.0 172:114.0 173:445.0 174:99.0 175:103.0 177:149.0 179:17.0 180:2.0 182:623.0 183:198.0 184:532.0 185:105.0 186:89.0 187:40.0 188:40.0 189:2281.0 190:347.0 191:2787.0 192:365.0 193:30.0 196:272.0 197:194.0 198:872.0 199:67.0 200:197.0 201:297.0 202:552.0 203:1480.0 204:4986.0 205:1467.0 206:490.0 208:98.0 210:190.0 211:98.0 212:68.0 214:51.0 215:746.0 216:167.0 217:8071.0 218:3173.0 219:948.0 220:133.0 221:152.0 224:321.0 225:27.0 226:2218.0 227:347.0 228:23.0 229:154.0 230:406.0 231:1657.0 232:323.0 233:1695.0 234:321.0 235:139.0 239:102.0 240:37.0 244:108.0 245:35.0 246:116.0 247:40.0 256:45.0 257:138.0 258:129.0 259:28.0 260:1.0 266:4.0 272:198.0 273:70.0 274:82.0 275:180.0 276:15.0 277:28.0 284:161.0 286:30.0 287:46.0 288:3.0 291:50.0 292:60.0 294:2.0 296:34.0 299:36.0 300:243.0 301:62.0 303:20.0 305:1.0 306:88.0 314:466.0 315:124.0 316:438.0 317:105.0 318:558.0 319:525.0 320:191.0 321:9.0 329:122.0 330:22.0 347:23.0 370:1.0 403:16.0 419:30.0 437:55.0 438:35.0 439:15.0</t>
  </si>
  <si>
    <t>227767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</si>
  <si>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</si>
  <si>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227703</t>
  </si>
  <si>
    <t>86:326.0 88:39.0 89:458.0 90:25.0 99:35.0 100:3506.0 101:128.0 102:1946.0 103:96.0 105:12.0 107:122.0 110:91.0 114:920.0 115:3589.0 116:2093.0 117:226.0 128:178.0 130:65.0 131:31.0 133:1009.0 134:887.0 135:99.0 137:137.0 140:229.0 141:4.0 148:161.0 150:31.0 156:934.0 157:29.0 158:63.0 160:59.0 165:54.0 168:2.0 170:14.0 171:78.0 181:182.0 182:108.0 183:97.0 184:261.0 185:73.0 195:161.0 196:61.0 197:130.0 198:9.0 199:32.0 210:35.0 211:1261.0 212:109.0 213:50.0 217:274.0 225:86.0 226:8.0 227:52.0 230:3.0 239:365.0 240:46.0 241:170.0 242:39.0 243:151.0 244:57.0 245:42.0 254:49.0 255:368.0 256:53.0 257:46.0 261:21.0 264:3.0 270:293.0 271:57.0 276:76.0 283:70.0 285:20.0 287:1.0 290:57.0 294:6.0 298:183.0 299:2185.0 300:588.0 301:333.0 302:26.0 304:16.0 310:7.0 313:28.0 314:81.0 315:637.0 316:231.0 317:30.0 328:85.0 350:25.0 360:2.0 367:4.0 372:15.0 386:3.0 399:6.0 408:8.0 420:11.0 444:21.0 462:15.0 470:5.0</t>
  </si>
  <si>
    <t>227675</t>
  </si>
  <si>
    <t>91:121.0 99:430.0 100:42.0 102:118.0 108:16.0 113:25.0 115:295.0 117:9536.0 118:1043.0 119:221.0 120:93.0 121:120.0 123:26.0 129:1179.0 130:578.0 131:678.0 132:248.0 134:78.0 139:28.0 142:35.0 143:1201.0 144:27.0 147:2539.0 148:50.0 149:62.0 155:89.0 157:119.0 160:11.0 163:27.0 169:51.0 171:35.0 174:47.0 179:48.0 185:18.0 186:7.0 189:581.0 190:94.0 204:166.0 205:49.0 206:52.0 214:68.0 215:7.0 216:5.0 217:247.0 218:292.0 219:678.0 220:258.0 221:214.0 222:53.0 226:5.0 229:20.0 230:9.0 231:245.0 232:6.0 243:21.0 245:77.0 257:13.0 258:28.0 271:266.0 272:29.0 277:240.0 278:69.0 279:3.0 280:36.0 291:52.0 292:1912.0 293:590.0 294:287.0 295:16.0 299:39.0 300:13.0 303:7.0 304:26.0 305:396.0 306:102.0 307:32.0 312:10.0 316:30.0 318:15.0 321:25.0 332:24.0 333:693.0 334:172.0 335:49.0 336:18.0 346:24.0 357:5.0 365:12.0 379:31.0 394:11.0 423:31.0 425:1.0 437:7.0 459:4.0</t>
  </si>
  <si>
    <t>227601</t>
  </si>
  <si>
    <t>85:117.0 86:597.0 87:312.0 96:7.0 98:451.0 99:192.0 100:634.0 101:121.0 102:8.0 103:33.0 105:3.0 106:254.0 108:2.0 109:134.0 114:2330.0 115:15.0 116:166.0 117:236.0 118:224.0 119:60.0 120:3.0 121:1.0 125:7.0 127:79.0 131:777.0 132:331.0 133:1518.0 134:661.0 135:7.0 143:75.0 144:49.0 145:5.0 146:203.0 147:11561.0 148:1350.0 149:792.0 150:5.0 159:23.0 160:184.0 161:10.0 162:1.0 164:3.0 165:5.0 166:3.0 172:111.0 173:13.0 175:5.0 176:6.0 177:37.0 178:6.0 179:33.0 180:4.0 181:1.0 184:281.0 188:3490.0 189:470.0 190:171.0 191:75.0 192:24.0 193:33.0 194:15.0 195:8.0 203:20.0 205:58.0 206:9.0 207:235.0 209:17.0 210:2.0 216:2073.0 217:286.0 218:58.0 221:5.0 222:1.0 223:1.0 230:58.0 231:233.0 232:22.0 233:2.0 235:15.0 236:3.0 237:2.0 247:8.0 248:3.0 249:55.0 250:13.0 251:16.0 252:11.0 253:1.0 261:2.0 264:2.0 266:13.0 267:6.0 268:9.0 269:1.0 277:1.0 279:5.0 280:10.0 282:21.0 283:61.0 284:10.0 285:6.0 331:4.0 353:3.0 369:48.0 370:4.0 371:11.0 372:8.0 373:1.0</t>
  </si>
  <si>
    <t>227352</t>
  </si>
  <si>
    <t>85:89.0 86:554.0 89:5802.0 90:513.0 91:6510.0 92:665.0 93:270.0 95:49.0 97:43.0 98:204.0 99:336.0 100:858.0 101:1235.0 102:999.0 103:23328.0 104:3190.0 105:6018.0 106:566.0 111:150.0 112:153.0 113:307.0 114:377.0 115:804.0 116:635.0 117:10787.0 118:1182.0 119:1109.0 123:54.0 124:6.0 125:9.0 128:1104.0 129:3892.0 130:3107.0 131:2210.0 132:25672.0 133:6407.0 134:1501.0 135:452.0 140:126.0 141:212.0 142:2125.0 143:945.0 144:1089.0 145:158.0 146:3.0 147:15535.0 148:1910.0 149:871.0 150:142.0 151:1.0 152:70.0 153:325.0 155:208.0 156:297.0 157:1095.0 158:2991.0 159:1100.0 160:550.0 161:188.0 163:184.0 164:51.0 165:137.0 166:9.0 167:457.0 168:435.0 169:741.0 170:675.0 171:944.0 172:876.0 173:955.0 174:203.0 175:242.0 176:91.0 177:78.0 181:328.0 182:338.0 183:1247.0 184:107.0 185:190.0 186:165.0 187:74.0 188:127.0 189:1784.0 190:510.0 191:96.0 192:668.0 193:543.0 194:217.0 197:135.0 198:113.0 200:429.0 201:767.0 202:237.0 203:230.0 204:1923.0 205:3573.0 206:829.0 207:210.0 208:402.0 209:342.0 210:32.0 211:110.0 212:54.0 213:326.0 214:183.0 215:41.0 216:157.0 217:5941.0 218:1507.0 219:572.0 220:295.0 221:113.0 222:814.0 223:63.0 224:102.0 225:116.0 226:133.0 227:222.0 228:108.0 229:145.0 230:269.0 231:146.0 232:126.0 233:90.0 234:530.0 235:53.0 236:168.0 237:50.0 238:14.0 239:41.0 240:67.0 241:146.0 242:98.0 243:380.0 244:287.0 245:153.0 246:99.0 247:93.0 248:157.0 249:186.0 250:1423.0 251:183.0 252:160.0 253:35.0 254:15.0 255:409.0 256:369.0 257:303.0 258:224.0 259:69.0 260:43.0 261:121.0 264:4.0 265:177.0 266:25.0 267:220.0 268:168.0 269:154.0 270:235.0 271:197.0 272:111.0 273:450.0 274:96.0 275:11.0 276:3.0 277:312.0 278:149.0 279:18.0 280:58.0 281:276.0 282:120.0 283:238.0 284:19.0 285:46.0 286:89.0 287:140.0 288:236.0 289:100.0 290:37.0 291:266.0 292:131.0 293:39.0 294:87.0 295:93.0 296:121.0 297:406.0 298:168.0 299:1232.0 300:452.0 301:280.0 302:86.0 303:233.0 304:82.0 305:279.0 306:113.0 307:523.0 308:371.0 309:65.0 310:64.0 311:153.0 312:79.0 313:92.0 314:72.0 315:139.0 316:30.0 317:144.0 318:87.0 319:587.0 320:264.0 321:159.0 322:9.0 323:48.0 324:113.0 325:242.0 326:96.0 327:191.0 328:70.0 329:64.0 330:110.0 331:433.0 332:105.0 333:147.0 334:65.0 338:80.0 339:5.0 340:51.0 341:88.0 342:82.0 343:96.0 344:15.0 345:64.0 346:58.0 347:116.0 348:20.0 349:68.0 350:39.0 351:22.0 353:36.0 354:37.0 355:296.0 356:131.0 358:29.0 359:62.0 360:88.0 361:313.0 362:80.0 363:65.0 364:92.0 365:26.0 369:1.0 370:2.0 371:182.0 372:164.0 373:71.0 374:49.0 375:12.0 376:21.0 377:15.0 378:21.0 379:55.0 382:30.0 383:48.0 385:41.0 386:39.0 387:256.0 388:100.0 389:422.0 390:476.0 391:334.0 392:128.0 393:50.0 394:14.0 395:6.0 396:27.0 400:18.0 401:77.0 402:105.0 403:77.0 404:6.0 405:33.0 406:42.0 407:10.0 408:3.0 410:74.0 411:7.0 412:12.0 413:104.0 414:79.0 415:367.0 416:198.0 417:133.0 419:44.0 420:118.0 421:1293.0 422:569.0 423:208.0 424:95.0 425:5.0 429:46.0 430:6.0 431:40.0 432:28.0 433:103.0 434:14.0 436:90.0 437:51.0 438:5.0 439:11.0 445:113.0 446:118.0 447:116.0 448:60.0 449:8.0 450:26.0 451:154.0 452:147.0 453:54.0 459:14.0 461:15.0 462:13.0 463:85.0 465:44.0 468:12.0 473:3.0 475:31.0 477:273.0 478:194.0 479:60.0 480:7.0 483:3.0 488:20.0 489:41.0 490:24.0 491:53.0 492:125.0 495:7.0 497:5.0 498:6.0</t>
  </si>
  <si>
    <t>227017</t>
  </si>
  <si>
    <t>85:68.0 88:605.0 89:2386.0 90:37.0 92:38.0 94:90.0 95:289.0 96:156.0 97:334.0 98:9628.0 99:908.0 100:468.0 101:541.0 102:306.0 103:8786.0 104:533.0 105:346.0 108:307.0 109:120.0 111:84.0 112:66.0 113:79.0 114:240.0 116:134.0 117:2711.0 118:213.0 122:99.0 123:55.0 124:107.0 125:168.0 128:229.0 129:1216.0 131:557.0 133:1126.0 137:66.0 138:34.0 140:77.0 141:140.0 142:1126.0 143:553.0 144:435.0 145:61.0 146:80.0 147:4080.0 148:1235.0 149:317.0 150:38.0 151:18.0 152:94.0 153:63.0 154:91.0 155:186.0 156:281.0 157:453.0 158:687.0 159:169.0 160:416.0 161:26.0 163:47.0 166:42.0 167:133.0 168:184.0 169:269.0 170:121.0 171:105.0 172:251.0 173:614.0 175:63.0 181:40.0 182:60.0 183:291.0 184:368.0 185:258.0 186:157.0 187:159.0 188:1088.0 189:788.0 190:145.0 191:62.0 195:48.0 196:73.0 198:78.0 199:135.0 200:250.0 201:230.0 202:120.0 203:24.0 204:930.0 205:1176.0 206:181.0 210:53.0 211:93.0 212:96.0 213:103.0 214:79.0 215:23.0 216:952.0 217:2651.0 218:409.0 219:111.0 221:66.0 223:8.0 225:17.0 226:28.0 227:107.0 228:148.0 229:38.0 230:78.0 231:46.0 232:36.0 233:12.0 234:18.0 237:18.0 239:300.0 240:92.0 241:63.0 242:53.0 243:153.0 244:44.0 245:57.0 246:77.0 248:31.0 249:1.0 250:13.0 251:15.0 253:29.0 254:58.0 255:74.0 256:90.0 257:74.0 258:170.0 259:41.0 260:18.0 261:42.0 262:70.0 263:79.0 264:34.0 265:103.0 266:31.0 268:108.0 269:54.0 270:114.0 271:245.0 272:59.0 273:39.0 274:70.0 275:44.0 276:42.0 277:82.0 278:77.0 279:52.0 280:29.0 281:129.0 284:5.0 285:151.0 286:70.0 287:128.0 288:58.0 290:82.0 291:98.0 292:38.0 293:30.0 294:20.0 297:46.0 298:63.0 299:166.0 300:115.0 301:21.0 302:40.0 303:54.0 304:94.0 305:76.0 306:14.0 307:244.0 308:71.0 309:56.0 310:11.0 311:20.0 312:10.0 313:51.0 314:152.0 315:60.0 316:53.0 317:29.0 318:53.0 319:138.0 320:62.0 321:50.0 323:7.0 324:6.0 325:44.0 326:38.0 327:94.0 328:20.0 329:63.0 330:70.0 331:85.0 333:27.0 334:25.0 337:65.0 338:45.0 339:4.0 340:42.0 341:43.0 343:156.0 344:52.0 345:8.0 346:78.0 347:7.0 348:19.0 349:37.0 350:26.0 352:22.0 353:38.0 354:5.0 355:10.0 356:141.0 357:66.0 358:88.0 359:49.0 360:21.0 361:45.0 362:23.0 364:2.0 366:16.0 367:6.0 368:23.0 369:22.0 370:21.0 371:40.0 372:12.0 374:36.0 375:39.0 376:36.0 377:57.0 378:9.0 379:18.0 381:171.0 382:70.0 383:6.0 384:10.0 385:46.0 386:101.0 387:1148.0 388:482.0 389:202.0 390:64.0 391:53.0 392:37.0 393:12.0 395:11.0 396:16.0 397:8.0 399:37.0 400:4.0 401:28.0 402:24.0 403:70.0 404:597.0 405:269.0 406:183.0 407:8.0 408:17.0 410:31.0 411:47.0 412:53.0 413:52.0 414:1.0 415:11.0 416:33.0 417:132.0 418:115.0 419:16.0 420:25.0 421:33.0 422:2.0 423:13.0 424:26.0 425:18.0 426:6.0 427:22.0 431:42.0 434:7.0 436:24.0 437:13.0 440:25.0 441:9.0 442:2.0 443:2.0 444:14.0 445:11.0 446:11.0 448:38.0 449:45.0 450:13.0 451:35.0 452:12.0 453:25.0 454:10.0 456:3.0 457:42.0 458:50.0 459:38.0 460:22.0 461:38.0 462:14.0 463:34.0 464:6.0 465:13.0 466:6.0 467:14.0 468:23.0 470:40.0 471:164.0 472:151.0 473:61.0 474:57.0 475:65.0 476:80.0 477:18.0 478:20.0 479:38.0 481:32.0 484:4.0 485:36.0 488:1.0 491:13.0 495:17.0 499:17.0 500:22.0</t>
  </si>
  <si>
    <t>226851</t>
  </si>
  <si>
    <t>85:4922.0 86:1762.0 87:693.0 88:677.0 89:7422.0 90:420.0 91:289.0 93:161.0 94:391.0 95:323.0 96:595.0 97:206.0 98:1021.0 99:1121.0 100:1688.0 101:1977.0 102:623.0 103:30135.0 104:2735.0 105:1786.0 107:102.0 108:192.0 109:674.0 110:955.0 111:1758.0 112:485.0 113:1302.0 114:1037.0 115:772.0 116:3364.0 117:8459.0 118:1336.0 119:475.0 121:278.0 122:31.0 123:660.0 124:249.0 125:257.0 126:585.0 127:70.0 128:1684.0 129:4082.0 130:739.0 131:7154.0 133:5052.0 134:915.0 135:430.0 136:131.0 137:167.0 138:260.0 139:67.0 140:294.0 141:490.0 142:4164.0 143:2462.0 144:3366.0 145:174.0 146:9.0 147:22434.0 148:3548.0 149:2495.0 150:353.0 151:375.0 152:144.0 153:449.0 154:233.0 155:492.0 156:665.0 157:1284.0 158:1458.0 159:621.0 160:213.0 161:119.0 162:48.0 163:158.0 164:108.0 165:6.0 166:137.0 167:617.0 168:713.0 169:743.0 170:557.0 171:857.0 172:1307.0 173:1966.0 174:5180.0 175:1107.0 176:266.0 177:191.0 178:48.0 179:32.0 180:386.0 181:160.0 182:405.0 183:1061.0 184:502.0 185:96.0 186:1257.0 187:805.0 188:570.0 189:2245.0 190:637.0 191:820.0 192:73.0 193:59.0 195:180.0 196:131.0 197:252.0 198:449.0 199:157.0 200:910.0 201:780.0 202:4197.0 203:640.0 204:2275.0 205:4812.0 206:895.0 207:285.0 208:134.0 209:243.0 210:126.0 211:225.0 212:193.0 213:829.0 214:553.0 215:245.0 216:384.0 217:9210.0 218:1805.0 219:744.0 220:128.0 221:347.0 224:148.0 225:1627.0 226:528.0 227:135.0 228:89.0 229:216.0 230:186.0 231:349.0 232:785.0 233:150.0 234:24.0 235:9.0 236:27.0 237:17.0 239:45.0 240:136.0 241:111.0 242:195.0 243:261.0 244:526.0 245:236.0 246:148.0 247:47.0 248:199.0 249:403.0 250:61.0 251:198.0 252:46.0 253:225.0 254:55.0 255:466.0 256:590.0 257:988.0 258:536.0 259:342.0 260:301.0 261:105.0 262:57.0 263:21.0 266:3.0 267:24.0 268:142.0 269:200.0 270:240.0 271:598.0 272:239.0 273:184.0 274:87.0 275:2.0 276:78.0 277:559.0 278:217.0 279:142.0 281:160.0 283:202.0 284:92.0 285:277.0 286:126.0 287:46.0 288:100.0 289:32.0 290:248.0 291:379.0 292:119.0 294:73.0 297:139.0 298:61.0 299:452.0 300:551.0 301:236.0 302:113.0 303:19.0 304:30.0 305:148.0 306:109.0 307:701.0 308:227.0 309:86.0 310:52.0 311:53.0 312:332.0 313:73.0 314:154.0 315:251.0 316:167.0 317:41.0 318:12.0 319:364.0 320:53.0 321:28.0 323:297.0 324:136.0 325:92.0 326:35.0 328:52.0 329:51.0 330:58.0 331:382.0 332:86.0 334:40.0 339:185.0 340:88.0 342:617.0 343:433.0 344:315.0 345:99.0 346:105.0 347:91.0 349:4.0 352:16.0 353:26.0 355:34.0 358:44.0 359:46.0 360:69.0 361:123.0 362:252.0 363:68.0 364:10.0 365:8.0 366:13.0 367:526.0 368:203.0 369:72.0 370:31.0 371:227.0 372:266.0 373:4100.0 374:1465.0 375:608.0 376:163.0 377:37.0 381:14.0 382:13.0 383:7.0 385:201.0 386:57.0 387:138.0 388:77.0 389:58.0 390:42.0 392:41.0 393:3.0 398:127.0 399:120.0 400:11.0 401:66.0 402:25.0 403:580.0 404:204.0 405:150.0 406:56.0 413:27.0 414:21.0 415:36.0 416:16.0 417:43.0 418:6.0 420:24.0 427:35.0 428:4.0 429:18.0 430:20.0 431:67.0 432:22.0 433:9.0 434:43.0 438:20.0 442:3.0 444:76.0 445:68.0 446:38.0 447:4.0 448:11.0 449:23.0 450:2.0 456:89.0 457:649.0 458:393.0 459:195.0 460:50.0 461:218.0 462:143.0 463:95.0 464:59.0 470:1.0 471:1.0 472:11.0 473:39.0 474:21.0 475:66.0 477:132.0 478:85.0 479:6.0 483:8.0 487:10.0 488:43.0 489:1.0 490:9.0 491:16.0 492:12.0</t>
  </si>
  <si>
    <t>226845</t>
  </si>
  <si>
    <t>85:235.0 86:235.0 99:99.0 100:374.0 101:92.0 102:89.0 103:1402.0 108:108.0 114:13.0 116:284.0 117:718.0 118:112.0 120:5.0 124:21.0 129:570.0 130:558.0 131:390.0 132:14.0 134:287.0 136:86.0 140:18.0 141:87.0 142:73.0 143:134.0 144:302.0 147:1796.0 148:70.0 149:125.0 151:54.0 154:12.0 156:188.0 157:25.0 158:74.0 160:179.0 168:3.0 171:5.0 172:25.0 173:47.0 174:45.0 182:8.0 184:23.0 186:48.0 187:7.0 188:52.0 189:23.0 190:4.0 195:17.0 199:95.0 202:3.0 204:378.0 205:214.0 212:32.0 214:7.0 215:18.0 216:42.0 217:470.0 218:47.0 230:18.0 231:40.0 232:8119.0 233:1706.0 234:674.0 235:89.0 236:43.0 243:68.0 244:28.0 253:35.0 255:22.0 257:8.0 258:11.0 260:75.0 262:3.0 264:1.0 273:32.0 277:8.0 285:17.0 286:23.0 291:91.0 292:4.0 293:39.0 294:3.0 295:12.0 296:18.0 303:9.0 304:7.0 305:12.0 307:27.0 317:11.0 319:34.0 327:11.0 342:7.0 346:42.0 348:15.0 349:4.0 362:53.0 363:9.0 364:6.0 365:24.0 375:110.0 376:23.0 382:23.0 421:15.0 427:28.0 431:11.0 435:2.0 437:37.0 438:8.0 444:1.0 455:2.0 462:11.0 466:19.0 467:5.0 469:17.0 474:22.0 492:6.0 498:8.0</t>
  </si>
  <si>
    <t>226272</t>
  </si>
  <si>
    <t>88:128.0 90:148.0 91:282.0 92:107.0 95:50.0 98:1169.0 101:7.0 104:6.0 106:148.0 107:5.0 108:127.0 110:236.0 118:453.0 121:67.0 123:5.0 124:296.0 126:3.0 127:5.0 128:56.0 129:251.0 135:1.0 136:42.0 138:54.0 140:162.0 142:30.0 143:6.0 144:13.0 151:80.0 152:4.0 156:1.0 160:112.0 161:229.0 163:129.0 167:26.0 168:19.0 170:1.0 172:36.0 174:345.0 179:135.0 184:130.0 185:2.0 188:66.0 191:8.0 195:79.0 196:13.0 199:2.0 203:78.0 209:29.0 213:105.0 215:2.0 217:38.0 223:61.0 224:2.0 236:3.0 237:219.0 238:118.0 243:209.0 244:24.0 245:7.0 263:22.0 267:198.0 268:13.0 279:1657.0 280:375.0 282:9.0 294:1376.0 295:324.0 296:79.0 309:86.0 310:39.0 319:29.0 326:73.0 465:3.0</t>
  </si>
  <si>
    <t>225555</t>
  </si>
  <si>
    <t>87:1.0 91:196.0 92:187.0 93:814.0 99:33.0 104:49.0 107:1850.0 109:28.0 110:668.0 111:52.0 115:16.0 116:139.0 121:353.0 122:42.0 123:121.0 124:10.0 125:5.0 132:6.0 133:179.0 136:404.0 140:147.0 141:8.0 144:66.0 145:13.0 149:3673.0 150:435.0 151:20.0 153:1.0 155:26.0 156:755.0 160:159.0 163:15.0 164:1.0 165:246.0 167:9.0 168:19.0 169:35.0 171:24.0 173:23.0 174:132.0 177:545.0 178:145.0 179:181.0 182:7.0 184:1491.0 185:60.0 189:70.0 197:2.0 201:4.0 205:34.0 206:54.0 207:47.0 208:36.0 209:29.0 210:3.0 213:20.0 216:10.0 217:211.0 218:6.0 219:8.0 221:35.0 223:155.0 225:8.0 226:70.0 227:6.0 228:35.0 232:5.0 237:1905.0 238:467.0 239:185.0 240:51.0 242:4.0 245:49.0 246:9.0 247:4.0 249:3.0 250:2.0 251:32.0 252:48.0 253:147.0 254:28.0 255:28.0 258:41.0 262:23.0 263:13.0 266:2942.0 267:901.0 268:310.0 269:10.0 270:4.0 273:2.0 281:28.0 282:9.0 283:5.0 285:32.0 288:8.0 294:37.0 295:94.0 296:12.0 297:2.0 298:2.0 300:8.0 302:6.0 303:2.0 306:4.0 307:12.0 309:1.0 310:10.0 311:8.0 313:2.0 314:5.0 317:4.0 319:55.0 321:58.0 322:25.0 324:1.0 325:65.0 326:8.0 327:413.0 328:220.0 329:46.0 337:6.0 339:3.0 341:10.0 342:18.0 343:3.0 344:9.0 347:1.0 349:1.0 352:4.0 355:13.0 356:4.0 357:3.0 364:27.0 365:3.0 369:147.0 371:21.0 382:2.0 384:95.0 385:82.0 389:8.0 390:4.0 404:4.0 405:1.0 406:3.0 411:3.0 413:1.0 416:1.0 423:1.0 425:5.0 428:2.0 430:29.0 431:1.0 435:1.0 445:1.0 450:7.0 451:4.0 457:17.0 467:1.0 481:1.0 482:5.0 485:2.0 486:1.0 490:3.0</t>
  </si>
  <si>
    <t>225446</t>
  </si>
  <si>
    <t>86:1557.0 88:2353.0 89:481.0 91:363.0 92:100.0 93:217.0 98:115.0 100:638.0 102:537.0 103:403.0 104:871.0 105:75.0 107:9029.0 108:863.0 110:519.0 111:40.0 112:13.0 113:163.0 114:588.0 115:447.0 116:481.0 117:1612.0 118:1174.0 120:12.0 122:448.0 124:149.0 127:1577.0 130:5226.0 131:200.0 134:14022.0 135:23.0 137:315.0 138:90.0 139:62.0 140:490.0 141:33.0 145:70.0 146:819.0 147:5433.0 148:2717.0 149:372.0 150:188.0 152:68.0 154:657.0 155:167.0 156:27729.0 157:4044.0 158:1244.0 159:5.0 160:224.0 163:151.0 166:88.0 169:43.0 170:9.0 171:526.0 172:4864.0 173:514.0 174:248.0 180:108.0 181:122.0 182:46.0 184:4327.0 185:515.0 186:43.0 190:289.0 192:34.0 196:7.0 200:22.0 201:26.0 202:67.0 204:71.0 210:27.0 211:5.0 212:32.0 214:165.0 215:94.0 216:73.0 217:39.0 218:216.0 219:34.0 221:33.0 223:2.0 227:102.0 228:319.0 229:174.0 230:1395.0 231:263.0 232:88.0 234:37.0 236:10.0 238:33.0 242:17.0 243:16.0 244:73.0 245:289.0 246:291.0 247:26.0 249:104.0 250:63.0 251:55.0 253:11.0 254:32.0 258:47.0 264:8.0 271:54.0 272:120.0 274:22.0 284:213.0 285:26.0 291:52.0 293:18.0 294:10.0 299:39.0 300:15.0 301:18.0 307:1.0 314:4.0 337:30.0 338:187.0 339:2.0 343:19.0 353:86.0 356:24.0 359:8.0 361:16.0 383:2.0 393:5.0 404:7.0 413:3.0 422:3.0 425:6.0 428:18.0 431:7.0 436:7.0 440:10.0 460:1.0 490:6.0</t>
  </si>
  <si>
    <t>225384</t>
  </si>
  <si>
    <t>85:1838.0 86:1830.0 88:24.0 89:1652.0 90:3773.0 91:5627.0 92:758.0 93:2143.0 94:1443.0 95:2561.0 96:1947.0 97:3757.0 98:1669.0 99:1196.0 100:6118.0 101:1412.0 102:800.0 103:2809.0 105:845.0 106:28.0 107:250.0 108:1056.0 109:899.0 110:782.0 111:843.0 112:821.0 113:717.0 114:831.0 115:12018.0 116:45756.0 117:6371.0 118:2117.0 119:449.0 120:150.0 121:507.0 122:2713.0 123:819.0 124:690.0 125:221.0 126:1126.0 127:12.0 128:42233.0 129:6994.0 130:3947.0 131:57975.0 132:7160.0 133:2713.0 134:1093.0 136:1799.0 137:429.0 138:384.0 139:182.0 140:536.0 141:810.0 142:5088.0 143:1653.0 144:41806.0 145:7286.0 146:1620.0 147:3432.0 148:70.0 149:46.0 150:622.0 151:198.0 152:378.0 153:348.0 154:1131.0 155:591.0 156:1502.0 157:672.0 158:4739.0 159:1214.0 160:405.0 162:171.0 164:381.0 165:412.0 166:309.0 167:158.0 168:958.0 169:1452.0 170:2736.0 171:827.0 172:1437.0 173:1507.0 174:265.0 175:71.0 178:320.0 179:94.0 180:186.0 181:204.0 182:980.0 183:349.0 184:5101.0 185:1093.0 186:3149.0 187:752.0 188:352.0 189:17.0 193:78.0 194:22.0 195:54.0 196:284.0 197:231.0 198:6916.0 199:1104.0 200:3455.0 201:473.0 202:218.0 203:292.0 204:285.0 205:175.0 206:188.0 208:178.0 209:45.0 210:393.0 211:67.0 212:1645.0 213:265.0 214:926.0 215:130.0 216:350.0 217:678.0 218:159.0 220:329.0 224:462.0 225:200.0 226:2468.0 227:516.0 228:292.0 229:50.0 230:78.0 231:15.0 232:30.0 234:188.0 236:90.0 237:11.0 238:1042.0 239:2986.0 240:2457.0 241:561.0 242:323.0 243:144.0 244:84.0 245:34.0 246:83.0 248:64.0 249:1.0 250:155.0 251:36.0 252:957.0 253:313.0 254:1935.0 255:674.0 256:474.0 257:175.0 258:1.0 260:10.0 262:18.0 263:47.0 264:14.0 266:276.0 267:109.0 268:1118.0 269:277.0 270:433.0 271:82.0 272:37.0 273:83.0 277:27.0 278:44.0 280:123.0 281:60.0 282:649.0 283:210.0 284:99.0 285:62.0 288:1.0 290:5.0 291:8.0 292:8.0 293:18.0 294:139.0 295:45.0 296:546.0 297:123.0 298:201.0 299:42.0 300:9.0 301:8.0 302:1.0 303:40.0 305:54.0 307:72.0 308:162.0 309:47.0 310:495.0 311:174.0 312:107.0 314:13.0 315:26.0 317:71.0 319:1.0 320:84.0 322:106.0 324:197.0 325:124.0 326:26.0 327:53.0 330:20.0 331:4.0 332:11.0 334:278.0 335:65.0 336:77.0 337:285.0 338:6410.0 339:2553.0 340:775.0 341:209.0 342:7.0 345:9.0 346:4.0 349:9.0 352:207.0 353:2039.0 354:911.0 355:236.0 356:56.0 357:141.0 358:73.0 359:13.0 361:17.0 363:7.0 365:1.0 371:11.0 372:79.0 373:27.0 375:6.0 377:2.0 379:1.0 380:2.0 385:34.0 392:6.0 398:17.0 401:7.0 410:5.0 411:14.0 422:2.0 423:4.0 424:3.0 458:1.0 461:19.0 462:43.0 475:1.0 476:1.0 498:1.0 500:3.0</t>
  </si>
  <si>
    <t>225283</t>
  </si>
  <si>
    <t>86:4.0 87:1.0 88:1250.0 90:72.0 92:295.0 94:166.0 95:198.0 96:48.0 97:8.0 98:130.0 99:1283.0 100:1093.0 101:441.0 102:73.0 104:348.0 107:236.0 108:73.0 109:321.0 110:1890.0 111:318.0 112:190.0 114:668.0 115:215.0 116:261.0 117:1426.0 118:198.0 128:357.0 129:40.0 130:1714.0 131:526.0 134:2044.0 136:234.0 139:48.0 144:539.0 146:374.0 152:127.0 154:126.0 155:660.0 156:26.0 158:46.0 169:147.0 170:484.0 171:43.0 172:426.0 174:186.0 183:83.0 184:1083.0 185:213.0 186:45.0 190:31.0 198:327.0 199:323.0 200:75.0 201:48.0 211:71.0 212:6.0 213:4.0 214:138.0 215:67.0 216:49.0 218:21.0 220:3.0 221:1.0 226:184.0 227:37.0 243:151.0 245:12.0 246:72.0 247:8.0 252:6.0 256:2.0 257:83.0 258:14.0 259:44.0 260:83.0 261:45.0 262:4813.0 263:1148.0 264:447.0 265:119.0 266:12.0 270:11.0 272:39.0 273:14.0 276:22.0 279:8.0 282:17.0 290:5.0 291:12.0 297:40.0 298:17.0 301:281.0 302:54.0 308:6.0 316:3.0 320:7.0 331:8.0 332:2.0 335:1.0 337:6.0 338:4.0 339:7.0 348:1.0 349:27.0 350:166.0 351:65.0 352:5.0 355:11.0 359:10.0 366:4.0 368:8.0 378:8.0 386:11.0 389:11.0 391:25.0 401:6.0 402:5.0 406:17.0 408:12.0 411:18.0 418:9.0 427:1.0 429:5.0 449:2.0 453:3.0 456:9.0 458:6.0 459:2.0 460:13.0 465:2.0 470:10.0 474:6.0 476:9.0 483:6.0 488:10.0 496:3.0 498:7.0</t>
  </si>
  <si>
    <t>223973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</si>
  <si>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</si>
  <si>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223629</t>
  </si>
  <si>
    <t>85:202.0 86:98.0 89:692.0 95:17.0 98:767.0 99:134.0 100:346.0 101:275.0 103:4062.0 104:45.0 105:60.0 109:48.0 112:168.0 113:99.0 114:214.0 116:1130.0 117:1334.0 118:128.0 124:73.0 128:115.0 129:851.0 130:483.0 133:428.0 141:306.0 142:330.0 143:46.0 144:563.0 147:3972.0 148:506.0 149:1.0 153:146.0 154:49.0 155:52.0 157:87.0 158:330.0 160:273.0 163:1.0 165:4.0 167:91.0 168:35.0 170:9.0 172:178.0 173:90.0 174:19.0 182:18.0 189:364.0 190:20.0 191:90.0 197:54.0 200:28.0 202:152.0 204:339.0 205:779.0 206:156.0 207:56.0 208:87.0 212:7.0 214:133.0 215:29.0 216:99.0 217:2271.0 218:840.0 219:210.0 226:5.0 227:53.0 229:75.0 230:103.0 231:138.0 232:1854.0 233:447.0 234:125.0 238:1.0 239:281.0 241:129.0 242:50.0 243:270.0 244:98.0 245:13.0 246:41.0 247:25.0 251:41.0 253:4.0 255:1321.0 256:331.0 257:224.0 258:9.0 262:7.0 267:63.0 269:2.0 272:5.0 275:6.0 277:86.0 278:8.0 279:6.0 281:45.0 282:50.0 283:49.0 284:2.0 289:83.0 290:36.0 291:84.0 296:9.0 299:56.0 300:30.0 301:6.0 302:2.0 304:6.0 306:14.0 307:154.0 308:17.0 309:19.0 311:2.0 315:53.0 318:3.0 319:94.0 327:13.0 328:4.0 329:6.0 330:125.0 331:109.0 333:14.0 341:42.0 343:34.0 344:23.0 345:80.0 346:40.0 350:8.0 355:25.0 356:7.0 357:26.0 358:28.0 359:2.0 369:96.0 370:42.0 371:19.0 372:2.0 373:73.0 374:22.0 375:74.0 389:29.0 393:5.0 395:7.0 397:41.0 398:29.0 403:159.0 404:41.0 405:10.0 407:12.0 413:3.0 415:31.0 418:1.0 420:1.0 433:21.0 434:3.0 437:25.0 443:43.0 446:15.0 447:20.0 459:3.0 464:4.0 465:9.0 487:59.0 488:47.0 492:3.0</t>
  </si>
  <si>
    <t>223597</t>
  </si>
  <si>
    <t>95:171.0 96:54.0 103:45.0 113:54.0 118:26.0 121:132.0 129:1581.0 130:88.0 142:10.0 162:17.0 165:14.0 166:4.0 177:26.0 178:51.0 187:8.0 192:44.0 193:207.0 194:99.0 195:12.0 197:76.0 207:906.0 208:257.0 209:213.0 211:32.0 218:11.0 222:7.0 224:1.0 235:17.0 238:10.0 239:140.0 240:63.0 241:1.0 247:37.0 249:122.0 251:25.0 252:42.0 255:4.0 257:30.0 258:2.0 263:2.0 264:1.0 265:185.0 266:2.0 267:176.0 268:68.0 269:25.0 276:8.0 277:12.0 279:8.0 280:131.0 281:227.0 282:222.0 283:36.0 284:32.0 285:2.0 293:15.0 295:12.0 296:26.0 297:1573.0 298:384.0 299:135.0 301:15.0 311:147.0 312:35.0 313:88.0 315:46.0 319:10.0 324:24.0 325:97.0 326:13.0 327:99.0 328:46.0 329:40.0 339:29.0 340:9.0 341:291.0 342:55.0 343:52.0 344:51.0 346:13.0 353:8.0 355:148.0 356:21.0 357:9.0 359:1.0 366:20.0 367:4.0 371:1.0 377:13.0 381:2.0 384:3.0 385:35.0 387:31.0 388:14.0 394:15.0 397:11.0 399:9.0 400:19.0 401:32.0 405:21.0 407:7.0 409:4.0 415:125.0 416:10.0 417:11.0 424:14.0 425:2.0 426:7.0 429:18.0 433:1.0 442:2.0 444:5.0 445:4.0 447:16.0 449:28.0 452:5.0 459:6.0 461:24.0 462:4.0 463:8.0 467:9.0 469:2.0 474:6.0 476:3.0 485:3.0 487:22.0 489:23.0 492:24.0</t>
  </si>
  <si>
    <t>223521</t>
  </si>
  <si>
    <t>85:153.0 95:206.0 96:208.0 97:111.0 100:42.0 109:59.0 110:14.0 111:80.0 113:58.0 120:29.0 123:26.0 124:7.0 129:1826.0 135:169.0 142:104.0 143:7.0 155:103.0 157:9.0 162:2.0 163:39.0 165:39.0 166:82.0 176:55.0 177:123.0 179:32.0 180:19.0 183:67.0 191:134.0 193:166.0 194:128.0 195:105.0 196:1.0 197:113.0 198:30.0 199:5.0 204:1.0 207:451.0 208:420.0 209:67.0 222:134.0 231:4.0 235:39.0 237:50.0 238:3.0 239:59.0 241:12.0 244:5.0 247:8.0 249:133.0 252:43.0 253:187.0 255:21.0 261:7.0 264:9.0 265:152.0 266:39.0 267:119.0 268:35.0 269:77.0 270:4.0 274:8.0 275:16.0 279:18.0 280:88.0 281:363.0 282:90.0 283:1562.0 284:336.0 285:59.0 293:21.0 295:133.0 297:19.0 298:16.0 299:41.0 311:304.0 312:105.0 313:14.0 314:8.0 315:8.0 323:41.0 324:1.0 325:14.0 326:26.0 327:33.0 328:14.0 329:16.0 337:6.0 338:19.0 339:28.0 341:189.0 342:63.0 343:53.0 353:39.0 355:234.0 356:14.0 357:1.0 364:19.0 369:23.0 372:3.0 374:21.0 377:6.0 378:4.0 381:2.0 385:72.0 386:33.0 387:7.0 388:2.0 389:27.0 392:6.0 398:2.0 400:6.0 401:80.0 402:33.0 403:4.0 415:50.0 417:4.0 419:14.0 420:8.0 428:11.0 429:195.0 430:149.0 432:17.0 439:23.0 444:13.0 450:4.0 453:18.0 460:8.0 463:21.0 466:7.0 474:6.0 475:16.0 476:24.0 488:3.0 489:26.0 490:33.0 499:4.0</t>
  </si>
  <si>
    <t>223191</t>
  </si>
  <si>
    <t>85:10.0 89:1022.0 90:70.0 95:22.0 98:210.0 99:73.0 100:381.0 101:80.0 102:81.0 103:80.0 110:137.0 111:20.0 113:75.0 114:19.0 115:203.0 116:143.0 117:318.0 123:6.0 125:63.0 127:220.0 128:257.0 129:119.0 130:56.0 131:4.0 132:22.0 133:47.0 138:7.0 139:95.0 142:15.0 143:56.0 144:11.0 146:7.0 147:992.0 148:203.0 149:6.0 152:14.0 153:48.0 154:31.0 155:516.0 156:2.0 170:14.0 172:5.0 173:2.0 183:17.0 185:1897.0 186:175.0 187:26.0 188:4.0 189:15.0 190:2.0 195:50.0 202:5.0 204:215.0 205:112.0 213:8.0 214:22.0 224:2.0 231:14.0 243:74.0 245:13.0 246:2.0 259:67.0 260:1.0 261:20.0 268:31.0 276:5.0 277:4.0 278:2.0 280:4.0 282:12.0 288:11.0 290:9.0 291:4.0 292:1.0 302:29.0 306:4.0 334:8.0 350:2.0 369:1.0 378:2.0 379:1.0</t>
  </si>
  <si>
    <t>223121</t>
  </si>
  <si>
    <t>88:7.0 89:137.0 99:122.0 100:5.0 101:57.0 103:688.0 104:16.0 108:30.0 109:23.0 111:11.0 112:43.0 113:21.0 114:28.0 115:6.0 116:38.0 117:272.0 129:411.0 131:36.0 133:46.0 135:8.0 141:11.0 143:109.0 145:5.0 147:531.0 149:36.0 155:19.0 156:59.0 157:79.0 158:8.0 169:74.0 171:233.0 172:37.0 173:10.0 185:19.0 189:122.0 190:14.0 199:3.0 204:1979.0 205:344.0 206:127.0 216:7.0 217:569.0 218:137.0 219:56.0 220:14.0 231:27.0 243:22.0 289:117.0 291:5.0 306:6.0 319:2.0 361:10.0 369:13.0 388:2.0 436:2.0 451:1.0 468:5.0 469:1.0</t>
  </si>
  <si>
    <t>222199</t>
  </si>
  <si>
    <t>85:1485.0 86:6167.0 87:703.0 91:404.0 92:40.0 93:898.0 94:702.0 95:4799.0 96:2739.0 97:5881.0 98:5990.0 99:967.0 100:2793.0 101:712.0 102:137.0 105:43.0 107:807.0 108:359.0 109:2301.0 110:1555.0 111:2775.0 112:4888.0 113:1161.0 114:3131.0 115:898.0 116:208.0 117:6.0 119:222.0 121:766.0 122:346.0 123:1460.0 124:789.0 125:1273.0 126:5246.0 127:759.0 128:2413.0 129:23.0 130:47.0 134:523.0 135:358.0 136:276.0 137:815.0 138:597.0 139:492.0 140:1168.0 141:262.0 142:501.0 148:208.0 149:303.0 150:106.0 151:392.0 152:463.0 153:228.0 154:727.0 155:162.0 156:423.0 161:121.0 162:10.0 163:139.0 164:69.0 165:692.0 166:86.0 167:206.0 168:180.0 169:64.0 170:201.0 175:106.0 177:94.0 178:22.0 179:2.0 180:60.0 181:46.0 182:172.0 183:10.0 184:147.0 189:14.0 190:33.0 191:102.0 195:51.0 196:33.0 198:70.0 200:66.0 205:4.0 207:62.0 208:94.0 209:11.0 210:24.0 212:32.0 220:5.0 224:89.0 226:122.0 228:2.0 229:176.0 230:88.0 232:14.0 235:97.0 236:77.0 238:5.0 240:92.0 250:14.0 252:44.0 254:81.0 263:64.0 264:59.0 277:74.0 278:18.0 279:167.0 280:73.0 282:43.0 289:6.0 292:41.0 293:5.0 294:86.0 303:5.0 320:151.0 321:34.0 337:140.0 338:20.0 369:1.0 382:9.0 396:4.0 413:19.0 431:12.0 446:26.0 475:7.0 486:30.0</t>
  </si>
  <si>
    <t>222169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</si>
  <si>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</si>
  <si>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222115</t>
  </si>
  <si>
    <t>85:78308.0 86:6070.0 88:3708.0 89:252.0 90:189.0 91:1234.0 92:564.0 93:1452.0 94:49.0 95:586.0 96:405.0 97:2307.0 98:6380.0 99:6506.0 100:12960.0 103:977.0 105:1651.0 106:111.0 107:21067.0 108:1123.0 109:416.0 110:11507.0 111:523.0 112:4055.0 113:4632.0 115:598.0 116:13699.0 117:633.0 118:773.0 119:157.0 120:1112.0 121:935.0 125:195.0 126:4583.0 127:17952.0 128:367.0 130:13812.0 131:11762.0 132:3355.0 133:1866.0 134:31102.0 135:683.0 136:805.0 137:158.0 140:570.0 141:288.0 142:829.0 143:336.0 147:58203.0 148:9264.0 149:4540.0 150:387.0 151:468.0 153:66.0 155:4760.0 156:524.0 157:117.0 158:7261.0 159:687.0 160:843.0 162:733.0 163:231.0 165:5532.0 166:91.0 167:14.0 170:533.0 172:172.0 173:497.0 184:5434.0 189:195.0 190:151.0 191:320.0 192:6.0 193:68.0 194:24.0 199:753.0 200:51.0 201:2.0 204:16283.0 206:188.0 209:91.0 212:6.0 219:485.0 220:25.0 221:1008.0 222:245.0 225:1259.0 226:168.0 227:97.0 240:1177.0 241:171.0 242:5.0 248:2746.0 249:386.0 250:57.0 263:2.0 278:569.0 279:95.0 302:696.0 303:121.0 332:274.0</t>
  </si>
  <si>
    <t>222099</t>
  </si>
  <si>
    <t>85:1288.0 86:154.0 87:1445.0 88:153.0 89:283.0 90:76.0 91:696.0 93:117.0 94:15.0 95:232.0 97:276.0 98:128.0 99:78.0 100:292.0 102:196.0 103:142.0 106:70.0 109:125.0 110:316.0 113:85.0 114:24.0 115:732.0 116:70.0 118:22.0 120:9.0 122:4.0 126:75.0 127:449.0 128:729.0 129:242.0 130:193.0 132:122.0 134:98.0 135:33.0 139:121.0 141:795.0 142:101.0 143:196.0 144:51.0 147:92.0 149:3.0 150:87.0 151:636.0 152:912.0 153:1209.0 154:657.0 155:2361.0 156:256.0 157:128.0 158:29.0 161:30.0 163:79.0 165:396.0 166:124.0 167:257.0 168:102.0 169:311.0 170:48.0 177:138.0 178:173.0 179:259.0 180:57.0 181:40.0 182:73.0 183:61.0 184:15.0 186:50.0 191:136.0 192:48.0 193:179.0 194:11.0 197:2608.0 198:355.0 201:11.0 202:10.0 204:19.0 206:19.0 207:4213.0 208:656.0 209:201.0 212:960.0 213:59.0 218:6.0 221:177.0 223:28.0 225:6.0 235:11.0 241:19.0 251:110.0 262:28.0 263:36.0 268:53.0 270:7.0 271:4.0 276:182.0 277:51.0 290:21.0 292:26.0 293:26.0 295:8.0 303:1.0 305:62.0 323:8.0 328:63.0 329:26.0 354:14.0 369:3.0 372:3.0 392:30.0 421:7.0 422:8.0 429:25.0 434:34.0 467:29.0 469:17.0 497:31.0</t>
  </si>
  <si>
    <t>222093</t>
  </si>
  <si>
    <t>85:4269.0 86:373.0 87:6.0 91:221.0 93:1.0 94:12.0 97:157.0 98:196.0 99:5867.0 100:650.0 101:33.0 105:16.0 106:6.0 108:6.0 110:90.0 111:236.0 112:155.0 113:761.0 114:173.0 115:2162.0 116:276.0 117:18.0 119:1.0 122:1.0 125:23.0 126:289.0 127:104.0 128:1.0 129:213.0 131:764.0 141:228.0 142:104.0 144:22.0 149:29.0 150:3.0 154:12.0 155:5058.0 156:458.0 157:18.0 160:169.0 161:1.0 163:64.0 164:10.0 166:1.0 169:236.0 170:30.0 174:9.0 175:1.0 186:6.0 187:2.0 188:1.0 197:93.0 198:7.0 215:4.0 216:5.0 217:4.0 229:6.0 233:7.0 234:7.0 246:5.0 247:1.0 255:1.0 256:5.0 257:1.0 262:2.0 263:1.0 271:152.0 272:40.0 274:2.0 301:5.0 302:3.0 343:9.0 345:15.0 346:1.0 363:2.0 366:3.0 372:9.0 374:29.0 378:1.0 382:4.0 396:9.0 400:3.0 407:2.0 436:8.0 441:2.0 449:7.0 452:27.0 461:5.0 479:4.0 481:57.0 494:19.0 497:7.0</t>
  </si>
  <si>
    <t>222050</t>
  </si>
  <si>
    <t>85:2103.0 86:223.0 87:29.0 88:157.0 89:1237.0 91:4108.0 92:339.0 93:3603.0 94:421.0 95:2192.0 96:360.0 97:807.0 98:502.0 99:325.0 100:332.0 101:1557.0 102:313.0 103:4523.0 104:740.0 105:2346.0 106:600.0 107:2971.0 109:1800.0 110:550.0 111:814.0 112:61.0 113:367.0 114:407.0 115:467.0 116:269.0 117:12364.0 118:1556.0 119:2072.0 120:326.0 121:1445.0 122:301.0 123:1723.0 124:266.0 125:369.0 128:13.0 129:511.0 131:321.0 132:68.0 133:2554.0 134:11.0 135:3109.0 136:461.0 137:304.0 138:28.0 139:175.0 140:96.0 141:384.0 143:584.0 144:130.0 145:118.0 146:196.0 147:637.0 148:109.0 149:881.0 150:272.0 151:676.0 152:105.0 153:223.0 154:24.0 155:596.0 156:78.0 157:1159.0 158:92.0 159:411.0 160:205.0 161:54.0 162:67.0 164:108.0 165:556.0 166:112.0 167:547.0 168:70.0 169:619.0 170:40.0 171:429.0 173:686.0 174:100.0 175:208.0 176:82.0 177:374.0 181:2194.0 182:370.0 183:1560.0 185:455.0 187:36.0 191:637.0 192:104.0 193:175.0 195:357.0 196:133.0 197:393.0 198:21.0 199:150.0 205:79.0 209:269.0 210:45.0 211:365.0 212:25.0 213:79.0 214:61.0 217:335.0 223:5528.0 224:1081.0 225:1149.0 226:291.0 227:49.0 230:20.0 232:1.0 237:4.0 239:179.0 240:65.0 241:98.0 245:10.0 247:3.0 256:4.0 257:6.0 259:16.0 260:13.0 265:172.0 266:31.0 267:1067.0 268:257.0 269:34.0 271:96.0 272:69.0 273:7.0 280:5.0 281:179.0 282:197.0 283:21.0 284:9.0 289:41.0 298:11.0 301:8.0 303:8.0 306:18.0 309:36.0 310:7.0 312:147.0 313:221.0 314:149.0 315:35.0 324:11.0 328:33.0 333:14.0 337:7.0 346:25.0 347:1.0 349:4.0 355:51.0 357:694.0 358:339.0 359:71.0 360:11.0 361:17.0 363:188.0 373:31.0 374:33.0 377:22.0 379:4.0 384:6.0 394:27.0 395:27.0 396:8.0 398:56.0 404:21.0 405:1.0 411:14.0 416:4.0 418:45.0 424:57.0 426:3.0 433:27.0 434:6.0 450:29.0 452:3.0 455:16.0 470:23.0 475:2.0 480:17.0 487:1.0 495:15.0 500:19.0</t>
  </si>
  <si>
    <t>222049</t>
  </si>
  <si>
    <t>87:1894.0 88:1875.0 89:1291.0 90:22.0 101:4120.0 102:259.0 103:6026.0 104:788.0 105:78.0 106:64.0 109:81.0 115:108.0 116:7071.0 117:13582.0 118:1642.0 119:511.0 120:17.0 126:210.0 130:284.0 132:84.0 133:160.0 134:406.0 135:39.0 136:63.0 139:21.0 145:220.0 146:35.0 147:658.0 148:12.0 149:208.0 150:44.0 152:20.0 160:47.0 161:1696.0 162:69.0 165:80.0 174:168.0 191:470.0 283:79.0 390:33.0 397:12.0</t>
  </si>
  <si>
    <t>221606</t>
  </si>
  <si>
    <t>86:56.0 89:2786.0 90:137.0 91:66.0 98:138.0 99:55.0 101:458.0 102:68.0 103:33.0 105:189.0 107:45.0 108:18.0 110:14.0 113:518.0 114:49.0 115:163.0 116:208.0 117:143.0 118:32.0 119:55.0 121:58.0 123:20.0 130:65.0 131:283.0 133:800.0 134:47.0 135:368.0 137:89.0 140:5.0 143:8.0 146:98.0 151:10.0 156:60.0 159:3260.0 160:285.0 161:102.0 167:9.0 173:3.0 174:29.0 175:4.0 177:3.0 181:120.0 183:60.0 184:26.0 185:4.0 188:27.0 191:46.0 193:44.0 195:176.0 197:33.0 200:13.0 204:12.0 207:52.0 211:1372.0 212:190.0 213:91.0 225:243.0 227:1159.0 228:117.0 229:67.0 239:9.0 241:19.0 242:32.0 253:132.0 254:20.0 256:70.0 257:19.0 267:23.0 269:4.0 271:16.0 298:4.0 299:682.0 300:124.0 301:71.0 315:160.0 316:48.0 317:19.0 323:6.0 327:2.0 329:4.0 341:70.0 342:31.0 357:341.0 358:55.0 366:11.0 401:149.0 402:52.0 403:6.0 480:8.0</t>
  </si>
  <si>
    <t>221574</t>
  </si>
  <si>
    <t>85:4005.0 86:527.0 87:52.0 88:73.0 89:56.0 90:4.0 91:162.0 92:36.0 93:46.0 95:8.0 98:96.0 99:634.0 100:747.0 102:133.0 103:241.0 104:277.0 105:19.0 106:119.0 108:112.0 109:52.0 111:82.0 112:112.0 113:356.0 114:14.0 118:33.0 119:31.0 125:8.0 126:118.0 127:348.0 128:9.0 129:1.0 130:96.0 131:1.0 132:273.0 133:72.0 134:43.0 135:61.0 141:1.0 142:8.0 144:3.0 146:112.0 148:14.0 149:7.0 151:2.0 152:28.0 154:15.0 155:31.0 156:60.0 157:1.0 158:3.0 159:10.0 160:6.0 162:209.0 164:11.0 167:14.0 172:12.0 174:159.0 180:173.0 181:4.0 184:18.0 188:59.0 193:33.0 195:2.0 200:1.0 203:2.0 207:60.0 211:70.0 216:1.0 218:23.0 219:2.0 228:2.0 229:4.0 258:3.0 268:8.0 273:5.0 283:12.0 299:553.0 300:91.0 301:42.0 314:15.0 319:2.0 323:7.0 341:32.0 342:11.0 376:8.0 385:2.0 444:3.0 453:3.0 465:12.0 493:19.0</t>
  </si>
  <si>
    <t>221505</t>
  </si>
  <si>
    <t>85:167.0 86:601.0 87:208.0 88:4.0 89:31.0 95:22.0 96:26.0 97:18.0 98:163.0 99:316.0 100:3509.0 101:445.0 102:176.0 103:63.0 104:46.0 105:21.0 110:74.0 111:88.0 112:43.0 113:94.0 114:48.0 115:95.0 116:79.0 118:20.0 122:13.0 123:62.0 124:9.0 125:64.0 127:58.0 128:72.0 129:17.0 130:184.0 131:714.0 132:109.0 133:335.0 138:16.0 139:6.0 140:58.0 141:170.0 142:65.0 143:31.0 144:57.0 147:2347.0 148:394.0 149:242.0 150:27.0 151:4.0 152:16.0 153:49.0 154:8.0 155:48.0 156:41.0 157:92.0 158:435.0 159:47.0 160:112.0 161:11.0 162:6.0 165:19.0 166:10.0 167:16.0 168:25.0 169:117.0 170:34.0 171:109.0 172:189.0 173:71.0 174:474.0 175:27.0 176:8.0 177:2.0 178:39.0 180:32.0 182:49.0 183:20.0 184:58.0 185:51.0 187:17.0 188:15.0 189:4.0 190:13.0 195:29.0 196:4.0 197:6.0 198:70.0 199:92.0 200:34.0 205:3.0 208:3.0 210:9.0 211:21.0 212:10.0 213:30.0 215:16.0 216:19.0 217:8.0 220:20.0 222:32.0 224:35.0 225:52.0 226:51.0 227:3.0 235:17.0 237:6.0 238:45.0 239:22.0 240:17.0 241:23.0 242:18.0 245:25.0 246:15.0 247:9.0 250:6.0 251:16.0 252:18.0 253:36.0 254:194.0 255:43.0 256:25.0 258:4.0 259:8.0 267:37.0 268:23.0 269:48.0 270:32.0 274:10.0 279:86.0 280:12.0 281:436.0 282:64.0 283:28.0 285:4.0 290:17.0 294:71.0 295:212.0 296:176.0 297:54.0 298:24.0 299:23.0 300:21.0 303:8.0 310:381.0 311:132.0 312:51.0 313:17.0 315:20.0 317:9.0 318:16.0 320:1.0 322:5.0 327:12.0 329:5.0 330:8.0 342:6.0 343:9.0 344:9.0 346:1.0 347:1.0 351:5.0 352:6.0 353:77.0 354:45.0 356:17.0 357:2.0 358:5.0 359:12.0 363:3.0 365:16.0 366:2.0 368:202.0 369:3118.0 370:1169.0 371:445.0 372:77.0 373:5.0 375:25.0 376:1.0 377:13.0 378:2.0 379:18.0 380:1.0 381:27.0 383:108.0 384:1395.0 385:468.0 386:213.0 387:66.0 388:20.0 389:12.0 392:1.0 395:6.0 397:14.0 402:9.0 405:16.0 407:6.0 408:1.0 417:2.0 418:11.0 423:1.0 428:17.0 437:6.0 440:4.0 441:17.0 443:37.0 445:10.0 448:15.0 457:14.0 458:4.0 476:11.0 481:2.0 485:5.0 488:6.0 489:6.0 491:26.0 494:20.0 496:5.0 499:10.0 500:9.0</t>
  </si>
  <si>
    <t>219484</t>
  </si>
  <si>
    <t>85:190.0 86:106.0 88:532.0 89:704.0 90:333.0 91:218.0 92:77.0 93:105.0 94:218.0 95:363.0 96:1140.0 97:146.0 98:206.0 99:113.0 100:1258.0 101:315.0 102:206.0 104:374.0 106:217.0 108:83.0 109:2213.0 110:1252.0 111:105.0 112:93.0 113:15.0 114:113.0 115:399.0 116:889.0 118:196.0 119:57.0 120:2.0 122:82.0 123:29.0 124:45.0 125:31.0 126:383.0 127:78.0 128:469.0 129:256.0 130:576.0 131:595.0 132:108.0 133:168.0 134:590.0 135:84.0 136:1548.0 137:137.0 139:69.0 140:260.0 141:1.0 142:82.0 143:294.0 144:434.0 146:187.0 148:38.0 149:120.0 150:165.0 151:137.0 152:80.0 153:94.0 154:158.0 155:46.0 156:28.0 157:101.0 158:139.0 159:233.0 160:47.0 163:20.0 164:107.0 167:3.0 168:37.0 169:35.0 170:57.0 171:50.0 172:111.0 176:117.0 177:14.0 178:18.0 179:2971.0 180:162.0 182:28.0 183:78.0 184:1265.0 185:393.0 186:186.0 187:62.0 188:13.0 189:20.0 197:81.0 198:26.0 199:460.0 200:107.0 201:11.0 204:15.0 207:4738.0 208:310.0 209:22.0 211:5.0 214:511.0 215:26.0 216:179.0 224:58.0 225:159.0 226:109.0 227:8151.0 228:1541.0 229:418.0 230:31.0 231:17.0 232:127.0 241:16.0 247:33.0 281:24.0 306:17.0 380:7.0 394:5.0 400:1.0 430:1.0 435:7.0 483:11.0</t>
  </si>
  <si>
    <t>218951</t>
  </si>
  <si>
    <t>85:244.0 86:293.0 87:150.0 88:169.0 89:2174.0 90:169.0 91:195.0 94:52.0 95:69.0 96:60.0 97:180.0 98:129.0 99:279.0 100:810.0 101:1035.0 102:208.0 103:2253.0 104:162.0 105:273.0 106:65.0 108:124.0 109:36.0 110:201.0 111:137.0 112:262.0 113:101.0 114:594.0 115:357.0 116:165.0 117:2481.0 118:254.0 119:331.0 120:73.0 121:7.0 124:19.0 125:18.0 126:140.0 127:107.0 128:163.0 129:1209.0 130:334.0 131:1278.0 132:180.0 133:2337.0 134:382.0 135:228.0 137:17.0 138:247.0 139:1.0 140:141.0 141:153.0 142:327.0 143:646.0 145:328.0 146:103.0 147:5980.0 148:906.0 149:842.0 150:133.0 153:44.0 154:115.0 155:88.0 156:2102.0 157:510.0 158:480.0 159:102.0 160:76.0 161:289.0 162:17.0 163:430.0 164:89.0 165:7.0 167:10.0 168:122.0 169:96.0 170:107.0 171:217.0 172:96.0 173:196.0 174:95.0 175:370.0 176:17.0 177:147.0 180:33.0 181:29.0 182:9.0 183:7.0 184:96.0 185:29.0 186:702.0 187:2675.0 188:919.0 189:1401.0 190:309.0 191:453.0 192:30.0 193:27.0 196:165.0 197:59.0 198:93.0 199:1.0 200:37.0 201:50.0 203:92.0 204:265.0 205:1678.0 206:333.0 207:308.0 208:41.0 209:38.0 210:27.0 212:52.0 214:50.0 215:82.0 216:44.0 217:1142.0 218:195.0 219:90.0 221:406.0 222:92.0 223:14.0 224:6.0 228:63.0 229:33.0 230:59.0 231:146.0 232:6.0 233:131.0 237:9.0 242:46.0 243:15.0 245:29.0 249:1.0 257:6.0 258:59.0 259:15.0 261:14.0 262:131.0 263:47.0 271:8.0 272:46.0 274:15.0 285:34.0 288:5.0 289:2.0 298:24.0 312:5.0 321:37.0 330:39.0 333:59.0 334:13.0 343:18.0 344:6.0 346:6.0 365:9.0 367:9.0 368:2.0 402:27.0 403:6.0 420:25.0 455:9.0</t>
  </si>
  <si>
    <t>218839</t>
  </si>
  <si>
    <t>85:567.0 86:345.0 87:382.0 88:312.0 89:5593.0 90:364.0 91:210.0 93:23.0 94:15.0 96:32.0 98:173.0 99:426.0 100:567.0 101:1081.0 102:431.0 103:4633.0 104:565.0 105:603.0 106:3.0 107:48.0 108:78.0 110:188.0 111:108.0 112:112.0 113:341.0 114:405.0 115:458.0 116:247.0 117:8456.0 118:940.0 119:674.0 120:36.0 125:21.0 126:369.0 127:113.0 128:395.0 129:703.0 130:246.0 131:1526.0 132:327.0 133:3819.0 134:622.0 135:266.0 136:57.0 140:147.0 141:46.0 142:147.0 143:152.0 144:38.0 145:130.0 146:25.0 147:15133.0 148:2384.0 149:1362.0 150:111.0 151:26.0 152:8.0 154:220.0 155:295.0 156:175.0 158:246.0 159:211.0 160:44.0 161:85.0 163:604.0 164:81.0 170:142.0 171:105.0 172:1855.0 173:358.0 174:139.0 175:155.0 177:143.0 179:30.0 184:91.0 185:38.0 186:3672.0 187:695.0 188:380.0 189:373.0 190:190.0 191:600.0 192:97.0 196:28.0 198:108.0 200:105.0 201:2852.0 202:541.0 203:239.0 204:358.0 205:2655.0 206:429.0 207:275.0 209:2.0 213:4.0 214:124.0 215:21.0 216:138.0 217:465.0 218:121.0 219:183.0 221:149.0 222:40.0 228:149.0 229:23.0 230:119.0 231:15.0 232:11.0 235:31.0 246:570.0 247:126.0 248:22.0 254:21.0 256:8.0 257:16.0 258:4.0 259:1.0 261:11.0 270:23.0 274:16.0 276:63.0 277:1301.0 278:227.0 279:123.0 280:24.0 287:9.0 288:52.0 289:15.0 297:7.0 298:1.0 302:50.0 303:19.0 304:46.0 305:12.0 307:11.0 319:47.0 320:4.0 325:270.0 326:44.0 327:10.0 328:20.0 332:8.0 336:12.0 345:8.0 347:4.0 348:47.0 349:706.0 350:249.0 351:69.0 360:1.0 376:19.0 378:161.0 379:83.0 380:6.0 389:5.0 410:12.0 421:7.0 456:11.0 464:2.0 466:19.0 472:14.0 479:4.0 480:1.0 493:2.0</t>
  </si>
  <si>
    <t>218821</t>
  </si>
  <si>
    <t>85:529.0 86:22850.0 87:2269.0 88:831.0 89:374.0 90:130.0 91:817.0 92:84.0 93:90.0 94:20.0 95:129.0 97:47.0 98:45.0 99:263.0 100:9758.0 101:1472.0 102:2563.0 103:995.0 104:1145.0 105:754.0 106:46.0 107:97.0 108:3.0 109:43.0 110:20.0 111:49.0 112:43.0 113:218.0 114:184.0 115:778.0 116:830.0 117:1818.0 118:335.0 119:973.0 120:64.0 121:103.0 122:43.0 123:72.0 125:19.0 126:30.0 127:29.0 128:66.0 129:208.0 130:2504.0 131:2108.0 132:426.0 133:1332.0 134:190.0 135:269.0 136:163.0 137:85.0 138:6.0 140:3.0 141:8.0 142:54.0 143:124.0 144:459.0 145:285.0 146:434.0 147:1134.0 148:258.0 149:1312.0 150:182.0 151:206.0 152:51.0 153:40.0 154:4.0 156:79.0 157:75.0 158:611.0 159:209.0 160:117.0 161:273.0 162:204.0 163:286.0 164:52.0 165:90.0 166:46.0 167:15.0 169:30.0 170:27.0 171:3.0 172:609.0 173:195.0 174:69137.0 175:12587.0 176:5738.0 177:1026.0 178:230.0 179:5309.0 180:837.0 181:366.0 182:24.0 183:4.0 184:8.0 188:22.0 189:49.0 190:46.0 191:106.0 192:95.0 193:639.0 194:134.0 195:124.0 196:33.0 198:7.0 202:2.0 203:2.0 204:105.0 205:57.0 207:111.0 208:35.0 209:290.0 210:78.0 211:38.0 213:40.0 214:3.0 218:75.0 219:27.0 220:122.0 221:72.0 223:127.0 224:7.0 226:10.0 227:17.0 229:14.0 232:22.0 233:48.0 234:72.0 235:37.0 236:28.0 237:850.0 238:192.0 239:76.0 240:2.0 241:1.0 243:15.0 246:14.0 247:12.0 248:385.0 249:97.0 250:385.0 251:157.0 252:112.0 253:18.0 254:80.0 257:9.0 262:24.0 264:460.0 265:368.0 266:95.0 267:558.0 268:184.0 269:45.0 270:10.0 273:17.0 279:9.0 280:9.0 281:15.0 284:9.0 296:11.0 297:4.0 303:6.0 307:7.0 308:13.0 311:15.0 312:14.0 314:1.0 319:27.0 320:7.0 321:10.0 322:33.0 336:33.0 337:32.0 338:505.0 339:162.0 340:42.0 341:3.0 346:22.0 350:7.0 352:150.0 353:55.0 354:40.0 355:18.0 379:4.0 391:3.0 397:6.0 399:11.0 416:11.0 425:64.0 426:736.0 427:380.0 428:158.0 429:49.0 433:10.0 439:7.0 440:6.0 450:11.0 453:6.0 462:2.0 468:5.0 474:3.0 492:6.0</t>
  </si>
  <si>
    <t>218512</t>
  </si>
  <si>
    <t>85:1101.0 86:267.0 88:690.0 89:1614.0 90:775.0 91:675.0 92:249.0 93:199.0 94:396.0 95:78.0 96:623.0 97:1375.0 98:1247.0 99:694.0 100:6087.0 101:352.0 102:714.0 103:506.0 104:389.0 106:160.0 107:965.0 108:6.0 109:217.0 110:2076.0 111:1655.0 112:1853.0 113:663.0 114:613.0 115:268.0 116:239.0 117:46.0 118:776.0 119:270.0 120:37.0 121:104.0 122:447.0 124:305.0 125:795.0 126:1429.0 127:373.0 128:945.0 129:223.0 130:2833.0 132:196.0 134:5814.0 135:379.0 136:327.0 137:23.0 138:129.0 139:242.0 140:2197.0 141:481.0 142:9017.0 143:1228.0 144:1588.0 145:108.0 146:116.0 150:387.0 151:24.0 152:342.0 153:310.0 154:1541.0 155:1214.0 156:16383.0 157:3053.0 158:1093.0 159:45.0 163:191.0 164:37.0 165:51.0 167:58.0 168:277.0 169:160.0 170:198.0 171:17.0 172:445.0 174:640.0 175:137.0 176:73.0 177:96.0 178:13.0 180:75.0 181:79.0 182:17.0 183:3.0 184:2533.0 185:2144.0 186:341.0 187:227.0 188:36.0 189:54.0 192:388.0 194:366.0 195:13.0 197:20.0 198:223.0 199:64.0 200:49.0 201:25.0 206:23.0 207:1.0 208:6.0 209:71.0 210:13.0 211:507.0 212:57.0 213:301.0 214:59.0 215:34.0 216:105.0 217:31.0 218:28.0 223:166.0 224:55.0 225:3.0 226:50.0 227:2.0 231:2.0 233:14.0 234:20.0 235:10.0 237:9.0 239:58.0 240:40.0 241:112.0 242:745.0 243:34.0 251:16.0 253:1733.0 254:160.0 255:125.0 257:85.0 258:23.0 267:443.0 268:83.0 270:32.0 275:3.0 276:1.0 282:2391.0 283:367.0 284:68.0 285:11.0 288:15.0 292:6.0 293:12.0 295:10.0 304:7.0 305:3.0 308:8.0 309:6.0 317:3.0 321:4.0 324:4.0 330:14.0 332:1.0 333:1.0 344:1.0 346:4.0 349:1.0 351:1.0 353:2.0 357:3.0 368:1.0 375:3.0 377:6.0 388:1.0 389:11.0 397:1.0 398:1.0 404:32.0 405:6.0 418:18.0 424:4.0 427:3.0 441:13.0 449:3.0 460:5.0 461:2.0 466:2.0 470:2.0 482:1.0 487:5.0 494:5.0 500:5.0</t>
  </si>
  <si>
    <t>218449</t>
  </si>
  <si>
    <t>85:97.0 86:56.0 87:14.0 88:23.0 89:47.0 93:25.0 94:19.0 95:43.0 97:87.0 99:33.0 100:598.0 101:58.0 102:77.0 103:125.0 105:21.0 106:43.0 108:40.0 109:43.0 111:31.0 113:121.0 114:19.0 115:90.0 116:17.0 117:17.0 118:71.0 119:56.0 120:30.0 121:8.0 123:7.0 124:36.0 127:24.0 130:23.0 131:631.0 132:132.0 133:537.0 134:226.0 135:5.0 143:35.0 144:7.0 145:10.0 146:18.0 147:566.0 148:33.0 149:79.0 150:5.0 151:123.0 152:93.0 153:12.0 157:1.0 158:293.0 159:25.0 161:5.0 162:12.0 163:19.0 164:51.0 166:704.0 167:65.0 168:11.0 171:14.0 172:22.0 173:7.0 177:14.0 178:25.0 179:50.0 180:1286.0 181:343.0 182:1327.0 183:129.0 184:24.0 185:3.0 187:6.0 188:1.0 190:6.0 191:24.0 192:1.0 194:7.0 195:17.0 196:83.0 199:2.0 200:1.0 203:2.0 204:8.0 205:27.0 206:15.0 211:25.0 215:3.0 216:4.0 219:11.0 221:7.0 228:10.0 231:10.0 232:4.0 233:12.0 234:33.0 235:7.0 236:1.0 238:69.0 241:7.0 242:3.0 245:2.0 246:10.0 247:16.0 252:654.0 253:238.0 254:5624.0 255:1340.0 256:488.0 257:47.0 262:16.0 263:20.0 264:2.0 268:54.0 269:910.0 270:194.0 271:28.0 273:5.0 287:1.0 304:1.0 305:15.0 306:11.0 307:5.0 320:1.0 321:3.0 327:1.0 331:5.0 332:1.0 335:10.0 336:3.0 337:4.0 360:1.0 368:1.0 370:6.0 379:2.0 387:3.0 390:2.0 405:6.0 409:2.0 419:3.0 449:2.0 451:2.0 453:3.0 456:2.0 458:3.0 459:3.0 465:4.0 469:3.0 474:1.0 479:4.0 487:1.0</t>
  </si>
  <si>
    <t>217893</t>
  </si>
  <si>
    <t>85:202.0 86:67.0 87:639.0 88:61.0 89:168.0 91:456.0 93:501.0 94:28.0 95:237.0 96:129.0 97:171.0 98:30.0 99:53.0 100:88.0 101:296.0 102:5.0 103:1491.0 104:163.0 105:336.0 106:5.0 107:321.0 109:351.0 110:103.0 111:39.0 113:13.0 114:13.0 116:46.0 117:2151.0 118:160.0 119:240.0 120:8.0 121:195.0 122:3.0 123:104.0 124:20.0 125:36.0 129:278.0 131:81.0 133:355.0 135:457.0 137:15.0 139:66.0 140:78.0 141:101.0 142:7.0 143:97.0 144:39.0 145:39.0 146:6.0 147:289.0 149:37.0 151:28.0 153:13.0 154:13.0 155:17.0 157:44.0 158:3.0 160:11.0 161:604.0 162:57.0 163:28.0 167:142.0 168:17.0 169:26.0 170:48.0 172:71.0 173:140.0 174:53.0 179:78.0 181:231.0 182:16.0 183:78.0 184:22.0 185:43.0 189:25.0 191:9.0 195:27.0 197:53.0 199:13.0 200:111.0 202:63.0 204:29.0 205:60.0 206:3.0 211:11.0 217:878.0 218:147.0 223:1499.0 224:278.0 225:130.0 226:18.0 229:5.0 241:21.0 243:18.0 251:17.0 261:14.0 262:20.0 265:29.0 267:12.0 271:4.0 288:20.0 297:31.0 305:12.0 307:12.0 308:2.0 311:109.0 312:13.0 318:5.0 330:2.0 334:1.0 360:13.0 363:4.0 401:12.0 402:1.0 416:12.0 437:39.0 447:4.0 490:2.0</t>
  </si>
  <si>
    <t>217797</t>
  </si>
  <si>
    <t>85:567.0 86:1360.0 87:971.0 88:870.0 89:11394.0 90:1049.0 91:693.0 92:64.0 93:126.0 94:163.0 95:34.0 96:351.0 97:550.0 98:583.0 99:1218.0 100:1924.0 101:5846.0 102:1176.0 103:9757.0 104:961.0 105:2627.0 106:393.0 107:172.0 108:15.0 109:86.0 110:330.0 111:628.0 112:512.0 113:683.0 114:1997.0 115:1662.0 116:2134.0 117:15446.0 118:1539.0 119:1801.0 120:110.0 121:27.0 124:118.0 125:120.0 126:710.0 127:671.0 128:729.0 129:9427.0 130:2394.0 131:3341.0 132:635.0 133:9739.0 134:1576.0 135:1033.0 136:99.0 137:37.0 138:309.0 139:79.0 140:109.0 141:216.0 142:1076.0 143:2974.0 144:448.0 145:1046.0 146:399.0 147:30371.0 148:4577.0 149:3964.0 150:448.0 151:279.0 152:118.0 153:119.0 154:322.0 155:252.0 156:459.0 157:3972.0 158:1819.0 159:837.0 160:4682.0 161:1734.0 162:461.0 163:2159.0 164:266.0 165:165.0 166:47.0 167:39.0 168:526.0 169:333.0 170:353.0 171:1046.0 172:403.0 173:480.0 174:589.0 175:2156.0 176:340.0 177:685.0 178:131.0 179:3.0 180:172.0 181:165.0 182:132.0 183:86.0 184:192.0 185:186.0 186:344.0 187:359.0 188:1877.0 189:9780.0 190:1814.0 191:1736.0 192:185.0 193:184.0 194:28.0 196:126.0 197:67.0 198:132.0 199:284.0 200:802.0 201:771.0 202:247.0 203:934.0 204:914.0 205:33790.0 206:6504.0 207:3843.0 208:508.0 209:158.0 210:50.0 211:17.0 212:397.0 213:97.0 214:81.0 215:247.0 216:139.0 217:716.0 218:69.0 219:797.0 220:80.0 221:1031.0 222:200.0 223:97.0 224:1.0 226:14.0 227:11.0 228:175.0 229:20.0 230:310.0 231:622.0 232:232.0 233:176.0 234:299.0 235:49.0 236:17.0 237:29.0 240:46.0 241:21.0 242:118.0 243:152.0 244:278.0 245:393.0 246:136.0 247:56.0 248:19.0 249:44.0 252:7.0 254:86.0 255:37.0 256:61.0 257:112.0 258:237.0 259:894.0 260:206.0 261:134.0 262:82.0 263:212.0 264:21.0 269:5.0 270:164.0 271:177.0 272:1339.0 273:4955.0 274:1302.0 275:480.0 276:22.0 277:9.0 278:11.0 284:17.0 285:127.0 286:116.0 287:105.0 288:46.0 289:3.0 290:22.0 291:26.0 299:21.0 301:85.0 302:160.0 303:10.0 304:52.0 305:76.0 313:23.0 318:4.0 330:6.0 332:29.0 333:28.0 344:9.0 347:28.0 357:8.0 359:1.0 362:255.0 363:1231.0 364:368.0 365:120.0 367:7.0 379:1.0 383:5.0 386:6.0 387:15.0 392:13.0 398:9.0 402:4.0 404:2.0 413:8.0 418:28.0 419:1.0 429:7.0 455:1.0 476:9.0 477:6.0 478:8.0 500:12.0</t>
  </si>
  <si>
    <t>216860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</si>
  <si>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</si>
  <si>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216428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</si>
  <si>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</si>
  <si>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214426</t>
  </si>
  <si>
    <t>85:96.0 86:4.0 87:62.0 88:132.0 89:1194.0 90:68.0 91:80.0 92:2.0 93:37.0 94:33.0 95:37.0 96:46.0 97:19.0 98:3.0 99:55.0 100:86.0 101:278.0 102:46.0 103:977.0 104:33.0 105:84.0 106:2.0 107:14.0 109:113.0 111:82.0 112:5.0 113:47.0 114:26.0 115:136.0 116:194.0 117:119.0 118:17.0 119:65.0 121:6.0 123:7.0 125:18.0 126:4.0 127:77.0 128:1.0 129:1378.0 130:146.0 131:660.0 132:54.0 133:2110.0 134:186.0 135:110.0 136:10.0 137:2.0 139:15.0 140:2.0 141:33.0 142:21.0 143:283.0 144:28.0 145:44.0 146:108.0 147:4802.0 148:753.0 149:528.0 150:32.0 151:26.0 152:11.0 153:6.0 154:1.0 155:92.0 156:30.0 157:117.0 158:9.0 159:942.0 160:85.0 161:81.0 162:3.0 163:342.0 164:37.0 165:21.0 167:23.0 169:10.0 170:8.0 171:42.0 172:35.0 173:35.0 174:16.0 175:72.0 176:14.0 177:150.0 178:16.0 179:17.0 180:8.0 181:32.0 182:13.0 183:28.0 184:8.0 185:36.0 186:9.0 187:5.0 188:110.0 189:636.0 190:101.0 191:1281.0 192:156.0 193:96.0 194:17.0 195:3.0 197:14.0 199:28.0 200:6.0 201:9.0 203:60.0 204:458.0 205:219.0 206:55.0 207:572.0 208:86.0 209:23.0 211:11.0 213:46.0 214:4.0 215:31.0 216:9.0 217:1851.0 218:282.0 219:130.0 220:31.0 221:434.0 222:71.0 223:43.0 224:1.0 225:7.0 226:3.0 227:23.0 228:15.0 229:5.0 230:96.0 231:197.0 232:34.0 233:149.0 234:25.0 235:15.0 236:11.0 237:16.0 238:9.0 239:14.0 240:10.0 241:31.0 242:17.0 243:86.0 244:27.0 245:30.0 246:10.0 247:243.0 248:71.0 249:22.0 250:19.0 252:6.0 253:2.0 255:43.0 256:7.0 257:42.0 258:12.0 259:29.0 260:202.0 261:63.0 262:43.0 263:53.0 264:3.0 265:117.0 266:28.0 267:18.0 268:6.0 269:4.0 270:7.0 271:57.0 272:36.0 273:28.0 274:5.0 275:7.0 276:4.0 277:5.0 278:3.0 279:2.0 280:7.0 282:2.0 283:6.0 284:44.0 285:16.0 286:8.0 287:19.0 288:9.0 289:8.0 291:38.0 292:11.0 293:13.0 294:1.0 295:3.0 296:3.0 297:8.0 298:7.0 299:5.0 301:1.0 302:9.0 303:5.0 304:3.0 305:346.0 306:73.0 307:25.0 308:11.0 309:6.0 312:12.0 314:12.0 315:5.0 316:8.0 317:45.0 318:787.0 319:232.0 320:92.0 321:7.0 322:16.0 324:1.0 325:2.0 327:15.0 328:3.0 329:2.0 330:8.0 331:4.0 332:6.0 333:6.0 335:4.0 336:1.0 337:4.0 338:4.0 339:13.0 340:1.0 341:5.0 342:9.0 343:29.0 344:22.0 345:25.0 346:7.0 347:9.0 348:3.0 349:7.0 351:3.0 353:12.0 354:3.0 355:2.0 357:1.0 358:3.0 359:40.0 360:19.0 361:21.0 362:26.0 363:13.0 364:11.0 365:7.0 366:5.0 367:8.0 368:7.0 369:2.0 370:7.0 371:6.0 372:3.0 373:10.0 374:21.0 375:47.0 376:96.0 377:37.0 378:16.0 380:4.0 381:1.0 382:3.0 383:3.0 384:12.0 385:3.0 386:13.0 387:22.0 388:1.0 389:7.0 391:5.0 393:2.0 394:7.0 395:4.0 397:7.0 399:2.0 400:5.0 403:3.0 407:1.0 408:12.0 409:8.0 410:2.0 411:11.0 413:5.0 415:16.0 416:8.0 417:14.0 418:12.0 419:5.0 420:4.0 421:14.0 422:15.0 423:10.0 424:5.0 425:9.0 426:7.0 427:6.0 428:9.0 431:7.0 432:3.0 433:1.0 434:8.0 435:5.0 438:8.0 440:2.0 441:1.0 442:4.0 443:3.0 444:10.0 445:7.0 446:8.0 447:16.0 448:15.0 449:3.0 450:10.0 451:7.0 452:4.0 454:5.0 455:7.0 456:5.0 458:13.0 459:26.0 460:6.0 461:17.0 462:10.0 463:13.0 464:3.0 465:16.0 467:3.0 468:8.0 470:11.0 471:6.0 472:3.0 473:12.0 474:6.0 475:4.0 476:12.0 477:12.0 478:11.0 479:8.0 480:5.0 481:4.0 482:16.0 483:12.0 484:13.0 487:5.0 488:1.0 489:10.0 491:2.0 492:8.0 493:1.0 494:4.0 495:7.0 497:12.0 498:5.0 500:2.0</t>
  </si>
  <si>
    <t>213974</t>
  </si>
  <si>
    <t>97:49.0 99:71.0 101:40.0 102:1.0 103:6.0 111:2.0 113:27.0 115:17.0 116:2.0 124:1.0 127:8.0 129:194.0 131:3.0 133:147.0 135:3.0 137:6.0 141:11.0 142:3.0 143:37.0 145:2.0 147:316.0 148:18.0 149:10.0 151:1.0 153:6.0 155:1.0 156:2.0 163:2.0 167:7.0 168:6.0 169:1020.0 170:96.0 171:56.0 174:5.0 177:3.0 181:6.0 184:4.0 185:3.0 191:20.0 192:3.0 196:6.0 197:1.0 198:1.0 207:38.0 208:4.0 211:205.0 212:7.0 215:46.0 216:6.0 217:13.0 220:3.0 227:55.0 230:70.0 231:2.0 236:2.0 243:91.0 258:2.0 279:8.0 281:5.0 299:160.0 300:17.0 301:11.0 314:11.0 315:320.0 316:58.0 317:30.0 361:1.0 370:1.0 373:2.0 375:1.0 379:2.0 390:1.0 393:1.0 397:1.0 417:1.0 437:2.0 443:6.0 486:1.0 487:1.0 499:6.0</t>
  </si>
  <si>
    <t>213968</t>
  </si>
  <si>
    <t>86:55.0 87:19.0 88:12.0 89:246.0 90:56.0 91:143.0 93:11.0 98:473.0 99:8.0 100:191.0 101:7.0 103:62.0 104:24.0 105:73.0 106:50.0 107:138.0 109:36.0 114:47.0 115:119.0 116:31.0 119:200.0 120:19.0 121:384.0 122:66.0 123:50.0 132:18.0 133:1126.0 134:174.0 135:803.0 136:56.0 137:424.0 138:3.0 141:1.0 147:252.0 148:16.0 149:123.0 151:109.0 152:6.0 158:4.0 160:25.0 165:6.0 167:27.0 178:59.0 179:4.0 180:4.0 181:178.0 182:8.0 183:9.0 193:4.0 194:4.0 195:395.0 196:28.0 197:15.0 200:2.0 206:1.0 208:14.0 209:295.0 210:119.0 211:984.0 212:96.0 213:31.0 224:2.0 225:44.0 226:220.0 227:37.0 228:8.0 236:106.0 237:6.0 241:33.0 243:3.0 247:3.0 250:1.0 252:1700.0 253:257.0 254:109.0 255:3.0 258:5.0 267:31.0 291:2.0 404:1.0 430:1.0 444:3.0 483:3.0 493:1.0</t>
  </si>
  <si>
    <t>213697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</si>
  <si>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</si>
  <si>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213386</t>
  </si>
  <si>
    <t>85:26.0 88:8.0 89:889.0 90:15.0 91:337.0 92:97.0 93:68.0 94:8.0 97:58.0 98:4.0 101:1825.0 102:100.0 103:927.0 104:24.0 105:12.0 106:40.0 107:68.0 113:138.0 115:68.0 116:172.0 117:148.0 119:71.0 120:6.0 121:111.0 122:46.0 123:102.0 129:425.0 131:512.0 133:765.0 134:260.0 135:163.0 137:161.0 139:93.0 151:1.0 163:226.0 164:13.0 165:633.0 166:54.0 167:77.0 169:206.0 170:4.0 174:19.0 179:9.0 181:50.0 183:164.0 184:7.0 186:9.0 196:1.0 197:215.0 198:181.0 199:44.0 200:5.0 203:42.0 208:26.0 211:189.0 218:20.0 225:10.0 226:7.0 227:34.0 228:1.0 233:4.0 234:1.0 239:2.0 240:60.0 241:2036.0 242:308.0 243:142.0 244:9.0 245:5.0 246:1.0 256:5.0 257:346.0 269:7.0 270:123.0 271:10.0 278:8.0 283:137.0 284:22.0 289:1.0 290:4.0 292:1.0 298:16.0 299:1321.0 300:271.0 301:115.0 302:11.0 305:25.0 306:2.0 308:3.0 309:6.0 312:95.0 313:11.0 314:6.0 315:43.0 316:11.0 318:2.0 321:5.0 322:1.0 323:2.0 329:159.0 330:29.0 331:16.0 332:1.0 333:2.0 337:1.0 339:1.0 343:3.0 351:12.0 354:1.0 355:1.0 356:5.0 357:2.0 359:2.0 367:3.0 374:3.0 376:9.0 378:1.0 382:2.0 387:45.0 388:10.0 390:4.0 393:2.0 399:1.0 411:2.0 412:2.0 414:2.0 416:6.0 424:1.0 428:7.0 429:2.0 433:5.0 434:3.0 437:1.0 439:1.0 442:1.0 443:1.0 444:2.0 445:2.0 446:1.0 452:2.0 453:1.0 454:5.0 455:3.0 458:6.0 467:4.0 473:3.0 476:1.0 482:3.0 484:11.0 488:8.0 490:1.0 491:2.0 495:1.0 499:2.0</t>
  </si>
  <si>
    <t>213353</t>
  </si>
  <si>
    <t>85:397.0 86:1005.0 87:191.0 88:282.0 89:155.0 90:2.0 91:1166.0 92:36.0 93:230.0 95:6.0 97:904.0 98:19.0 99:2.0 100:174.0 101:47.0 103:372.0 104:47.0 105:929.0 107:190.0 109:134.0 110:71.0 112:3.0 114:12.0 115:817.0 116:562.0 117:397.0 118:146.0 119:849.0 120:28.0 121:225.0 122:66.0 123:74.0 126:2.0 127:61.0 128:493.0 129:1239.0 130:613.0 131:1022.0 132:125.0 133:1229.0 134:56.0 135:73.0 136:18.0 137:21.0 138:13.0 139:22.0 140:4.0 141:2.0 142:441.0 143:567.0 144:199.0 145:524.0 146:119.0 147:2438.0 148:331.0 149:403.0 151:10.0 152:2.0 153:20.0 154:1.0 155:101.0 156:21.0 157:27.0 158:226.0 159:393.0 160:82.0 161:1186.0 162:134.0 163:219.0 164:22.0 165:34.0 166:1.0 167:35.0 168:5.0 169:22.0 170:6.0 171:144.0 172:37.0 173:450.0 174:362.0 175:1368.0 176:225.0 177:242.0 178:24.0 179:210.0 180:39.0 181:31.0 182:4.0 183:31.0 184:19.0 185:61.0 186:19.0 187:326.0 188:187.0 189:278.0 190:73.0 191:142.0 192:7.0 193:397.0 194:63.0 195:234.0 196:52.0 197:25.0 198:9.0 199:52.0 200:3.0 201:218.0 202:68.0 203:605.0 204:95.0 205:162.0 206:8.0 207:164.0 208:24.0 209:228.0 211:18.0 212:3.0 213:2.0 215:41.0 216:15.0 217:435.0 218:195.0 219:171.0 220:79.0 221:432.0 222:177.0 223:87.0 225:1.0 226:4.0 227:6.0 228:8.0 229:1.0 230:58.0 231:67.0 232:25.0 233:190.0 234:19.0 235:360.0 236:92.0 237:1489.0 238:286.0 239:58.0 242:2.0 243:9.0 245:6.0 247:24.0 248:28.0 249:156.0 250:90.0 251:112.0 252:9.0 256:1.0 259:34.0 260:1.0 261:123.0 262:43.0 263:303.0 264:142.0 265:147.0 266:34.0 267:1.0 271:14.0 272:4.0 274:3.0 275:5.0 277:283.0 278:68.0 279:180.0 280:87.0 281:8.0 282:4.0 285:9.0 290:12.0 291:169.0 292:191.0 293:6010.0 294:1712.0 295:409.0 296:69.0 297:34.0 299:2.0 302:2.0 305:2.0 306:2.0 308:6.0 311:61.0 313:2.0 314:7.0 317:20.0 320:7.0 322:3.0 323:9.0 325:13.0 327:11.0 333:411.0 334:204.0 335:99.0 336:3.0 344:6.0 346:9.0 347:6.0 348:319.0 349:92.0 350:41.0 351:3.0 359:1.0 360:11.0 361:14.0 364:4.0 367:88.0 368:8.0 369:4.0 373:6.0 375:6.0 376:1.0 379:9.0 380:6.0 381:14.0 382:152.0 383:85.0 384:11.0 396:2.0 397:2.0 406:1.0 407:4.0 414:4.0 422:3.0 423:131.0 424:54.0 425:19.0 437:1.0 438:8.0 439:5.0 442:6.0 443:3.0 452:8.0 453:1.0 456:2.0 461:2.0 465:9.0 469:6.0 471:1.0 472:2.0 474:2.0 479:8.0 480:9.0 482:1.0 489:14.0 490:6.0 498:1.0</t>
  </si>
  <si>
    <t>213296</t>
  </si>
  <si>
    <t>85:5.0 90:42.0 94:49.0 96:17.0 99:86.0 100:220.0 101:73.0 102:1655.0 103:116.0 104:108.0 108:119.0 113:123.0 114:59.0 115:67.0 116:20.0 117:125.0 118:1.0 120:40.0 127:52.0 128:16.0 130:101.0 131:266.0 132:97.0 133:39.0 146:4399.0 147:1205.0 148:891.0 149:152.0 150:77.0 151:17.0 158:16.0 166:24.0 174:264.0 175:5.0 176:421.0 177:53.0 178:12.0 216:16.0 218:40.0 220:220.0 221:10.0 222:6.0 240:9.0 251:4.0 258:7.0 267:9.0 275:3.0 277:1.0 296:8.0 300:1.0 306:7.0 320:8.0 326:9.0 331:5.0 338:4.0 342:7.0 362:14.0 367:3.0 370:13.0 379:4.0 387:5.0 396:12.0 401:2.0 408:16.0 410:14.0 415:2.0 419:1.0 424:12.0 437:2.0 460:1.0 470:7.0 472:4.0 478:4.0 483:3.0 490:8.0 495:5.0</t>
  </si>
  <si>
    <t>213253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</si>
  <si>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</si>
  <si>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213143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</si>
  <si>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</si>
  <si>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212251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</si>
  <si>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</si>
  <si>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212022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</si>
  <si>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</si>
  <si>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211997</t>
  </si>
  <si>
    <t>85:56.0 87:9.0 88:3.0 89:6.0 90:3.0 91:27.0 92:1.0 93:5.0 94:3.0 95:41.0 96:6.0 97:61.0 99:7.0 100:5.0 101:7.0 103:38.0 105:5.0 107:3.0 109:6.0 111:40.0 112:7.0 113:3.0 114:1.0 115:27.0 116:3.0 117:35.0 118:5.0 119:10.0 123:1.0 124:1.0 125:26.0 127:9.0 128:7.0 129:21.0 130:3.0 131:12.0 132:5.0 133:7.0 135:14.0 136:3.0 138:9.0 139:3.0 140:1.0 141:3.0 142:3.0 143:115.0 144:5.0 145:20.0 146:3.0 147:60.0 148:3.0 150:1.0 152:1.0 153:1.0 155:1.0 156:3.0 157:6.0 158:7.0 159:1.0 161:3.0 163:5.0 165:9.0 166:1.0 170:3.0 172:3.0 174:3.0 175:7.0 176:3.0 177:15.0 178:3.0 185:3.0 187:6.0 188:3.0 189:7.0 190:1.0 191:6.0 192:3.0 193:9.0 194:7.0 195:3.0 196:6.0 198:1.0 200:5.0 202:5.0 204:3.0 205:7.0 207:51.0 208:30.0 209:20.0 210:1.0 211:3.0 212:1.0 217:9.0 219:6.0 220:6.0 221:34.0 222:11.0 223:1.0 224:7.0 225:6.0 226:3.0 227:1.0 228:7.0 230:1.0 232:3.0 233:11.0 235:38.0 236:57.0 237:20.0 241:1.0 243:3.0 244:5.0 245:3.0 246:1.0 247:1.0 248:1.0 249:15.0 250:3.0 251:12.0 254:7.0 255:3.0 256:1.0 258:1.0 260:7.0 261:6.0 262:5.0 263:3.0 264:31.0 265:23.0 266:7.0 267:6.0 268:7.0 269:7.0 270:1.0 271:3.0 273:12.0 274:5.0 276:5.0 277:15.0 278:20.0 279:47.0 280:50.0 281:45.0 282:15.0 283:7.0 284:5.0 286:3.0 288:3.0 289:1.0 291:7.0 292:5.0 293:79.0 294:92.0 295:60.0 296:24.0 297:9.0 298:12.0 299:5.0 300:7.0 302:9.0 303:7.0 305:3.0 306:6.0 307:10.0 308:109.0 309:417.0 310:116.0 311:44.0 312:6.0 313:3.0 315:3.0 318:5.0 319:3.0 320:1.0 321:5.0 322:10.0 323:6.0 324:1.0 326:5.0 327:7.0 328:3.0 329:7.0 330:5.0 331:1.0 332:1.0 333:3.0 334:11.0 335:7.0 336:12.0 338:3.0 340:3.0 341:28.0 342:3.0 343:3.0 345:3.0 348:1.0 349:39.0 350:11.0 351:3.0 352:7.0 354:6.0 355:3.0 356:7.0 357:1.0 358:3.0 359:3.0 360:3.0 361:1.0 363:7.0 364:3.0 365:6.0 366:25.0 367:3.0 368:3.0 370:3.0 373:3.0 375:7.0 376:1.0 377:3.0 378:3.0 379:1.0 380:7.0 383:11.0 384:3.0 386:5.0 388:3.0 390:1.0 391:3.0 393:1.0 394:3.0 396:5.0 402:5.0 405:3.0 406:1.0 407:6.0 409:3.0 410:5.0 411:5.0 414:6.0 415:1.0 416:3.0 417:3.0 418:6.0 419:5.0 420:6.0 422:6.0 424:1.0 426:3.0 427:5.0 428:3.0 430:1.0 431:3.0 433:3.0 434:3.0 437:6.0 439:9.0 441:3.0 443:1.0 444:7.0 445:5.0 447:5.0 450:7.0 451:3.0 452:1.0 454:6.0 456:1.0 459:1.0 461:1.0 462:3.0 463:3.0 465:5.0 467:12.0 468:3.0 469:3.0 470:3.0 473:3.0 474:3.0 479:1.0 480:5.0 483:7.0 484:3.0 486:5.0 487:7.0 488:1.0 490:3.0 491:1.0 493:3.0 496:5.0 498:3.0 499:1.0 500:3.0</t>
  </si>
  <si>
    <t>211972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</si>
  <si>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</si>
  <si>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211946</t>
  </si>
  <si>
    <t>85:226.0 86:3.0 89:17.0 90:9.0 91:42.0 93:43.0 94:18.0 95:17.0 96:116.0 97:8.0 99:114.0 100:42.0 101:174.0 106:10.0 107:26.0 108:33.0 109:26.0 110:205.0 111:41.0 112:48.0 113:35.0 114:5.0 118:26.0 124:3.0 125:5.0 126:12.0 127:5.0 128:111.0 129:196.0 130:21.0 133:17.0 134:573.0 135:40.0 136:60.0 137:19.0 138:2.0 140:32.0 141:3.0 142:18.0 143:56.0 144:6.0 147:181.0 148:42.0 149:12.0 150:1.0 153:3.0 154:18.0 156:59.0 157:103.0 158:8.0 160:12.0 164:46.0 165:12.0 166:5.0 167:6.0 168:7.0 169:6.0 170:24.0 171:6.0 172:20.0 176:6.0 178:2.0 179:67.0 181:1.0 182:3.0 184:1125.0 185:106.0 186:51.0 187:1.0 189:31.0 190:7.0 192:18.0 193:30.0 194:2.0 196:13.0 197:5.0 198:8.0 199:12.0 200:81.0 202:11.0 204:4.0 205:21.0 206:7.0 208:7.0 209:2.0 212:9.0 213:3.0 216:1.0 218:21.0 219:12.0 220:5.0 225:22.0 228:21.0 229:4.0 236:6.0 244:5.0 245:217.0 246:47.0 247:8.0 250:3.0 254:124.0 255:1.0 256:13.0 257:1.0 258:7.0 259:6.0 261:3.0 262:4.0 263:2.0 264:8.0 268:5.0 269:2.0 273:2.0 274:59.0 275:14.0 276:3.0 278:4.0 279:11.0 280:4.0 281:75.0 282:13.0 283:9.0 286:2.0 287:10.0 296:6.0 298:1.0 299:3.0 302:1.0 306:6.0 307:5.0 308:4.0 311:14.0 313:3.0 315:2.0 316:3.0 317:4.0 319:2.0 320:5.0 321:4.0 328:18.0 330:3.0 331:1.0 332:6.0 337:4.0 340:1.0 345:5.0 346:7.0 347:2.0 350:2.0 351:8.0 354:3.0 355:5.0 356:6.0 357:3.0 358:12.0 366:7.0 367:5.0 370:12.0 371:1.0 373:3.0 377:6.0 379:1.0 380:1.0 381:3.0 383:2.0 384:1.0 385:1.0 386:9.0 389:1.0 391:4.0 392:1.0 396:3.0 397:4.0 398:4.0 400:6.0 402:1.0 404:9.0 405:1.0 406:3.0 407:4.0 409:1.0 412:10.0 413:1.0 420:2.0 423:8.0 426:3.0 428:2.0 429:3.0 431:12.0 433:1.0 434:6.0 435:8.0 437:10.0 438:7.0 440:5.0 441:1.0 443:10.0 445:2.0 448:1.0 451:2.0 452:5.0 454:9.0 456:10.0 459:1.0 460:4.0 461:3.0 463:12.0 464:8.0 465:4.0 467:10.0 468:1.0 471:4.0 472:4.0 473:3.0 474:11.0 476:2.0 479:6.0 480:1.0 483:3.0 486:1.0 488:7.0 489:3.0 490:2.0 491:1.0 494:6.0 497:1.0 498:1.0 499:1.0 500:1.0</t>
  </si>
  <si>
    <t>211919</t>
  </si>
  <si>
    <t>85:67.0 86:4.0 89:4.0 90:3.0 92:154.0 93:84.0 95:1.0 97:19.0 98:78.0 99:7.0 100:86.0 102:1.0 106:10.0 109:8.0 110:18.0 111:1.0 113:71.0 114:4.0 116:1.0 117:1.0 120:83.0 121:3.0 123:228.0 124:99.0 125:19.0 126:16.0 127:59.0 129:2.0 134:2.0 137:3.0 138:2.0 139:8.0 141:22.0 142:4.0 147:8.0 149:5.0 150:43.0 153:3.0 154:38.0 157:5.0 159:8.0 163:26.0 164:2.0 165:3.0 166:19.0 167:42.0 168:3.0 170:2.0 174:5.0 176:3.0 179:3.0 180:1.0 182:4.0 184:27.0 190:6.0 191:1.0 192:4.0 194:902.0 195:113.0 196:11.0 197:2.0 200:4.0 209:174.0 210:12.0 217:2.0 218:1.0 222:3.0 225:2.0 237:4.0 245:6.0 246:1.0 248:7.0 249:5.0 251:2.0 257:1.0 261:16.0 263:1.0 265:2.0 266:4.0 267:2.0 269:1.0 270:4.0 272:2.0 276:6.0 281:3.0 284:4.0 289:1.0 290:2.0 291:2.0 293:1.0 297:2.0 299:1.0 302:1.0 304:3.0 309:2.0 314:3.0 323:2.0 324:2.0 325:4.0 327:9.0 334:1.0 336:3.0 338:1.0 341:1.0 349:2.0 352:2.0 357:2.0 360:1.0 363:1.0 364:1.0 365:2.0 366:12.0 370:2.0 371:4.0 372:2.0 375:3.0 378:2.0 390:4.0 391:2.0 393:3.0 400:1.0 406:1.0 408:1.0 410:3.0 411:4.0 412:2.0 414:2.0 415:1.0 418:1.0 420:2.0 425:2.0 426:2.0 427:1.0 430:1.0 438:2.0 439:5.0 440:2.0 443:2.0 446:1.0 452:2.0 453:3.0 456:1.0 462:5.0 463:2.0 468:5.0 469:1.0 470:1.0 473:6.0 474:2.0 475:2.0 476:1.0 477:2.0 479:3.0 481:2.0 482:3.0 486:1.0 488:2.0 497:1.0</t>
  </si>
  <si>
    <t>211467</t>
  </si>
  <si>
    <t>85:119.0 87:42.0 88:2.0 90:1.0 96:303.0 97:659.0 98:426.0 99:52.0 100:12.0 101:55.0 105:3.0 107:10.0 109:15.0 110:179.0 111:228.0 112:59.0 113:19.0 114:39.0 115:19.0 119:8.0 120:1.0 121:10.0 123:57.0 124:44.0 125:80.0 126:2.0 127:67.0 128:3.0 129:41.0 133:15.0 134:11.0 137:42.0 138:17.0 139:20.0 140:9.0 141:1.0 147:2.0 148:7.0 151:31.0 152:27.0 153:6.0 154:9.0 155:2.0 157:1.0 161:2.0 165:13.0 166:11.0 167:1.0 179:7.0 180:31.0 183:6.0 184:1.0 188:1.0 189:2.0 193:4.0 195:3.0 196:2.0 198:3.0 207:4.0 208:3.0 211:1.0 221:8.0 222:19.0 233:1.0 235:4.0 245:4.0 264:40.0 265:38.0 266:1.0 275:1.0 283:3.0 288:2.0 310:1.0 322:1.0 324:1.0 348:2.0 349:1.0 359:1.0 362:1.0 383:1.0 401:1.0 403:2.0 405:1.0 409:6.0 416:1.0 433:1.0 444:1.0 445:1.0 455:2.0 459:3.0 466:2.0 474:3.0 486:1.0 488:1.0 490:1.0</t>
  </si>
  <si>
    <t>210286</t>
  </si>
  <si>
    <t>85:1289.0 86:1081.0 87:1304.0 88:702.0 89:17656.0 90:1578.0 91:1561.0 92:44.0 93:48.0 94:67.0 95:185.0 96:118.0 97:930.0 98:403.0 99:1300.0 100:12235.0 101:6644.0 102:4796.0 103:19766.0 104:2141.0 105:2651.0 106:474.0 107:129.0 108:27.0 109:86.0 110:139.0 111:978.0 112:230.0 113:1430.0 114:660.0 115:2206.0 116:2814.0 117:7152.0 118:948.0 119:1566.0 120:159.0 121:89.0 122:20.0 123:12.0 124:23.0 125:115.0 126:343.0 127:837.0 128:888.0 129:14435.0 130:3139.0 131:5282.0 132:2163.0 133:9258.0 134:1292.0 135:846.0 136:77.0 137:50.0 138:28.0 139:52.0 140:119.0 141:384.0 142:967.0 143:3332.0 144:727.0 145:1363.0 146:560.0 147:38430.0 148:11770.0 149:5276.0 150:917.0 151:391.0 152:121.0 153:370.0 154:238.0 155:693.0 156:324.0 157:5047.0 158:1041.0 159:892.0 160:1546.0 161:865.0 162:109.0 163:1180.0 164:139.0 165:79.0 166:16.0 167:16.0 168:110.0 169:1664.0 170:395.0 171:342.0 172:1342.0 173:561.0 174:409.0 175:688.0 176:95.0 177:534.0 178:53.0 179:19.0 180:108.0 181:23.0 182:197.0 183:52.0 184:4.0 185:44.0 186:88.0 187:185.0 188:127.0 189:4525.0 190:1514.0 191:2528.0 192:536.0 193:193.0 194:14.0 195:36.0 196:141.0 197:58.0 198:49.0 199:44.0 200:139.0 201:342.0 202:244.0 203:1489.0 204:64372.0 205:16476.0 206:6681.0 207:1494.0 208:278.0 209:78.0 210:36.0 211:20.0 212:28.0 213:5.0 214:227.0 215:645.0 216:432.0 217:17830.0 218:4635.0 219:2126.0 220:12900.0 221:3142.0 222:1364.0 223:178.0 224:35.0 225:10.0 226:20.0 227:43.0 228:48.0 229:998.0 230:1012.0 231:1018.0 232:310.0 233:1818.0 234:350.0 235:148.0 236:18.0 237:9.0 238:3.0 240:25.0 241:31.0 242:141.0 243:1311.0 244:504.0 245:240.0 246:145.0 247:143.0 248:23.0 249:7.0 251:2.0 254:1.0 256:21.0 257:35.0 258:25.0 259:611.0 260:142.0 261:55.0 262:106.0 263:19.0 264:3.0 265:12.0 268:45.0 269:17.0 270:120.0 271:80.0 272:19.0 273:14.0 274:117.0 275:36.0 276:8.0 277:125.0 278:36.0 279:7.0 285:1.0 286:4.0 288:6.0 289:3.0 290:1.0 291:292.0 292:48.0 293:17.0 294:20.0 295:7.0 300:3.0 302:26.0 303:17.0 304:74.0 305:588.0 306:136.0 315:2.0 316:10.0 317:72.0 318:110.0 319:7542.0 320:2424.0 321:1300.0 322:175.0 323:16.0 324:5.0 328:2.0 330:6.0 331:64.0 332:67.0 333:110.0 334:22.0 335:2.0 337:2.0 339:6.0 342:8.0 343:6.0 346:1.0 350:1.0 351:6.0 358:7.0 359:2.0 360:9.0 361:65.0 362:16.0 363:6.0 364:28.0 365:26.0 367:1.0 368:2.0 372:1.0 377:4.0 378:6.0 381:3.0 383:1.0 385:2.0 388:2.0 402:1.0 419:4.0 420:3.0 431:3.0 432:2.0 447:3.0 449:10.0 460:1.0 465:2.0 466:7.0 467:2.0 472:3.0 479:1.0 492:3.0</t>
  </si>
  <si>
    <t>208664</t>
  </si>
  <si>
    <t>90:150.0 91:13.0 92:8.0 97:39.0 100:9.0 103:43.0 105:11.0 107:20.0 112:5.0 117:18.0 127:5.0 131:14.0 134:6.0 140:1342.0 141:28.0 142:1.0 143:33.0 146:6.0 147:2.0 166:1088.0 167:36.0 184:183.0 200:18.0 209:383.0 210:9.0 223:13.0 301:1.0 313:1.0 370:3.0 409:1.0 461:1.0</t>
  </si>
  <si>
    <t>208557</t>
  </si>
  <si>
    <t>85:592.0 86:1871.0 87:449.0 88:511.0 89:313.0 90:42.0 93:212.0 94:99.0 95:238.0 96:754.0 97:244.0 98:1335.0 99:1002.0 100:1063.0 101:644.0 102:708.0 103:37035.0 104:3162.0 105:2902.0 106:469.0 107:1477.0 108:130.0 109:200.0 110:476.0 112:46.0 113:339.0 114:252.0 115:503.0 116:476.0 117:865.0 118:260.0 119:571.0 120:33.0 121:2.0 122:1.0 124:141.0 125:76.0 126:865.0 127:448.0 128:244.0 129:578.0 130:2414.0 131:416.0 132:68.0 133:421.0 134:2713.0 135:274.0 136:97.0 137:17.0 138:24.0 139:43.0 140:87.0 141:105.0 142:1077.0 143:528.0 144:4452.0 145:600.0 146:251.0 147:1256.0 148:450.0 149:109.0 150:6.0 151:16.0 152:30.0 153:3.0 154:143.0 155:16.0 156:87.0 157:185.0 158:62.0 159:125.0 160:11.0 161:3.0 166:1.0 168:2.0 169:1.0 170:724.0 171:104.0 172:9564.0 173:1384.0 174:332.0 175:13.0 176:9.0 183:2.0 184:666.0 185:94.0 186:122.0 187:622.0 188:76.0 189:4.0 190:4.0 197:2.0 199:123.0 200:14.0 201:17.0 206:1.0 207:1.0 208:1.0 216:14.0 217:5.0 222:1.0 242:1.0 244:1.0 248:1.0 276:1.0 284:2.0 304:4.0 312:1.0 319:2.0 330:1.0 333:3.0 342:1.0 347:1.0 351:1.0 352:1.0 354:1.0 358:1.0 372:1.0 385:1.0 409:1.0 411:1.0 420:1.0 431:1.0 446:5.0 451:1.0 452:3.0 473:5.0 478:2.0</t>
  </si>
  <si>
    <t>208201</t>
  </si>
  <si>
    <t>85:816.0 86:40.0 87:3.0 88:12.0 90:4.0 91:19.0 92:1.0 93:1.0 95:1.0 96:4.0 97:65.0 98:54.0 99:107.0 100:10.0 102:3.0 103:6.0 106:11.0 107:17.0 108:21.0 110:9.0 111:6.0 112:20.0 113:28.0 123:1.0 124:1.0 126:23.0 127:9.0 128:2.0 130:17.0 132:7.0 134:25.0 136:2.0 137:1.0 138:1.0 140:7.0 141:3.0 142:3.0 143:1.0 147:1.0 149:5.0 154:5.0 155:4.0 159:2.0 175:1.0 177:1.0 179:1.0 184:4.0 185:5.0 193:1.0 198:6.0 199:5.0 200:3.0 207:1.0 211:1.0 224:1.0 232:2.0 236:1.0 252:1.0 257:1.0 273:1.0 280:2.0 295:1.0 305:1.0 318:2.0 336:1.0 337:1.0 363:2.0 383:2.0 386:2.0 394:1.0 398:1.0 420:1.0 423:1.0 432:2.0 439:1.0 454:2.0 460:4.0 464:1.0 472:1.0 485:4.0 487:1.0 492:4.0 499:1.0</t>
  </si>
  <si>
    <t>207223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</si>
  <si>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</si>
  <si>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206556</t>
  </si>
  <si>
    <t>85:1141.0 86:63.0 89:5.0 91:2.0 92:6.0 93:3.0 94:2.0 95:1.0 96:9.0 97:73.0 98:90.0 99:246.0 100:723.0 101:183.0 102:33.0 103:12.0 105:3.0 110:7.0 111:18.0 112:56.0 113:66.0 114:34.0 115:34.0 116:39.0 117:57.0 118:2.0 119:3.0 120:1.0 122:3.0 123:1.0 124:5.0 125:4.0 126:25.0 127:52.0 128:2.0 129:5.0 130:2.0 131:7.0 134:2.0 139:3.0 140:33.0 141:37.0 142:7.0 144:5.0 146:2.0 147:26.0 148:1.0 149:1.0 151:5.0 154:8.0 155:4.0 156:2.0 157:4.0 160:3.0 161:1.0 162:5.0 163:5.0 165:6.0 166:6.0 168:2.0 169:12.0 170:7.0 171:2.0 174:11.0 175:6.0 178:5.0 180:4.0 183:1.0 184:7.0 186:5.0 187:4.0 188:2.0 189:1.0 190:3.0 196:5.0 197:1.0 198:8.0 199:2.0 202:5.0 203:6.0 204:5.0 210:9.0 212:2.0 213:6.0 214:11.0 215:2.0 223:2.0 226:5.0 227:3.0 228:1.0 233:5.0 234:3.0 235:2.0 239:33.0 240:4.0 241:5.0 243:141.0 244:41.0 245:14.0 247:3.0 249:1.0 251:1.0 254:8.0 257:1.0 258:21.0 259:12.0 260:1.0 262:12.0 264:1.0 265:5.0 266:9.0 268:3.0 270:1.0 272:7.0 274:1.0 275:4.0 276:1.0 277:1.0 279:1.0 285:9.0 286:2.0 290:2.0 291:3.0 294:1.0 295:1.0 297:14.0 299:5.0 301:1.0 303:2.0 306:6.0 308:4.0 310:2.0 313:4.0 314:7.0 316:3.0 320:4.0 321:9.0 326:6.0 327:3.0 334:7.0 335:5.0 339:1.0 340:5.0 341:2.0 342:6.0 344:1.0 346:9.0 348:2.0 350:3.0 355:4.0 359:10.0 360:2.0 364:3.0 366:2.0 367:1.0 368:1.0 369:1.0 371:1.0 372:1.0 373:2.0 374:3.0 376:5.0 377:2.0 378:3.0 379:3.0 380:3.0 381:2.0 382:10.0 388:1.0 389:3.0 390:5.0 391:2.0 393:2.0 394:10.0 395:3.0 396:6.0 400:2.0 401:2.0 402:6.0 404:1.0 405:1.0 406:10.0 407:1.0 408:3.0 411:3.0 413:4.0 418:6.0 419:1.0 421:4.0 422:3.0 423:4.0 424:4.0 426:8.0 427:1.0 428:2.0 429:6.0 430:1.0 432:1.0 433:1.0 437:1.0 439:6.0 441:6.0 442:2.0 443:6.0 444:4.0 445:4.0 447:1.0 449:4.0 450:2.0 451:3.0 456:4.0 457:1.0 461:3.0 463:3.0 467:7.0 470:6.0 471:10.0 472:1.0 473:2.0 474:1.0 475:2.0 479:4.0 480:15.0 481:12.0 486:2.0 487:6.0 490:11.0 494:2.0 495:10.0 498:1.0 499:5.0</t>
  </si>
  <si>
    <t>205734</t>
  </si>
  <si>
    <t>85:839.0 86:199.0 87:38.0 88:212.0 90:7.0 91:2.0 93:8.0 94:11.0 96:4.0 97:42.0 98:41.0 99:121.0 100:649.0 101:155.0 102:1126.0 103:267.0 104:37.0 105:12.0 107:4.0 108:2.0 109:7.0 110:7.0 111:24.0 112:47.0 113:50.0 114:160.0 115:222.0 116:122.0 117:186.0 118:5.0 119:22.0 120:8.0 121:10.0 124:10.0 126:40.0 127:35.0 128:524.0 129:184.0 130:231.0 131:133.0 132:86.0 133:234.0 134:25.0 135:2.0 137:9.0 138:1.0 139:10.0 140:41.0 141:41.0 142:83.0 143:74.0 144:91.0 145:26.0 146:100.0 147:665.0 148:128.0 149:29.0 151:2.0 154:62.0 155:109.0 156:1896.0 157:244.0 158:81.0 159:19.0 160:7.0 161:31.0 162:49.0 163:2.0 165:7.0 167:61.0 168:55.0 169:18.0 170:7.0 171:16.0 174:33.0 175:9.0 177:1.0 178:9.0 182:4.0 183:25.0 184:9.0 186:4.0 188:8.0 189:99.0 190:11.0 191:57.0 195:2.0 196:3.0 198:5.0 200:16.0 202:3.0 203:11.0 204:300.0 205:55.0 206:8.0 208:4.0 214:9.0 215:15.0 217:187.0 218:107.0 219:10.0 220:5.0 221:5.0 222:5.0 230:223.0 231:32.0 232:21.0 234:2.0 235:2.0 236:9.0 241:6.0 242:1.0 245:7.0 246:7.0 247:5.0 248:10.0 250:1.0 252:1.0 253:1.0 257:50.0 258:54.0 259:5.0 260:1.0 261:7.0 262:3.0 264:2.0 265:6.0 266:1.0 271:1.0 272:6.0 273:4.0 274:1.0 276:5.0 277:51.0 278:9.0 279:2.0 284:3.0 285:10.0 289:1.0 292:2.0 294:1.0 302:3.0 303:6.0 304:2.0 305:8.0 306:2.0 309:5.0 310:2.0 314:2.0 323:2.0 325:1.0 327:1.0 329:4.0 330:6.0 331:6.0 333:11.0 334:1.0 335:5.0 342:2.0 343:7.0 346:4.0 347:1.0 349:1.0 350:4.0 351:2.0 352:4.0 354:4.0 359:3.0 361:5.0 362:71.0 363:20.0 364:4.0 365:5.0 368:4.0 369:8.0 371:2.0 372:2.0 377:2.0 384:6.0 386:2.0 387:2.0 388:4.0 389:2.0 390:6.0 392:3.0 393:4.0 398:1.0 399:2.0 400:2.0 401:5.0 402:12.0 403:2.0 407:1.0 408:2.0 409:3.0 413:1.0 414:8.0 415:3.0 417:3.0 418:7.0 419:1.0 421:5.0 422:1.0 424:2.0 427:5.0 428:3.0 429:3.0 430:1.0 432:2.0 435:5.0 444:3.0 445:7.0 446:4.0 449:4.0 450:1.0 451:4.0 455:2.0 463:4.0 467:7.0 472:13.0 474:10.0 476:5.0 477:2.0 478:4.0 480:5.0 484:1.0 486:10.0 489:1.0 490:4.0 491:1.0 492:3.0 494:11.0 495:4.0 497:1.0 498:1.0 499:5.0 500:2.0</t>
  </si>
  <si>
    <t>204522</t>
  </si>
  <si>
    <t>85:3803.0 86:264.0 87:81.0 89:132.0 90:13.0 91:19.0 92:44.0 96:1.0 97:179.0 98:266.0 99:886.0 100:1024.0 101:204.0 102:21.0 103:36.0 104:120.0 106:12.0 108:5.0 110:45.0 111:81.0 112:195.0 113:532.0 114:28.0 115:621.0 116:195.0 117:106.0 119:4.0 125:19.0 126:229.0 127:192.0 128:359.0 129:90.0 130:99.0 131:80.0 132:22.0 133:105.0 140:34.0 141:165.0 142:29.0 144:1.0 146:10.0 147:309.0 148:38.0 149:72.0 151:8.0 152:8.0 154:39.0 158:258.0 159:30.0 160:44.0 161:43.0 162:1.0 163:10.0 164:1.0 165:5.0 166:4.0 167:2.0 168:3.0 169:17.0 173:3.0 174:16.0 176:13.0 177:18.0 178:5.0 179:132.0 180:3.0 183:1.0 184:9.0 188:3.0 189:39.0 191:23.0 192:2.0 193:15.0 197:3.0 198:3.0 199:6.0 201:7.0 202:2.0 203:1.0 204:48.0 205:65.0 206:16.0 207:87.0 208:14.0 209:20.0 210:2.0 212:36.0 213:3.0 214:1.0 215:8.0 217:22.0 218:24.0 219:5.0 220:1.0 221:332.0 222:42.0 223:47.0 224:13.0 225:1.0 233:1.0 234:3.0 236:1.0 238:3.0 239:4.0 241:2.0 242:8.0 243:158.0 244:26.0 245:21.0 246:2.0 247:2.0 251:8.0 252:3.0 253:29.0 254:8.0 255:1.0 257:1.0 258:4.0 260:2.0 261:7.0 262:55.0 263:16.0 264:7.0 265:2.0 267:27.0 268:17.0 270:2.0 272:1.0 274:6.0 275:4.0 279:7.0 282:8.0 283:9.0 284:9.0 285:3.0 289:4.0 291:1.0 292:2.0 293:2.0 295:8.0 296:3.0 299:47.0 300:19.0 301:3.0 304:6.0 307:3.0 311:2.0 312:3.0 314:7.0 319:4.0 322:7.0 323:5.0 326:3.0 330:6.0 333:2.0 338:9.0 340:2.0 341:4.0 343:2.0 344:3.0 345:5.0 346:2.0 347:4.0 348:5.0 349:15.0 350:1.0 352:21.0 353:4.0 354:5.0 355:9.0 358:2.0 360:4.0 361:5.0 363:8.0 364:4.0 366:1.0 368:6.0 370:4.0 371:2.0 373:4.0 374:1.0 375:2.0 376:1.0 377:7.0 378:2.0 379:9.0 382:5.0 385:4.0 390:2.0 393:1.0 395:5.0 397:8.0 398:2.0 399:1.0 400:1.0 404:1.0 405:6.0 406:3.0 407:3.0 415:5.0 416:3.0 417:2.0 418:4.0 421:5.0 423:5.0 427:4.0 428:4.0 431:4.0 433:3.0 435:4.0 436:2.0 437:1.0 440:5.0 441:9.0 442:7.0 445:1.0 446:2.0 447:10.0 448:1.0 449:2.0 453:3.0 454:1.0 455:6.0 456:1.0 457:2.0 461:1.0 462:4.0 463:1.0 464:4.0 467:1.0 468:1.0 470:2.0 471:3.0 472:9.0 473:3.0 474:3.0 478:1.0 479:2.0 481:2.0 484:8.0 486:9.0 487:1.0 491:2.0 492:3.0 493:9.0 494:3.0 495:1.0 498:4.0 499:2.0</t>
  </si>
  <si>
    <t>204426</t>
  </si>
  <si>
    <t>85:100.0 88:2.0 89:94.0 90:1.0 91:84.0 92:10.0 93:38.0 94:2.0 101:431.0 103:63.0 104:13.0 105:32.0 106:7.0 107:138.0 108:7.0 109:131.0 110:7.0 114:10.0 116:528.0 117:333.0 118:25.0 121:228.0 122:10.0 123:478.0 124:14.0 125:201.0 129:57.0 131:22.0 134:13.0 137:215.0 138:158.0 139:296.0 140:287.0 141:28.0 142:29.0 143:122.0 146:3.0 148:5.0 152:7.0 153:458.0 154:85.0 155:9270.0 156:870.0 157:981.0 158:678.0 159:108.0 160:5.0 163:5.0 165:1.0 167:16.0 168:11.0 169:158.0 170:15.0 171:3616.0 172:229.0 173:81.0 175:2.0 176:4.0 181:124.0 182:1.0 183:88.0 184:107.0 185:20.0 186:256.0 187:24.0 188:7.0 196:1.0 197:223.0 198:35.0 199:88.0 201:9.0 202:2.0 203:1.0 204:6.0 211:202.0 213:1.0 217:18.0 219:2.0 224:2.0 225:12.0 226:5.0 227:632.0 228:61.0 229:10.0 235:1.0 237:5.0 238:3.0 239:25.0 247:1.0 251:17.0 252:1.0 253:3.0 258:1.0 261:1.0 263:5.0 267:41.0 268:4.0 270:1.0 273:1.0 275:5.0 277:1.0 280:1.0 293:3.0 302:2.0 305:1.0 306:1.0 308:1.0 333:1.0 346:1.0 347:1.0 359:1.0 366:1.0 368:3.0 369:1.0 385:1.0 388:1.0 389:1.0 406:1.0 409:1.0 413:1.0 421:1.0 426:3.0 431:2.0 435:3.0 436:2.0 439:5.0 444:2.0 445:5.0 449:1.0 455:2.0 458:2.0 462:1.0 468:5.0 469:3.0 498:2.0</t>
  </si>
  <si>
    <t>204425</t>
  </si>
  <si>
    <t>85:573.0 86:3940.0 87:7186.0 88:951.0 89:667.0 90:38.0 92:21.0 93:23.0 95:39.0 96:8.0 97:23.0 98:24.0 99:129.0 100:2533.0 101:2540.0 102:845.0 103:1656.0 104:185.0 105:894.0 106:90.0 107:99.0 108:11.0 109:4.0 112:44.0 113:304.0 114:146.0 115:1075.0 116:455.0 117:3014.0 118:581.0 119:931.0 120:91.0 121:28.0 126:34.0 127:24.0 128:3.0 129:496.0 130:701.0 131:6858.0 132:2665.0 133:6553.0 134:958.0 135:476.0 136:41.0 137:4.0 138:18.0 143:53.0 144:240.0 145:141.0 146:469.0 147:29147.0 148:4583.0 149:2389.0 150:194.0 151:43.0 152:1.0 157:11.0 158:178.0 159:116.0 160:4260.0 161:804.0 162:321.0 163:155.0 165:14.0 167:5.0 171:3.0 172:14.0 173:14.0 174:816.0 175:280.0 176:114.0 177:184.0 178:33.0 179:16.0 180:7.0 182:3.0 184:11.0 186:6.0 187:8.0 188:2082.0 189:885.0 190:401.0 191:636.0 192:107.0 193:1045.0 194:157.0 195:89.0 196:1.0 198:8.0 201:1.0 202:45.0 203:106.0 204:163.0 205:1233.0 206:278.0 207:4764.0 208:1112.0 209:530.0 210:68.0 211:6.0 215:6.0 216:6.0 217:51.0 218:215.0 219:141.0 220:71.0 221:2521.0 222:524.0 223:295.0 224:49.0 225:29.0 226:5.0 232:38.0 233:10.0 234:250.0 235:1163.0 236:261.0 237:155.0 238:22.0 239:5.0 241:1.0 245:3.0 246:186.0 247:63.0 248:356.0 249:236.0 250:70.0 251:18.0 253:3.0 257:34.0 258:5.0 261:4.0 262:2199.0 263:651.0 264:288.0 265:50.0 266:1.0 267:10.0 272:1.0 275:13.0 276:368.0 277:142.0 278:84.0 279:16.0 280:2.0 281:15.0 283:10.0 289:1.0 292:38.0 293:33.0 294:12.0 295:3.0 298:1.0 299:20.0 301:6.0 302:2.0 304:4.0 306:3.0 307:1.0 310:2.0 311:1.0 312:2.0 315:2.0 316:3.0 318:2.0 319:1.0 320:12.0 321:6.0 322:2.0 323:10.0 336:5.0 349:264.0 350:7059.0 351:3058.0 352:1561.0 353:399.0 354:92.0 355:19.0 356:7.0 357:1.0 358:1.0 360:2.0 364:5.0 365:428.0 366:187.0 367:82.0 368:2.0 396:1.0 397:4.0 407:2.0 413:2.0 431:1.0 453:3.0 454:1.0 457:1.0 469:1.0 475:2.0 493:3.0</t>
  </si>
  <si>
    <t>204079</t>
  </si>
  <si>
    <t>85:286.0 86:49.0 89:327.0 90:18.0 91:74.0 94:7.0 95:24.0 96:43.0 97:7.0 98:19.0 99:39.0 100:24.0 101:3.0 104:1.0 106:163.0 107:63.0 108:15.0 109:7.0 110:29.0 111:99.0 112:6.0 113:11.0 116:5.0 118:20.0 122:26.0 123:53.0 124:6.0 125:22.0 126:18.0 132:5.0 134:5.0 136:10.0 138:644.0 139:24.0 140:12.0 141:9.0 152:103.0 153:15.0 154:6.0 164:3.0 167:1.0 168:134.0 169:58.0 170:9.0 171:1.0 172:7.0 174:5.0 179:1.0 180:24.0 181:12.0 184:3.0 194:3.0 196:12.0 198:17.0 202:3.0 205:3.0 206:3.0 210:3.0 212:24.0 215:1.0 227:52.0 228:1.0 229:1.0 233:1.0 234:3.0 241:3.0 252:1.0 256:3.0 262:6.0 276:3.0 280:1.0 282:1.0 283:5.0 285:3.0 292:3.0 295:3.0 300:3.0 301:3.0 310:3.0 312:3.0 315:3.0 318:3.0 320:1.0 325:6.0 326:15.0 327:3.0 328:3.0 329:3.0 330:1.0 334:3.0 337:3.0 342:1.0 344:5.0 360:5.0 364:1.0 365:1.0 375:6.0 376:1.0 384:1.0 385:3.0 387:3.0 390:3.0 391:3.0 392:6.0 397:1.0 399:3.0 400:1.0 403:3.0 405:3.0 414:3.0 417:3.0 427:3.0 428:5.0 432:1.0 435:3.0 447:1.0 448:6.0 449:3.0 454:1.0 457:7.0 471:5.0 472:1.0 487:1.0 488:5.0 489:1.0 492:3.0 498:1.0</t>
  </si>
  <si>
    <t>203761</t>
  </si>
  <si>
    <t>85:113.0 91:18.0 92:10.0 93:96.0 94:16.0 95:349.0 96:99.0 97:114.0 98:22.0 99:34.0 102:4.0 103:100.0 104:5.0 105:4.0 107:15.0 108:4.0 109:54.0 110:28.0 111:15.0 113:50.0 114:1.0 115:6.0 116:4.0 118:5.0 119:7.0 121:22.0 122:6.0 123:48.0 124:7.0 125:15.0 127:9.0 129:1244.0 130:104.0 133:29.0 135:9.0 136:5.0 137:15.0 142:44.0 147:13.0 149:9.0 152:3.0 155:17.0 157:1.0 161:5.0 163:4.0 166:4.0 170:1.0 171:5.0 179:1.0 180:5.0 183:1.0 191:3.0 193:52.0 195:3.0 198:4.0 207:48.0 208:14.0 209:7.0 215:1.0 218:2.0 220:1.0 221:40.0 225:1.0 236:2.0 237:4.0 242:4.0 243:1.0 249:3.0 252:2.0 257:2.0 260:1.0 265:2.0 274:3.0 280:49.0 281:17.0 283:3.0 294:1.0 296:1.0 299:6.0 304:1.0 306:1.0 308:5.0 309:926.0 310:273.0 316:1.0 317:3.0 326:2.0 330:2.0 334:2.0 336:5.0 338:3.0 341:16.0 342:5.0 345:6.0 352:1.0 355:11.0 357:1.0 362:6.0 364:3.0 368:1.0 370:1.0 373:4.0 378:2.0 391:2.0 392:1.0 395:6.0 397:2.0 401:1.0 402:1.0 404:2.0 408:2.0 410:1.0 412:1.0 415:1.0 420:1.0 423:1.0 427:3.0 432:2.0 443:5.0 446:5.0 459:1.0 466:1.0 467:1.0 468:1.0 472:1.0 475:1.0 476:3.0 479:1.0 486:2.0 492:6.0 493:1.0 498:3.0</t>
  </si>
  <si>
    <t>203592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</si>
  <si>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</si>
  <si>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203311</t>
  </si>
  <si>
    <t>85:14.0 86:8.0 88:1.0 89:127.0 94:1.0 95:14.0 96:11.0 97:26.0 98:5.0 99:26.0 100:51.0 101:66.0 102:34.0 103:731.0 104:48.0 105:36.0 106:2.0 107:4.0 108:2.0 109:18.0 111:2.0 112:13.0 113:5.0 114:20.0 115:17.0 116:17.0 117:326.0 118:30.0 119:26.0 122:1.0 123:1.0 125:8.0 126:5.0 127:23.0 128:11.0 129:430.0 130:26.0 131:32.0 132:2.0 133:105.0 134:5.0 135:11.0 138:4.0 139:16.0 140:2.0 141:8.0 142:25.0 143:74.0 144:5.0 145:11.0 146:5.0 147:658.0 148:113.0 149:57.0 150:8.0 151:8.0 152:16.0 153:25.0 154:5.0 155:46.0 156:8.0 157:80.0 158:15.0 159:9.0 160:95.0 161:26.0 162:5.0 163:9.0 164:7.0 165:23.0 166:4.0 168:2.0 169:251.0 170:35.0 171:19.0 172:14.0 173:17.0 174:5.0 175:5.0 176:2.0 177:4.0 179:2.0 180:1.0 181:4.0 183:15.0 184:10.0 185:4.0 187:4.0 188:7.0 189:92.0 190:28.0 191:191.0 192:20.0 193:26.0 194:15.0 195:4.0 196:9.0 197:2.0 198:2.0 199:5.0 200:2.0 201:4.0 202:1.0 203:32.0 204:1228.0 205:383.0 206:106.0 207:29.0 208:39.0 209:4.0 210:11.0 211:7.0 212:8.0 213:1.0 214:2.0 215:9.0 216:2.0 217:358.0 218:76.0 219:38.0 220:4.0 221:43.0 222:13.0 224:4.0 225:1.0 226:2.0 227:8.0 229:26.0 230:23.0 231:41.0 232:16.0 233:26.0 234:1.0 235:5.0 238:5.0 239:1.0 240:4.0 241:9.0 243:89.0 244:34.0 245:16.0 246:4.0 247:5.0 249:2.0 251:16.0 252:7.0 253:13.0 254:4.0 255:4.0 256:7.0 257:17.0 258:8.0 259:4.0 260:2.0 261:5.0 263:8.0 264:5.0 265:13.0 266:7.0 267:20.0 268:27.0 269:2.0 270:2.0 271:161.0 272:36.0 273:25.0 274:19.0 275:2.0 277:4.0 278:10.0 279:2.0 281:29.0 282:11.0 283:11.0 284:5.0 286:13.0 287:7.0 288:1.0 289:23.0 290:2.0 291:5.0 292:4.0 293:2.0 295:5.0 296:2.0 297:5.0 300:22.0 301:5.0 304:2.0 305:20.0 306:11.0 307:11.0 308:5.0 309:1.0 311:11.0 312:5.0 313:2.0 314:2.0 315:4.0 317:8.0 318:5.0 319:45.0 320:14.0 321:13.0 322:2.0 323:10.0 324:5.0 325:11.0 327:1.0 328:4.0 329:1.0 330:1.0 331:23.0 332:10.0 333:10.0 334:2.0 335:13.0 337:1.0 338:7.0 339:4.0 340:1.0 341:4.0 342:5.0 343:11.0 344:2.0 345:7.0 347:10.0 349:5.0 350:4.0 351:1.0 352:5.0 353:19.0 354:4.0 355:9.0 356:5.0 357:18.0 358:5.0 359:7.0 360:21.0 361:387.0 362:140.0 363:69.0 364:17.0 365:13.0 366:2.0 368:5.0 369:11.0 370:9.0 371:5.0 372:1.0 374:10.0 375:2.0 376:5.0 378:5.0 380:2.0 381:2.0 382:2.0 383:7.0 384:7.0 385:4.0 386:2.0 387:8.0 388:4.0 389:1.0 390:8.0 391:2.0 392:1.0 393:7.0 394:2.0 395:2.0 396:1.0 397:2.0 398:2.0 399:16.0 400:4.0 401:2.0 403:9.0 404:10.0 405:1.0 406:5.0 407:5.0 408:1.0 409:4.0 411:1.0 412:2.0 413:1.0 414:11.0 415:1.0 416:5.0 417:2.0 418:11.0 419:2.0 420:10.0 422:2.0 423:5.0 425:5.0 426:11.0 427:5.0 428:2.0 429:2.0 430:11.0 431:13.0 433:1.0 435:10.0 436:13.0 437:8.0 439:4.0 440:1.0 441:8.0 442:10.0 444:8.0 445:2.0 447:16.0 449:1.0 451:11.0 452:13.0 453:2.0 454:10.0 455:2.0 457:4.0 460:7.0 461:2.0 462:5.0 463:2.0 464:4.0 465:8.0 466:7.0 467:8.0 468:4.0 469:2.0 470:11.0 471:7.0 472:4.0 474:2.0 475:7.0 476:1.0 477:2.0 478:10.0 479:2.0 480:1.0 482:2.0 484:5.0 485:2.0 487:13.0 489:5.0 490:2.0 491:14.0 492:2.0 493:5.0 495:5.0 496:10.0 498:4.0 499:2.0</t>
  </si>
  <si>
    <t>203295</t>
  </si>
  <si>
    <t>85:400.0 86:193.0 88:77.0 89:375.0 90:55.0 91:6522.0 92:1831.0 93:4621.0 94:2185.0 95:2058.0 96:595.0 97:460.0 98:166.0 99:196.0 100:57.0 101:348.0 102:87.0 103:674.0 104:276.0 105:2749.0 106:1017.0 107:1708.0 108:528.0 109:531.0 110:145.0 111:172.0 112:47.0 113:74.0 114:9.0 115:423.0 116:488.0 117:2499.0 118:435.0 119:2156.0 120:705.0 121:1269.0 122:275.0 123:203.0 124:74.0 125:58.0 126:21.0 127:86.0 128:128.0 129:2666.0 130:436.0 131:1330.0 132:366.0 133:1346.0 134:728.0 135:748.0 136:223.0 137:150.0 138:40.0 139:17.0 140:9.0 141:117.0 142:79.0 143:433.0 144:103.0 145:906.0 146:140.0 147:1339.0 148:390.0 149:360.0 150:748.0 151:175.0 152:13.0 153:53.0 154:3.0 155:191.0 156:45.0 157:245.0 158:81.0 159:322.0 160:76.0 161:438.0 162:140.0 163:160.0 164:164.0 165:28.0 166:9.0 167:19.0 168:8.0 169:221.0 170:62.0 171:198.0 172:48.0 173:178.0 174:106.0 175:241.0 176:330.0 177:213.0 178:20.0 179:4.0 180:6.0 181:25.0 182:8.0 183:92.0 184:18.0 185:223.0 186:37.0 187:136.0 188:48.0 189:142.0 190:80.0 191:62.0 193:163.0 194:17.0 195:5.0 196:5.0 197:44.0 198:10.0 199:61.0 200:8.0 201:98.0 202:28.0 203:247.0 204:87.0 205:15.0 208:8.0 211:107.0 212:12.0 213:43.0 214:7.0 215:72.0 216:25.0 217:351.0 218:77.0 219:11.0 220:12.0 224:2.0 225:55.0 226:17.0 227:14.0 228:1.0 229:42.0 231:34.0 232:5.0 233:8.0 234:10.0 235:7.0 236:4.0 239:19.0 240:5.0 241:1.0 242:6.0 243:122.0 244:36.0 245:190.0 246:36.0 247:19.0 249:3.0 253:4.0 254:6.0 255:6.0 256:1.0 257:21.0 258:16.0 261:8.0 263:15.0 264:3.0 265:12.0 266:23.0 267:19.0 268:5.0 270:1.0 272:4.0 273:9.0 274:7.0 275:4.0 276:8.0 277:8.0 279:6.0 286:8.0 287:8.0 291:7.0 293:13.0 296:1.0 297:2.0 298:1.0 299:120.0 300:27.0 301:7.0 302:5.0 303:5.0 304:2.0 305:5.0 306:5.0 307:23.0 308:4.0 313:7.0 314:20.0 315:1.0 316:2.0 318:1.0 319:7.0 320:2.0 322:9.0 324:1.0 325:1.0 326:4.0 328:4.0 329:8.0 331:1.0 333:2.0 334:3.0 335:3.0 337:2.0 338:3.0 346:4.0 347:13.0 348:7.0 349:2.0 350:5.0 351:5.0 353:2.0 357:1.0 358:2.0 359:1.0 360:2.0 361:1.0 362:5.0 368:7.0 372:3.0 373:5.0 375:9.0 376:7.0 378:4.0 381:4.0 382:1.0 384:2.0 388:2.0 389:30.0 390:19.0 391:1.0 392:2.0 394:3.0 399:3.0 400:3.0 402:1.0 404:9.0 405:9.0 406:6.0 408:5.0 409:1.0 410:1.0 412:3.0 413:2.0 417:5.0 419:3.0 424:16.0 428:2.0 430:1.0 433:1.0 438:7.0 442:7.0 443:1.0 446:3.0 447:2.0 448:2.0 450:1.0 452:5.0 454:3.0 456:4.0 458:1.0 463:4.0 464:1.0 466:5.0 467:1.0 470:1.0 472:1.0 477:3.0 479:1.0 480:4.0 481:1.0 483:1.0 485:2.0 488:1.0 489:5.0 490:1.0 491:2.0 492:1.0 496:6.0 497:5.0 498:5.0 499:7.0 500:3.0</t>
  </si>
  <si>
    <t>203221</t>
  </si>
  <si>
    <t>85:1906.0 86:24299.0 87:2761.0 88:1498.0 89:74594.0 90:7256.0 91:2813.0 92:197.0 93:556.0 94:55.0 95:1431.0 96:25.0 97:149.0 98:783.0 99:1232.0 100:50138.0 101:5776.0 102:3398.0 103:1542.0 104:328.0 105:406.0 106:116.0 107:311.0 108:100.0 109:1.0 110:164.0 111:46.0 112:85.0 113:1935.0 114:3912.0 115:856.0 116:3803.0 117:3393.0 118:786.0 119:3042.0 120:303.0 121:1008.0 122:192.0 123:95.0 124:9.0 125:10.0 126:10.0 127:115.0 128:107.0 129:383.0 130:10729.0 131:3749.0 132:1668.0 133:7890.0 134:1169.0 135:510.0 136:75.0 137:1154.0 138:53.0 139:32.0 141:76.0 142:95.0 143:10.0 144:202.0 145:79.0 146:1867.0 147:3062.0 148:587.0 149:418.0 150:30.0 151:122.0 152:95.0 153:1062.0 154:129.0 155:4.0 156:52.0 157:43.0 158:552.0 159:147.0 160:4493.0 161:703.0 162:286.0 163:119.0 164:1466.0 165:157.0 166:156.0 167:20609.0 168:2098.0 169:1626.0 170:110.0 171:27.0 172:2246.0 173:502.0 174:10302.0 175:1741.0 176:779.0 177:64.0 178:24.0 179:28.0 180:28.0 181:8.0 182:37.0 183:61.0 184:80.0 187:38.0 188:2782.0 189:407.0 190:11166.0 191:1933.0 192:854.0 193:40.0 194:41.0 196:78.0 201:10.0 202:1.0 204:329.0 205:53.0 206:59.0 207:38.0 208:18.0 210:62.0 219:32.0 220:28.0 222:55.0 223:16.0 227:9.0 228:12.0 230:23.0 231:6.0 232:5.0 234:3.0 236:11.0 238:687.0 239:125.0 240:91.0 242:36.0 245:7.0 252:10.0 254:3.0 255:19.0 256:7.0 258:4.0 260:6.0 261:9.0 262:9.0 263:6.0 264:27.0 265:6.0 266:40.0 267:148.0 268:24967.0 269:4646.0 270:3110.0 271:378.0 272:95.0 274:45.0 278:9.0 285:43.0 287:23.0 288:34.0 289:23.0 293:4.0 295:3.0 305:9.0 311:7.0 313:23.0 314:68.0 321:5.0 322:10.0 325:6.0 330:17.0 332:12.0 336:38.0 337:5.0 339:1.0 340:3.0 341:3.0 344:9.0 346:4.0 348:22.0 349:16.0 357:7.0 359:21.0 362:13.0 370:1.0 373:15.0 375:31.0 376:14.0 378:9.0 381:7.0 382:13.0 383:12.0 384:20.0 392:2.0 396:12.0 397:9.0 398:24.0 399:9.0 407:12.0 411:16.0 413:9.0 418:14.0 421:3.0 422:5.0 423:21.0 430:9.0 432:1.0 434:7.0 439:42.0 440:7.0 443:19.0 446:1.0 447:16.0 448:9.0 457:8.0 462:5.0 464:1.0 467:17.0 478:3.0 483:3.0 486:11.0 489:1.0 491:12.0 492:20.0 493:2.0 494:11.0 495:7.0 500:3.0</t>
  </si>
  <si>
    <t>202687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</si>
  <si>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</si>
  <si>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202664</t>
  </si>
  <si>
    <t>85:1203.0 86:71.0 88:5.0 89:94.0 90:1.0 91:61.0 93:4.0 95:35.0 96:370.0 97:54.0 98:31.0 99:232.0 100:13.0 103:3.0 107:32.0 109:18.0 110:29.0 111:44.0 112:48.0 113:196.0 114:14.0 117:4.0 118:1.0 119:18.0 125:18.0 126:21.0 127:88.0 128:32.0 129:5.0 130:16.0 142:56.0 143:172.0 144:22.0 147:18.0 148:1.0 151:1.0 155:63.0 156:29.0 157:38.0 158:2.0 162:4.0 169:3.0 170:182.0 171:7.0 182:1.0 183:10.0 184:7.0 185:57.0 186:5.0 190:2.0 191:1.0 201:5.0 205:2.0 210:2.0 211:1.0 212:5.0 213:5.0 217:2.0 234:1.0 241:1.0 245:1.0 248:1.0 275:2.0 276:2.0 277:3.0 278:1.0 283:1.0 288:4.0 289:2.0 304:1.0 313:2.0 318:2.0 319:1.0 325:9.0 332:3.0 336:3.0 339:1.0 341:17.0 342:1.0 343:6.0 348:3.0 350:1.0 352:2.0 353:5.0 359:3.0 366:2.0 373:3.0 384:2.0 386:1.0 388:6.0 390:2.0 395:1.0 405:3.0 406:1.0 407:2.0 409:3.0 418:4.0 421:1.0 423:1.0 426:1.0 430:1.0 433:1.0 436:2.0 441:1.0 442:2.0 447:2.0 452:2.0 458:1.0 466:1.0 467:3.0 468:2.0 472:2.0 473:1.0 476:3.0 478:4.0 482:1.0 484:1.0 491:1.0 492:1.0 495:2.0 498:3.0</t>
  </si>
  <si>
    <t>201887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</si>
  <si>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</si>
  <si>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</si>
  <si>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</si>
  <si>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</si>
  <si>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</si>
  <si>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200961</t>
  </si>
  <si>
    <t>85:14.0 86:17.0 87:9.0 88:4.0 90:7.0 91:759.0 92:379.0 94:4.0 95:4.0 97:104.0 99:18.0 100:8.0 101:210.0 102:19.0 103:575.0 104:29.0 105:38.0 107:173.0 108:4.0 109:18.0 110:55.0 111:25.0 113:18.0 115:30.0 116:136.0 117:291.0 119:7.0 122:2.0 125:2.0 127:32.0 128:4.0 129:517.0 130:16.0 131:98.0 132:10.0 133:96.0 134:321.0 135:12.0 136:6.0 140:3.0 141:1.0 142:7.0 143:82.0 145:44.0 146:1.0 147:691.0 148:127.0 149:75.0 150:7.0 151:18.0 153:1.0 154:2.0 155:71.0 156:7.0 157:87.0 159:6.0 160:126.0 161:35.0 162:3.0 163:3.0 164:1.0 166:1.0 169:154.0 170:11.0 171:24.0 173:2.0 174:5.0 176:4.0 177:1.0 184:19.0 185:2.0 187:2.0 189:187.0 190:14.0 191:1136.0 192:147.0 193:90.0 199:4.0 201:1.0 202:3.0 203:26.0 204:2710.0 205:490.0 206:142.0 207:39.0 209:3.0 211:2.0 212:4.0 216:1.0 217:290.0 218:49.0 219:28.0 221:27.0 222:1.0 223:3.0 229:3.0 230:4.0 231:25.0 232:2.0 238:6.0 240:2.0 243:114.0 244:9.0 245:7.0 247:6.0 251:3.0 259:198.0 260:18.0 261:2.0 271:40.0 272:2.0 273:3.0 278:2.0 280:3.0 281:3.0 283:1.0 284:2.0 287:2.0 289:158.0 290:24.0 291:2.0 295:3.0 298:2.0 299:2.0 300:1.0 301:1.0 302:2.0 305:10.0 306:2.0 307:2.0 308:3.0 309:3.0 311:1.0 312:2.0 314:1.0 319:4.0 321:1.0 322:3.0 328:3.0 331:8.0 335:1.0 338:2.0 342:5.0 344:4.0 349:15.0 350:4.0 351:3.0 352:1.0 354:3.0 355:1.0 360:4.0 361:84.0 362:6.0 371:1.0 372:2.0 373:3.0 377:3.0 378:1.0 382:1.0 384:2.0 386:1.0 390:3.0 391:1.0 395:1.0 397:1.0 398:2.0 399:3.0 400:3.0 401:4.0 402:1.0 403:1.0 408:3.0 414:3.0 417:7.0 419:1.0 420:1.0 425:2.0 427:3.0 430:2.0 435:3.0 443:3.0 445:1.0 446:3.0 455:4.0 458:5.0 463:1.0 464:1.0 465:2.0 466:5.0 476:4.0 477:2.0 479:1.0 481:2.0 485:3.0 488:1.0 489:1.0 490:1.0 492:2.0 495:3.0 498:3.0 499:1.0</t>
  </si>
  <si>
    <t>200942</t>
  </si>
  <si>
    <t>85:20.0 86:265.0 87:66.0 88:12.0 89:48.0 90:3.0 93:93.0 94:56.0 95:192.0 96:12.0 97:5.0 98:9.0 99:14.0 100:1675.0 101:757.0 102:114.0 103:490.0 104:56.0 105:49.0 106:11.0 107:34.0 108:59.0 109:48.0 110:14.0 113:28.0 114:477.0 115:518.0 116:116.0 117:205.0 119:24.0 120:7.0 121:23.0 122:8.0 123:13.0 124:11.0 125:3.0 126:24.0 129:359.0 130:54.0 131:210.0 132:33.0 133:292.0 134:34.0 135:87.0 136:48.0 137:18.0 138:4.0 139:14.0 140:3.0 141:10.0 143:19.0 145:1.0 146:7.0 147:527.0 148:61.0 149:70.0 150:25.0 151:16.0 152:1.0 154:1.0 155:1.0 157:1.0 159:1.0 160:1.0 162:4.0 163:15.0 164:4.0 165:14.0 166:31.0 167:14.0 168:1.0 169:2.0 172:425.0 173:74.0 174:326.0 175:45.0 176:15.0 177:1.0 179:6.0 180:12.0 181:36.0 182:4.0 183:12.0 186:1.0 187:44.0 188:500.0 189:78.0 190:42.0 191:22.0 192:2.0 193:27.0 194:10.0 195:44.0 196:9.0 197:15.0 198:1.0 199:2.0 202:2.0 204:16.0 205:20.0 206:2.0 207:62.0 208:9.0 209:9.0 210:23.0 211:155.0 212:32.0 213:3.0 217:12.0 218:25.0 219:8.0 220:9.0 221:18.0 222:4.0 223:9.0 224:4.0 225:35.0 226:7.0 227:12.0 228:8.0 229:3.0 236:9.0 237:14.0 238:4.0 240:25.0 241:47.0 242:12.0 243:5.0 244:3.0 247:3.0 249:5.0 250:3.0 251:3.0 252:5.0 253:31.0 254:20.0 255:7.0 256:15.0 257:28.0 258:1.0 259:11.0 260:2.0 261:3.0 262:4.0 263:2.0 264:7.0 265:2.0 266:8.0 267:17.0 269:19.0 270:12.0 271:1.0 272:5.0 276:6.0 277:1.0 278:13.0 279:3.0 280:10.0 281:10.0 282:39.0 283:22.0 284:5.0 285:20.0 286:13.0 287:3.0 288:1.0 289:6.0 290:3.0 291:4.0 292:5.0 293:7.0 294:10.0 295:7.0 296:5.0 297:14.0 298:1.0 299:227.0 300:71.0 301:34.0 302:4.0 303:5.0 304:8.0 306:9.0 307:7.0 308:1.0 309:17.0 310:9.0 311:6.0 313:5.0 314:13.0 315:71.0 316:6.0 317:1.0 319:16.0 320:13.0 321:3.0 322:10.0 323:1.0 324:16.0 325:5.0 326:10.0 327:14.0 328:16.0 329:47.0 330:15.0 331:7.0 332:5.0 333:16.0 334:5.0 335:7.0 336:19.0 337:23.0 338:12.0 339:4.0 340:7.0 341:9.0 342:21.0 343:23.0 344:3.0 345:11.0 346:18.0 347:2.0 348:10.0 349:6.0 350:12.0 351:4.0 352:4.0 353:10.0 354:5.0 355:22.0 356:13.0 357:105.0 358:27.0 359:28.0 360:7.0 362:5.0 363:6.0 364:10.0 365:6.0 366:7.0 367:4.0 368:6.0 369:9.0 370:19.0 371:6.0 372:23.0 373:17.0 374:3.0 375:1.0 378:18.0 379:2.0 380:2.0 381:8.0 382:15.0 383:10.0 384:6.0 385:8.0 386:22.0 387:10.0 388:11.0 389:12.0 390:11.0 391:12.0 392:9.0 393:9.0 394:7.0 395:10.0 396:16.0 397:3.0 398:5.0 399:22.0 400:16.0 401:3.0 402:20.0 403:2.0 404:10.0 405:12.0 406:4.0 407:6.0 408:23.0 409:11.0 410:7.0 411:5.0 412:6.0 413:7.0 414:19.0 415:16.0 416:5.0 418:15.0 419:3.0 420:5.0 421:15.0 422:14.0 423:10.0 424:4.0 425:8.0 427:18.0 428:10.0 429:7.0 430:13.0 431:22.0 434:3.0 435:1.0 436:5.0 437:9.0 438:13.0 439:11.0 440:11.0 441:2.0 442:5.0 443:12.0 444:13.0 445:37.0 446:24.0 447:10.0 448:2.0 450:6.0 451:3.0 452:8.0 453:18.0 454:5.0 455:13.0 456:3.0 457:3.0 458:12.0 459:8.0 460:10.0 461:34.0 462:14.0 463:14.0 464:2.0 465:16.0 466:12.0 467:4.0 468:7.0 469:13.0 470:9.0 471:5.0 472:7.0 473:8.0 474:17.0 475:11.0 476:7.0 477:5.0 478:1.0 479:17.0 481:2.0 482:9.0 483:6.0 484:6.0 485:3.0 487:10.0 488:5.0 489:13.0 490:10.0 491:2.0 492:9.0 493:16.0 494:7.0 495:13.0 496:3.0 497:14.0 498:17.0 499:12.0 500:21.0</t>
  </si>
  <si>
    <t>200914</t>
  </si>
  <si>
    <t>85:159.0 86:476.0 87:79.0 88:81.0 89:2779.0 90:307.0 92:2.0 93:61.0 94:31.0 95:78.0 96:68.0 97:107.0 98:276.0 99:161.0 100:2236.0 101:479.0 102:1376.0 103:233.0 104:129.0 105:102.0 106:47.0 107:483.0 108:70.0 109:43.0 110:1.0 111:46.0 112:278.0 113:276.0 114:740.0 115:426.0 116:476.0 117:377.0 118:77.0 119:122.0 120:22.0 121:12.0 122:20.0 123:7.0 124:3.0 126:201.0 127:1057.0 128:1967.0 129:632.0 130:259.0 131:400.0 132:359.0 133:670.0 135:19.0 136:24.0 137:7.0 138:14.0 139:176.0 140:147.0 141:43.0 142:1198.0 143:251.0 144:629.0 145:677.0 146:311.0 147:2842.0 148:464.0 149:290.0 150:53.0 151:11.0 152:11.0 153:139.0 154:74.0 155:1905.0 156:1498.0 157:227.0 158:125.0 159:43.0 160:33.0 161:31.0 162:16.0 163:69.0 164:6.0 165:5.0 166:8.0 167:12.0 168:3.0 169:31.0 170:19.0 171:1798.0 172:319.0 173:67.0 174:475.0 175:46.0 176:37.0 177:8.0 178:15.0 179:15.0 180:20.0 181:16.0 182:18.0 183:47.0 184:5.0 185:304.0 186:121.0 187:67.0 188:76.0 190:28.0 192:6.0 194:3.0 195:3.0 196:1.0 197:2.0 198:12.0 199:33.0 200:9.0 201:6.0 202:65.0 203:60.0 205:3.0 209:6.0 211:38.0 212:9.0 213:17.0 214:8.0 215:14.0 216:35.0 218:190.0 219:255.0 220:51.0 221:27.0 222:9.0 223:9.0 224:31.0 225:3.0 226:9.0 227:69.0 228:45.0 229:97.0 230:53.0 231:22.0 232:54.0 233:1.0 234:10.0 235:11.0 236:12.0 237:13.0 238:10.0 239:26.0 240:28.0 241:1.0 242:3.0 244:444.0 245:251.0 246:63.0 247:15.0 248:8.0 249:6.0 250:2.0 251:11.0 252:10.0 253:2.0 254:29.0 255:4.0 256:14.0 257:12.0 258:11.0 259:56.0 260:18.0 261:3.0 263:9.0 264:7.0 265:4.0 266:12.0 267:18.0 268:23.0 269:25.0 270:21.0 271:72.0 272:156.0 273:63.0 274:32.0 275:2828.0 276:625.0 277:199.0 278:34.0 279:13.0 280:15.0 281:23.0 282:20.0 283:10.0 284:14.0 285:6.0 286:13.0 287:44.0 288:16.0 289:19.0 290:10.0 291:23.0 292:14.0 293:16.0 294:14.0 295:10.0 296:14.0 297:10.0 298:8.0 299:7.0 300:1.0 301:1.0 302:71.0 303:42.0 304:14.0 305:6.0 306:5.0 307:8.0 308:5.0 309:10.0 310:7.0 311:19.0 312:12.0 313:1.0 314:10.0 317:24.0 318:19.0 319:18.0 320:6.0 321:3.0 322:32.0 323:17.0 324:2.0 325:7.0 326:13.0 327:14.0 328:1.0 329:10.0 330:7.0 331:7.0 332:6.0 334:4.0 335:1.0 336:19.0 337:1.0 338:16.0 339:22.0 340:26.0 341:15.0 342:33.0 343:25.0 344:16.0 345:30.0 346:94.0 347:38.0 348:15.0 349:31.0 350:12.0 351:6.0 352:29.0 353:23.0 354:3.0 355:23.0 356:12.0 357:5.0 358:17.0 359:12.0 360:24.0 361:37.0 362:28.0 363:30.0 364:21.0 365:4.0 366:21.0 367:6.0 368:6.0 369:24.0 370:13.0 371:22.0 372:19.0 374:9.0 375:7.0 376:8.0 377:35.0 378:35.0 379:23.0 380:11.0 381:31.0 382:10.0 383:3.0 384:19.0 385:30.0 386:30.0 387:28.0 388:27.0 389:8.0 390:22.0 391:26.0 392:36.0 393:11.0 394:11.0 396:3.0 397:28.0 398:24.0 399:1.0 400:21.0 401:27.0 402:15.0 403:10.0 404:5.0 405:25.0 406:20.0 407:25.0 408:30.0 409:27.0 410:29.0 411:20.0 412:10.0 413:6.0 414:5.0 415:19.0 416:3.0 417:9.0 418:8.0 419:18.0 420:4.0 421:6.0 422:12.0 423:6.0 424:9.0 426:23.0 427:34.0 428:11.0 429:23.0 430:6.0 431:26.0 432:2.0 433:32.0 434:28.0 435:19.0 436:2.0 437:24.0 438:13.0 439:22.0 440:5.0 441:14.0 442:18.0 443:25.0 444:27.0 445:22.0 446:9.0 447:24.0 448:25.0 449:6.0 450:22.0 451:12.0 452:24.0 453:3.0 454:23.0 455:3.0 456:29.0 457:30.0 458:23.0 459:22.0 460:10.0 461:22.0 462:18.0 463:25.0 464:17.0 465:19.0 466:21.0 467:13.0 468:18.0 470:7.0 471:18.0 472:1.0 473:26.0 474:24.0 475:16.0 476:25.0 477:24.0 478:10.0 479:26.0 480:18.0 481:4.0 482:11.0 483:17.0 484:13.0 485:22.0 486:26.0 487:15.0 488:20.0 489:4.0 490:14.0 491:26.0 492:29.0 493:19.0 494:20.0 495:27.0 496:20.0 497:19.0 498:30.0 499:31.0 500:20.0</t>
  </si>
  <si>
    <t>200906</t>
  </si>
  <si>
    <t>85:383.0 86:723.0 87:233.0 88:194.0 89:6523.0 90:730.0 91:14.0 94:18.0 95:70.0 96:121.0 97:152.0 98:485.0 99:328.0 100:2993.0 101:817.0 102:2302.0 103:954.0 104:273.0 105:253.0 106:22.0 108:20.0 109:127.0 110:86.0 111:88.0 112:631.0 113:550.0 114:1178.0 115:502.0 116:974.0 117:1236.0 118:209.0 119:329.0 120:53.0 121:20.0 122:12.0 123:11.0 124:17.0 126:371.0 127:1465.0 128:3421.0 129:1334.0 130:595.0 131:1039.0 132:621.0 133:1636.0 135:82.0 136:41.0 138:14.0 139:393.0 140:348.0 142:1786.0 143:390.0 144:1666.0 145:1614.0 146:728.0 147:5940.0 148:1085.0 149:715.0 150:96.0 151:45.0 152:21.0 153:257.0 154:166.0 155:4085.0 156:2704.0 157:647.0 158:301.0 160:129.0 161:163.0 162:41.0 163:168.0 164:20.0 166:13.0 167:18.0 168:27.0 169:66.0 170:53.0 171:3676.0 172:1062.0 173:201.0 174:1059.0 175:138.0 176:57.0 177:23.0 178:13.0 179:5.0 180:27.0 181:33.0 182:44.0 183:139.0 184:56.0 185:519.0 186:255.0 187:139.0 188:184.0 189:128.0 190:66.0 191:78.0 192:28.0 193:15.0 194:2.0 195:3.0 196:1.0 197:14.0 198:17.0 199:51.0 200:35.0 201:30.0 202:115.0 203:180.0 204:133.0 205:60.0 206:6.0 207:12.0 208:7.0 209:11.0 210:6.0 211:13.0 212:4.0 214:28.0 215:27.0 216:118.0 217:358.0 218:522.0 219:555.0 220:127.0 221:103.0 222:27.0 223:16.0 224:22.0 225:15.0 226:3.0 227:61.0 228:112.0 229:206.0 230:132.0 232:330.0 233:77.0 234:53.0 235:10.0 236:8.0 237:5.0 238:5.0 239:31.0 240:28.0 241:20.0 242:16.0 243:278.0 244:1077.0 245:569.0 246:155.0 247:62.0 248:21.0 249:11.0 250:14.0 251:10.0 253:2.0 254:4.0 255:35.0 256:35.0 257:21.0 258:19.0 259:73.0 260:44.0 261:16.0 262:13.0 263:5.0 264:16.0 265:12.0 266:16.0 267:9.0 268:3.0 269:3.0 270:9.0 271:332.0 272:1028.0 273:254.0 274:139.0 275:4574.0 276:1121.0 277:338.0 278:61.0 279:32.0 280:16.0 281:16.0 282:14.0 283:10.0 284:5.0 285:13.0 287:109.0 288:46.0 289:32.0 290:1.0 291:46.0 292:20.0 293:26.0 294:24.0 295:11.0 296:10.0 297:5.0 299:7.0 300:2.0 302:112.0 303:41.0 304:33.0 305:11.0 306:17.0 307:24.0 308:14.0 309:12.0 310:15.0 311:3.0 313:4.0 315:6.0 316:6.0 317:180.0 318:84.0 319:77.0 320:45.0 321:9.0 322:20.0 323:1.0 324:3.0 325:7.0 326:5.0 327:8.0 328:10.0 329:9.0 330:1.0 331:9.0 332:9.0 333:17.0 334:25.0 335:17.0 336:11.0 337:15.0 338:17.0 339:3.0 340:7.0 341:19.0 342:6.0 343:13.0 344:15.0 345:33.0 346:115.0 347:38.0 348:32.0 349:42.0 350:20.0 351:13.0 352:13.0 353:13.0 354:10.0 355:6.0 356:17.0 357:7.0 358:6.0 359:16.0 360:17.0 361:39.0 362:22.0 363:19.0 364:20.0 365:8.0 366:13.0 367:13.0 368:16.0 369:69.0 370:17.0 371:21.0 372:12.0 373:5.0 374:3.0 375:7.0 376:10.0 377:26.0 378:14.0 379:18.0 380:9.0 381:14.0 382:17.0 383:15.0 384:17.0 385:12.0 386:11.0 387:19.0 388:6.0 389:7.0 390:6.0 391:13.0 392:36.0 393:18.0 394:22.0 395:9.0 396:3.0 397:20.0 398:14.0 399:8.0 400:12.0 401:8.0 402:8.0 403:11.0 404:1.0 405:17.0 406:4.0 407:13.0 408:9.0 409:9.0 410:16.0 411:15.0 412:12.0 413:13.0 414:14.0 415:10.0 416:12.0 417:3.0 418:11.0 419:2.0 421:9.0 423:10.0 424:8.0 425:15.0 426:4.0 428:13.0 429:6.0 430:9.0 431:16.0 432:17.0 433:17.0 436:4.0 437:26.0 438:14.0 439:6.0 440:17.0 441:2.0 442:13.0 443:19.0 444:9.0 445:16.0 446:8.0 447:8.0 448:11.0 449:6.0 450:10.0 451:9.0 452:14.0 453:3.0 454:8.0 455:8.0 456:14.0 457:7.0 458:12.0 459:7.0 460:10.0 461:11.0 463:11.0 464:9.0 465:11.0 466:2.0 467:14.0 468:2.0 469:5.0 470:14.0 471:17.0 472:4.0 473:9.0 474:11.0 475:16.0 476:1.0 477:12.0 478:12.0 479:11.0 481:4.0 482:10.0 483:8.0 484:12.0 485:20.0 486:4.0 487:15.0 488:4.0 489:15.0 490:6.0 491:2.0 492:17.0 493:8.0 494:10.0 495:15.0 496:7.0 497:12.0 498:4.0 499:15.0 500:15.0</t>
  </si>
  <si>
    <t>200850</t>
  </si>
  <si>
    <t>85:1457.0 86:78.0 90:7.0 91:11.0 92:93.0 99:302.0 100:9.0 107:4.0 110:14.0 111:19.0 112:16.0 113:144.0 122:1.0 125:1.0 126:8.0 127:90.0 130:14.0 141:4.0 142:1.0 155:32.0 156:2.0 163:1.0 164:2.0 167:1.0 168:2.0 169:34.0 170:1.0 184:11.0 188:2.0 191:2.0 208:1.0 212:1.0 214:1.0 215:3.0 237:1.0 238:3.0 239:1.0 241:2.0 244:8.0 254:5.0 255:1.0 257:6.0 258:8.0 260:3.0 262:1.0 265:1.0 269:1.0 275:2.0 276:2.0 280:1.0 281:3.0 293:3.0 297:1.0 303:3.0 312:1.0 314:3.0 315:4.0 320:14.0 322:1.0 323:7.0 325:5.0 338:1.0 345:2.0 347:3.0 348:2.0 351:1.0 353:1.0 354:2.0 356:2.0 359:3.0 363:1.0 364:4.0 366:1.0 370:1.0 374:1.0 375:4.0 378:2.0 379:1.0 387:1.0 389:2.0 390:3.0 391:6.0 395:5.0 399:1.0 405:2.0 413:1.0 414:1.0 417:7.0 418:1.0 425:4.0 426:5.0 428:1.0 440:2.0 441:5.0 442:6.0 445:1.0 448:5.0 451:2.0 455:1.0 457:3.0 459:5.0 466:2.0 472:1.0 473:1.0 474:1.0 475:2.0 476:1.0 477:1.0 478:2.0 479:5.0 484:4.0 486:4.0 490:2.0 492:4.0 493:3.0 494:4.0 497:1.0 500:3.0</t>
  </si>
  <si>
    <t>200791</t>
  </si>
  <si>
    <t>87:12.0 88:61.0 89:306.0 90:9.0 91:400.0 92:111.0 93:40.0 95:2.0 97:6.0 98:25.0 100:18.0 102:23.0 103:1401.0 104:134.0 106:32.0 107:34.0 108:20.0 109:3.0 110:13.0 111:3.0 113:24.0 114:111.0 115:100.0 116:9.0 117:188.0 118:1.0 119:44.0 120:2.0 121:19.0 122:3.0 123:2.0 124:7.0 125:2.0 126:1.0 128:57.0 129:71.0 130:58.0 131:84.0 132:46.0 133:87.0 135:44.0 136:2.0 137:7.0 138:3.0 141:18.0 142:28.0 143:10.0 144:2.0 145:4.0 147:385.0 148:103.0 149:69.0 150:15.0 151:3.0 155:30.0 157:119.0 158:6.0 159:46.0 160:8.0 161:103.0 162:10.0 163:1134.0 164:62.0 165:77.0 166:4.0 169:24.0 170:8.0 171:1.0 172:39.0 173:40.0 174:11.0 175:45.0 176:11.0 177:43.0 178:28.0 179:13.0 180:98.0 181:19.0 182:6.0 185:9.0 186:8.0 188:31.0 189:70.0 190:48.0 191:308.0 192:90.0 193:27.0 194:7.0 198:10.0 199:4.0 200:27.0 202:57.0 204:603.0 205:297.0 206:102.0 207:28.0 208:27.0 209:8.0 210:1.0 213:6.0 214:2.0 215:71.0 216:20.0 217:1313.0 218:280.0 219:106.0 220:14.0 221:24.0 222:8.0 223:6.0 226:11.0 227:3.0 229:29.0 230:26.0 231:114.0 232:26.0 234:1.0 235:4.0 236:2.0 237:4.0 238:4.0 240:1.0 241:1.0 245:131.0 246:19.0 247:24.0 248:1.0 249:1.0 250:1.0 251:2.0 252:3.0 253:1.0 254:4.0 256:13.0 257:76.0 259:16.0 260:7.0 262:39.0 263:35.0 264:6.0 265:7.0 266:5.0 276:4.0 277:64.0 278:9.0 281:15.0 282:15.0 285:1.0 286:20.0 287:4.0 288:8.0 289:3.0 290:3.0 291:30.0 292:30.0 293:4.0 294:15.0 295:16.0 296:6.0 297:5.0 298:2.0 299:2.0 302:9.0 304:10.0 305:62.0 306:19.0 307:405.0 308:126.0 309:50.0 310:1.0 312:3.0 313:1.0 317:12.0 318:21.0 319:106.0 320:21.0 321:9.0 322:4.0 323:2.0 324:1.0 325:10.0 326:6.0 328:3.0 329:1.0 330:5.0 331:23.0 332:10.0 333:30.0 334:6.0 335:30.0 338:4.0 340:7.0 342:2.0 344:2.0 346:5.0 347:8.0 351:21.0 353:1.0 356:1.0 359:10.0 361:9.0 362:3.0 363:3.0 364:51.0 365:23.0 367:7.0 368:4.0 369:5.0 374:1.0 375:5.0 376:22.0 378:1.0 381:3.0 382:11.0 383:10.0 384:60.0 385:2.0 386:1.0 387:1.0 390:12.0 394:3.0 395:7.0 396:2.0 397:3.0 398:7.0 399:6.0 401:4.0 402:4.0 404:2.0 407:1.0 409:4.0 411:4.0 412:10.0 414:1.0 416:6.0 417:18.0 420:2.0 421:11.0 422:7.0 423:3.0 424:9.0 427:5.0 428:1.0 429:7.0 430:7.0 432:3.0 434:3.0 437:33.0 438:9.0 440:16.0 441:1.0 442:1.0 446:9.0 447:1.0 448:3.0 449:19.0 450:2.0 451:11.0 455:7.0 457:5.0 460:2.0 464:23.0 467:2.0 468:10.0 469:12.0 470:9.0 471:3.0 472:8.0 473:13.0 474:2.0 475:2.0 476:7.0 477:6.0 479:2.0 480:5.0 481:8.0 483:2.0 484:7.0 485:3.0 486:11.0 487:3.0 488:4.0 489:4.0 491:3.0 492:1.0 493:4.0 495:2.0 496:2.0 499:8.0 500:5.0</t>
  </si>
  <si>
    <t>200484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</si>
  <si>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</si>
  <si>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200471</t>
  </si>
  <si>
    <t>85:829.0 86:60.0 87:6.0 93:28.0 94:22.0 95:211.0 96:540.0 97:2064.0 98:712.0 99:314.0 100:62.0 101:57.0 108:2.0 109:113.0 110:376.0 111:924.0 112:311.0 113:852.0 114:147.0 115:13.0 122:6.0 123:65.0 124:173.0 125:304.0 126:110.0 127:743.0 128:118.0 129:326.0 130:1.0 138:19.0 139:79.0 140:173.0 141:86.0 152:22.0 153:12.0 155:38.0 168:89.0 169:2.0 197:45.0 211:8.0 212:7.0 235:1.0 247:1.0 282:1.0 288:3.0 306:3.0 367:1.0 405:1.0 410:1.0 430:1.0 440:1.0 446:3.0 456:1.0 480:1.0</t>
  </si>
  <si>
    <t>200421</t>
  </si>
  <si>
    <t>85:134.0 86:524.0 88:67.0 89:2786.0 90:210.0 91:203.0 92:23.0 93:72.0 94:7.0 95:33.0 96:19.0 98:82.0 99:23.0 100:2666.0 101:234.0 102:137.0 103:74.0 104:14.0 105:31.0 106:5.0 107:17.0 108:6.0 109:1.0 111:11.0 113:3.0 114:33.0 115:38.0 116:128.0 117:104.0 118:2.0 119:14.0 126:11.0 127:26.0 128:25.0 130:7.0 131:129.0 132:40.0 133:135.0 134:9.0 135:2.0 136:2.0 138:4.0 139:13.0 140:1.0 143:6.0 145:1.0 146:52.0 147:3225.0 148:465.0 149:234.0 150:20.0 151:8.0 153:8.0 156:6.0 157:1.0 158:16.0 159:5.0 160:14.0 161:3.0 162:10.0 163:2.0 166:6.0 167:3.0 169:54.0 170:5.0 171:3.0 173:3.0 174:43.0 175:2.0 176:5.0 180:3.0 181:6.0 182:3.0 184:10.0 188:5.0 190:3.0 191:1.0 195:2.0 196:1.0 197:6.0 198:6.0 201:3.0 203:2.0 204:5.0 208:6.0 210:3.0 217:7.0 219:1.0 220:83.0 221:2.0 227:1.0 230:7.0 231:1.0 232:2.0 233:4.0 234:2.0 237:2.0 243:3.0 245:3.0 247:3.0 248:934.0 249:202.0 250:79.0 251:3.0 252:3.0 254:2.0 255:2.0 256:7.0 261:3.0 263:21.0 265:3.0 266:5.0 268:2.0 270:2.0 272:2.0 273:3.0 282:7.0 286:3.0 287:3.0 289:3.0 291:1.0 292:2.0 294:3.0 295:6.0 296:5.0 297:1.0 298:1.0 300:1.0 301:8.0 305:2.0 307:2.0 309:3.0 311:3.0 313:4.0 315:1.0 318:4.0 321:3.0 322:9.0 324:4.0 326:1.0 330:3.0 331:10.0 334:2.0 335:1.0 336:1.0 339:1.0 342:2.0 343:2.0 347:2.0 348:4.0 349:3.0 350:1.0 353:4.0 358:3.0 360:7.0 361:2.0 362:2.0 364:13.0 365:4.0 371:9.0 372:1.0 374:1.0 376:2.0 377:1.0 378:1.0 379:1.0 381:2.0 383:8.0 384:1.0 385:1.0 387:4.0 391:7.0 392:4.0 394:1.0 396:1.0 397:1.0 398:4.0 400:1.0 401:8.0 403:4.0 408:4.0 411:8.0 413:3.0 419:2.0 424:1.0 428:6.0 429:10.0 434:3.0 436:11.0 437:1.0 438:7.0 439:1.0 440:2.0 441:2.0 443:3.0 444:3.0 445:3.0 446:1.0 448:5.0 449:1.0 450:8.0 453:1.0 454:1.0 455:3.0 456:8.0 457:3.0 458:5.0 459:6.0 460:5.0 462:5.0 464:3.0 466:1.0 467:3.0 470:3.0 471:1.0 473:2.0 475:2.0 477:3.0 479:4.0 481:3.0 485:5.0 486:4.0 487:6.0 488:4.0 490:1.0 491:1.0 494:6.0 497:2.0 498:4.0 500:3.0</t>
  </si>
  <si>
    <t>200411</t>
  </si>
  <si>
    <t>85:73.0 86:32.0 87:930.0 88:807.0 89:746.0 90:87.0 91:70.0 92:51.0 94:8.0 95:63.0 96:6.0 97:4.0 98:23.0 99:167.0 100:40.0 101:2362.0 102:298.0 103:4271.0 104:348.0 105:300.0 106:8.0 107:8.0 109:24.0 110:3.0 111:31.0 112:1.0 113:207.0 114:29.0 115:254.0 116:3685.0 117:7428.0 118:844.0 119:549.0 120:17.0 121:5.0 122:12.0 124:7.0 125:9.0 126:3.0 127:60.0 128:45.0 129:598.0 130:97.0 131:509.0 132:69.0 133:1350.0 134:145.0 135:118.0 136:5.0 139:6.0 140:21.0 141:32.0 142:48.0 143:301.0 144:118.0 145:227.0 146:36.0 147:4249.0 148:617.0 149:457.0 150:35.0 151:38.0 152:11.0 153:32.0 154:16.0 155:89.0 156:42.0 157:64.0 158:8.0 159:32.0 160:9.0 161:698.0 162:102.0 163:77.0 164:6.0 165:6.0 166:9.0 167:21.0 169:332.0 170:24.0 171:11.0 172:1.0 173:9.0 174:1.0 175:15.0 176:4.0 177:45.0 179:8.0 181:2.0 183:5.0 184:10.0 185:16.0 187:1.0 188:9.0 189:60.0 191:481.0 192:47.0 193:25.0 194:6.0 197:26.0 198:2.0 201:17.0 203:139.0 204:34.0 205:52.0 206:10.0 212:2.0 214:8.0 215:10.0 216:19.0 217:6892.0 218:1620.0 219:653.0 220:113.0 226:3.0 227:3.0 230:43.0 231:27.0 232:546.0 233:176.0 234:56.0 235:64.0 236:8.0 237:6.0 239:3.0 240:5.0 243:66.0 244:11.0 245:58.0 246:35.0 247:5.0 248:1.0 252:8.0 254:7.0 255:2.0 257:195.0 258:39.0 259:5.0 260:5.0 262:7.0 266:1.0 269:1.0 271:8.0 272:11.0 273:7.0 274:11.0 275:6.0 280:10.0 286:1.0 288:11.0 291:8.0 297:2.0 304:8.0 305:160.0 306:54.0 307:5.0 310:5.0 314:3.0 317:46.0 318:20.0 319:16.0 320:4.0 321:5.0 322:11.0 331:24.0 332:8.0 334:7.0 335:3.0 336:11.0 337:1.0 344:5.0 345:20.0 346:3.0 347:20.0 348:5.0 349:2.0 352:4.0 353:10.0 358:8.0 359:1.0 360:3.0 361:16.0 362:19.0 364:4.0 365:3.0 366:3.0 372:1.0 374:4.0 376:2.0 378:2.0 381:6.0 382:1.0 383:2.0 387:1.0 389:3.0 397:2.0 398:1.0 400:6.0 404:1.0 406:3.0 408:2.0 409:2.0 411:6.0 412:1.0 416:2.0 418:1.0 421:1.0 422:1.0 424:5.0 425:6.0 426:2.0 429:2.0 431:9.0 434:3.0 435:2.0 436:6.0 440:7.0 441:5.0 442:2.0 443:7.0 448:2.0 449:4.0 450:148.0 451:78.0 452:38.0 453:13.0 454:9.0 455:1.0 457:4.0 458:4.0 462:6.0 465:3.0 466:2.0 467:3.0 470:4.0 471:2.0 472:5.0 474:1.0 476:6.0 478:7.0 479:6.0 481:6.0 482:4.0 483:6.0 485:1.0 495:5.0 498:1.0 500:1.0</t>
  </si>
  <si>
    <t>1-monostearin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</si>
  <si>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</si>
  <si>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1-monopalmitin</t>
  </si>
  <si>
    <t>85:631.0 86:60.0 87:31.0 88:69.0 89:113.0 91:26.0 92:8.0 93:48.0 95:909.0 96:19.0 97:532.0 98:174.0 99:191.0 101:1315.0 102:107.0 103:1040.0 104:45.0 105:19.0 107:8.0 109:435.0 110:6.0 111:104.0 113:36.0 115:74.0 116:861.0 117:1193.0 118:74.0 121:4.0 123:165.0 124:2.0 125:36.0 126:1.0 129:1437.0 130:179.0 131:542.0 132:323.0 133:484.0 134:1.0 135:57.0 137:65.0 143:44.0 145:483.0 146:121.0 147:1481.0 148:210.0 149:114.0 151:29.0 159:26.0 163:9.0 174:5.0 175:112.0 177:8.0 187:138.0 188:48.0 191:19.0 201:70.0 203:841.0 204:567.0 205:470.0 206:81.0 218:52.0 219:21.0 239:367.0 240:38.0 244:2.0 257:7.0 281:6.0 286:1.0 313:21.0 314:2.0 327:1.0 355:1.0 370:16.0 371:878.0 372:294.0 373:66.0 374:3.0 400:1.0 406:1.0 433:1.0 459:8.0 460:4.0 469:3.0 493:3.0</t>
  </si>
  <si>
    <t>1-hexadecanol</t>
  </si>
  <si>
    <t>85:1690.0 88:202.0 89:3378.0 90:551.0 91:1214.0 95:223.0 96:106.0 97:4599.0 98:364.0 99:409.0 101:1234.0 102:135.0 103:4572.0 104:256.0 106:18.0 108:10.0 111:1832.0 112:154.0 113:532.0 115:465.0 116:206.0 117:831.0 119:146.0 120:4.0 125:343.0 126:87.0 128:40.0 129:705.0 133:215.0 139:29.0 140:898.0 141:63.0 144:10.0 147:651.0 149:180.0 150:64.0 157:263.0 159:22.0 161:164.0 171:143.0 172:18.0 173:3.0 174:613.0 175:99.0 183:12.0 190:4.0 191:148.0 192:43.0 199:170.0 201:78.0 204:1078.0 205:1046.0 206:103.0 207:193.0 213:114.0 220:50.0 224:27.0 233:195.0 241:1.0 253:31.0 256:9.0 257:437.0 258:124.0 261:43.0 278:41.0 282:3.0 286:8.0 288:1.0 290:4.0 292:58.0 295:34.0 296:76.0 299:3883.0 300:1471.0 301:328.0 302:74.0 304:1.0 305:122.0 306:50.0 307:47.0 309:21.0 319:656.0 320:93.0 324:26.0 333:136.0 335:30.0 336:27.0 342:75.0 355:131.0 358:69.0 369:31.0 385:6.0 407:6.0 408:17.0 425:11.0 441:28.0 449:8.0 454:2.0 463:2.0 475:12.0 482:18.0 498:3.0</t>
  </si>
  <si>
    <t>199942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</si>
  <si>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</si>
  <si>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199806</t>
  </si>
  <si>
    <t>85:2.0 86:13.0 87:13.0 88:8.0 89:391.0 90:11.0 92:14.0 94:3.0 97:6.0 99:6.0 100:201.0 101:93.0 102:45.0 103:373.0 104:20.0 105:32.0 106:5.0 107:10.0 108:4.0 109:4.0 110:3.0 111:6.0 112:1.0 113:18.0 114:21.0 115:35.0 116:31.0 117:173.0 118:9.0 119:14.0 120:2.0 121:9.0 122:10.0 124:2.0 126:6.0 128:11.0 129:218.0 130:48.0 131:61.0 132:28.0 133:128.0 134:18.0 136:1.0 137:1.0 138:3.0 139:6.0 140:3.0 141:5.0 142:1.0 143:56.0 144:3.0 145:5.0 146:11.0 147:496.0 148:170.0 149:42.0 150:11.0 151:13.0 152:1.0 153:2.0 154:4.0 155:6.0 156:13.0 157:70.0 158:5.0 159:8.0 160:124.0 161:24.0 162:8.0 163:16.0 164:1.0 165:8.0 166:11.0 167:3.0 168:11.0 169:27.0 170:16.0 171:9.0 172:11.0 173:10.0 174:6.0 175:4.0 176:8.0 177:19.0 178:9.0 179:3.0 180:13.0 181:4.0 182:16.0 183:1.0 185:4.0 186:7.0 188:11.0 189:118.0 190:25.0 191:37.0 192:17.0 194:1.0 195:3.0 196:5.0 197:4.0 198:14.0 199:4.0 200:2.0 201:1.0 202:1.0 203:9.0 204:1143.0 205:256.0 206:91.0 207:45.0 208:21.0 209:1.0 210:5.0 211:6.0 212:5.0 213:9.0 214:5.0 215:3.0 216:2.0 217:278.0 218:59.0 219:22.0 220:191.0 221:50.0 222:22.0 223:16.0 224:4.0 226:4.0 227:16.0 228:2.0 229:2.0 230:18.0 231:2.0 232:1.0 233:31.0 234:1.0 235:8.0 236:7.0 237:1.0 238:5.0 240:6.0 241:5.0 242:5.0 243:14.0 244:10.0 245:14.0 247:7.0 248:3.0 249:5.0 250:21.0 251:3.0 252:3.0 254:2.0 255:8.0 256:14.0 257:1.0 258:1.0 259:19.0 261:6.0 263:10.0 265:7.0 266:2.0 267:4.0 269:8.0 270:11.0 271:2.0 272:5.0 273:1.0 274:7.0 275:15.0 276:8.0 277:2.0 278:11.0 279:9.0 280:6.0 281:7.0 282:5.0 283:11.0 284:5.0 286:1.0 288:1.0 289:6.0 290:9.0 291:16.0 292:5.0 293:6.0 294:11.0 295:8.0 296:14.0 297:4.0 298:12.0 299:5.0 300:15.0 301:4.0 302:2.0 303:6.0 304:4.0 305:19.0 306:3.0 307:3.0 308:1.0 309:2.0 310:2.0 312:4.0 313:11.0 314:16.0 315:5.0 316:8.0 317:2.0 319:122.0 320:21.0 321:13.0 322:11.0 323:9.0 324:7.0 327:4.0 328:7.0 329:4.0 331:4.0 332:4.0 333:2.0 334:3.0 335:8.0 336:10.0 338:8.0 339:8.0 340:4.0 341:6.0 342:11.0 343:4.0 344:1.0 345:5.0 347:23.0 348:2.0 349:6.0 350:12.0 351:5.0 352:4.0 353:15.0 354:15.0 355:4.0 356:10.0 357:9.0 358:13.0 359:13.0 360:4.0 361:8.0 362:10.0 364:5.0 365:3.0 366:4.0 369:5.0 370:7.0 372:2.0 373:8.0 374:5.0 375:5.0 376:3.0 377:11.0 378:1.0 380:12.0 382:9.0 383:1.0 384:3.0 386:2.0 388:4.0 389:5.0 390:2.0 391:1.0 393:16.0 394:8.0 395:7.0 396:10.0 397:2.0 399:9.0 400:11.0 401:10.0 404:4.0 405:3.0 406:3.0 407:11.0 408:4.0 410:4.0 411:5.0 412:1.0 413:2.0 414:6.0 415:8.0 416:2.0 417:1.0 418:5.0 419:5.0 420:14.0 421:2.0 422:5.0 423:7.0 424:11.0 425:14.0 427:1.0 428:2.0 429:11.0 430:7.0 431:8.0 432:3.0 433:2.0 434:3.0 435:8.0 436:7.0 437:1.0 439:6.0 440:1.0 442:22.0 443:1.0 445:7.0 446:7.0 447:2.0 448:6.0 449:11.0 450:7.0 452:3.0 454:2.0 455:4.0 456:4.0 457:3.0 458:4.0 459:3.0 460:2.0 461:5.0 462:10.0 463:5.0 464:2.0 465:15.0 466:3.0 467:4.0 468:4.0 469:6.0 470:2.0 471:2.0 472:3.0 473:9.0 474:6.0 475:4.0 476:2.0 477:14.0 478:1.0 479:20.0 480:1.0 481:15.0 482:2.0 483:3.0 484:13.0 485:18.0 486:15.0 488:13.0 489:1.0 490:3.0 491:4.0 492:8.0 493:2.0 494:11.0 495:14.0 496:1.0 497:9.0 498:7.0 499:7.0 500:11.0</t>
  </si>
  <si>
    <t>199794</t>
  </si>
  <si>
    <t>85:681.0 86:319.0 87:427.0 88:365.0 89:5211.0 90:455.0 91:548.0 92:74.0 93:47.0 94:60.0 95:82.0 96:148.0 97:213.0 98:132.0 99:488.0 100:978.0 101:1557.0 102:964.0 103:8073.0 104:888.0 105:983.0 106:119.0 107:79.0 108:43.0 109:226.0 110:222.0 111:331.0 112:194.0 113:377.0 114:337.0 115:838.0 116:753.0 117:3752.0 118:482.0 119:668.0 120:83.0 121:51.0 122:30.0 123:7.0 124:57.0 125:68.0 126:252.0 127:335.0 128:339.0 129:5496.0 130:2271.0 131:1839.0 132:463.0 133:3338.0 134:481.0 135:298.0 136:43.0 137:28.0 138:92.0 139:131.0 140:136.0 141:169.0 142:601.0 143:1053.0 144:290.0 145:460.0 146:258.0 147:8474.0 148:2102.0 149:1336.0 150:178.0 151:107.0 152:64.0 153:182.0 154:107.0 155:479.0 156:206.0 157:1693.0 158:538.0 159:241.0 160:781.0 161:653.0 162:137.0 163:473.0 164:85.0 165:62.0 166:27.0 167:39.0 168:224.0 169:2551.0 170:1479.0 171:383.0 172:213.0 173:210.0 174:388.0 175:194.0 176:73.0 177:146.0 178:55.0 179:27.0 180:59.0 181:85.0 182:49.0 183:148.0 184:87.0 185:73.0 186:279.0 187:109.0 188:63.0 189:2315.0 190:481.0 194:4.0 195:21.0 196:99.0 197:59.0 198:75.0 199:67.0 200:98.0 201:115.0 202:76.0 203:245.0 204:3018.0 205:1110.0 206:323.0 207:156.0 208:47.0 209:19.0 210:13.0 211:16.0 212:80.0 213:22.0 214:81.0 215:217.0 216:232.0 217:14736.0 218:3092.0 219:1850.0 220:286.0 221:167.0 222:61.0 223:36.0 224:14.0 225:17.0 226:10.0 227:64.0 228:95.0 229:285.0 230:185.0 231:262.0 232:170.0 233:98.0 234:50.0 235:55.0 236:23.0 237:15.0 238:9.0 239:13.0 240:23.0 241:86.0 242:323.0 243:1177.0 244:617.0 245:338.0 246:163.0 247:174.0 248:103.0 249:38.0 250:20.0 251:9.0 253:7.0 254:11.0 255:32.0 256:50.0 257:71.0 258:93.0 259:123.0 260:103.0 261:58.0 262:57.0 263:17.0 264:12.0 265:1.0 266:4.0 269:4.0 270:68.0 271:738.0 272:193.0 273:90.0 274:58.0 275:42.0 276:39.0 277:34.0 278:17.0 279:12.0 280:7.0 281:11.0 282:5.0 283:10.0 284:2.0 285:16.0 286:48.0 287:8.0 288:25.0 289:83.0 290:40.0 291:55.0 292:27.0 293:7.0 294:10.0 295:4.0 296:1.0 297:6.0 298:22.0 299:16.0 300:14.0 301:6.0 302:105.0 303:56.0 304:65.0 305:89.0 306:54.0 307:20.0 308:18.0 309:14.0 310:2.0 311:14.0 312:4.0 313:11.0 314:6.0 315:9.0 316:10.0 317:24.0 318:31.0 319:234.0 320:88.0 321:45.0 322:22.0 323:15.0 324:9.0 325:17.0 326:5.0 327:12.0 328:8.0 329:1.0 330:17.0 331:207.0 332:496.0 333:209.0 334:88.0 335:23.0 336:11.0 337:20.0 338:8.0 339:4.0 340:11.0 341:15.0 342:6.0 343:4.0 344:12.0 345:8.0 346:16.0 347:6.0 348:12.0 349:9.0 350:8.0 351:16.0 352:11.0 353:5.0 354:2.0 355:18.0 356:7.0 358:4.0 359:2.0 360:94.0 361:1858.0 362:685.0 363:312.0 364:91.0 365:29.0 366:21.0 367:6.0 368:12.0 369:16.0 370:6.0 371:10.0 373:24.0 374:20.0 375:12.0 376:3.0 377:6.0 378:6.0 379:6.0 380:7.0 381:1.0 382:4.0 383:7.0 384:5.0 385:3.0 386:5.0 387:11.0 389:7.0 390:2.0 391:17.0 392:24.0 393:14.0 394:20.0 395:4.0 396:8.0 397:2.0 398:12.0 399:16.0 400:12.0 401:16.0 402:1.0 403:6.0 404:7.0 405:8.0 406:8.0 407:15.0 408:7.0 409:8.0 410:15.0 411:5.0 412:1.0 413:10.0 414:17.0 415:11.0 416:8.0 417:10.0 418:17.0 419:7.0 420:14.0 421:9.0 422:4.0 423:5.0 424:11.0 425:2.0 426:2.0 427:16.0 429:11.0 430:2.0 431:5.0 432:5.0 433:2.0 434:6.0 436:5.0 437:5.0 439:5.0 440:7.0 441:3.0 442:13.0 443:6.0 444:10.0 445:12.0 446:2.0 447:7.0 448:14.0 449:10.0 450:2.0 451:30.0 452:19.0 453:8.0 454:8.0 455:18.0 456:6.0 457:15.0 458:7.0 459:3.0 460:5.0 461:9.0 462:11.0 463:12.0 464:7.0 465:10.0 466:26.0 467:14.0 468:14.0 469:6.0 470:5.0 471:13.0 472:8.0 473:17.0 474:6.0 475:19.0 476:7.0 477:2.0 478:12.0 479:9.0 480:6.0 481:6.0 482:14.0 483:12.0 484:8.0 485:13.0 486:7.0 487:6.0 488:7.0 489:6.0 490:6.0 491:10.0 492:10.0 493:4.0 494:13.0 495:15.0 496:11.0 497:17.0 498:8.0 499:8.0 500:9.0</t>
  </si>
  <si>
    <t>199786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</si>
  <si>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</si>
  <si>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199777</t>
  </si>
  <si>
    <t>85:258.0 86:162.0 87:355.0 88:172.0 89:3086.0 90:239.0 91:378.0 92:6.0 93:40.0 94:24.0 95:35.0 96:74.0 97:108.0 98:80.0 99:236.0 100:522.0 101:931.0 102:431.0 103:5496.0 104:522.0 105:624.0 106:60.0 107:16.0 108:21.0 109:202.0 110:186.0 111:194.0 112:105.0 113:189.0 114:194.0 115:462.0 116:424.0 117:2720.0 118:285.0 119:406.0 120:37.0 121:26.0 122:4.0 123:2.0 124:38.0 125:29.0 126:152.0 127:225.0 128:205.0 129:4124.0 130:1462.0 131:1386.0 132:317.0 133:2390.0 134:342.0 135:204.0 136:8.0 137:8.0 138:52.0 139:93.0 140:46.0 141:93.0 142:406.0 143:718.0 144:182.0 145:268.0 146:134.0 147:6880.0 148:1563.0 149:973.0 150:95.0 151:69.0 152:23.0 153:142.0 154:67.0 155:376.0 156:137.0 157:921.0 158:362.0 159:140.0 160:437.0 161:469.0 162:83.0 163:261.0 164:42.0 165:13.0 166:19.0 167:16.0 168:120.0 169:1895.0 170:950.0 171:254.0 172:119.0 173:116.0 174:222.0 175:124.0 176:39.0 177:99.0 178:21.0 180:18.0 181:52.0 182:25.0 183:101.0 184:44.0 185:52.0 186:276.0 187:62.0 188:35.0 189:1349.0 190:297.0 191:982.0 192:167.0 193:60.0 194:1.0 195:7.0 196:43.0 197:40.0 198:38.0 199:17.0 200:109.0 201:80.0 202:38.0 203:190.0 204:2013.0 205:703.0 206:220.0 207:112.0 208:10.0 209:2.0 211:6.0 212:36.0 213:5.0 214:38.0 215:100.0 216:116.0 217:8148.0 218:1641.0 219:1039.0 220:169.0 221:162.0 222:37.0 223:22.0 224:8.0 225:7.0 227:37.0 228:47.0 229:209.0 230:116.0 231:158.0 232:86.0 233:41.0 234:17.0 235:17.0 236:4.0 237:2.0 238:1.0 239:8.0 240:4.0 241:57.0 242:171.0 243:862.0 244:362.0 245:225.0 246:88.0 247:98.0 248:65.0 249:9.0 250:13.0 251:3.0 252:1.0 254:4.0 255:12.0 256:26.0 257:48.0 258:60.0 259:67.0 260:76.0 261:21.0 262:32.0 263:17.0 264:4.0 265:89.0 266:14.0 267:4.0 268:4.0 269:5.0 270:21.0 271:538.0 272:146.0 273:66.0 274:19.0 275:1.0 276:20.0 277:15.0 278:10.0 279:11.0 280:1.0 281:5.0 283:1.0 284:6.0 285:2.0 286:27.0 287:13.0 288:12.0 289:38.0 290:31.0 291:93.0 292:43.0 293:8.0 294:5.0 296:2.0 298:4.0 299:27.0 300:4.0 301:7.0 302:49.0 303:32.0 304:48.0 305:271.0 306:95.0 307:49.0 308:11.0 311:5.0 312:3.0 313:9.0 314:13.0 315:9.0 316:6.0 317:32.0 318:279.0 319:273.0 320:88.0 321:47.0 322:8.0 323:10.0 324:4.0 325:11.0 328:1.0 329:2.0 330:8.0 331:111.0 332:295.0 333:130.0 334:39.0 335:15.0 336:1.0 337:5.0 338:5.0 339:1.0 340:1.0 341:6.0 343:11.0 344:1.0 345:2.0 346:4.0 347:8.0 348:5.0 350:1.0 351:2.0 352:3.0 353:2.0 355:5.0 357:3.0 358:4.0 360:56.0 361:1286.0 362:495.0 363:217.0 364:67.0 365:6.0 366:1.0 367:18.0 368:3.0 369:1.0 370:2.0 371:1.0 372:4.0 373:3.0 374:1.0 375:1.0 376:2.0 377:1.0 378:1.0 379:3.0 383:2.0 385:4.0 386:4.0 387:2.0 388:4.0 389:3.0 391:7.0 392:5.0 393:8.0 394:3.0 396:2.0 397:7.0 398:6.0 401:2.0 402:6.0 405:1.0 406:2.0 407:1.0 409:3.0 410:2.0 412:4.0 415:6.0 419:12.0 420:4.0 423:6.0 424:5.0 427:9.0 429:6.0 430:5.0 431:3.0 432:10.0 433:6.0 434:7.0 435:6.0 436:5.0 437:7.0 439:3.0 440:11.0 441:7.0 442:6.0 443:3.0 445:5.0 446:5.0 448:7.0 449:5.0 451:12.0 452:6.0 453:4.0 454:3.0 455:4.0 457:1.0 458:1.0 459:6.0 460:14.0 462:2.0 463:5.0 465:6.0 466:4.0 467:9.0 468:2.0 470:5.0 473:2.0 474:2.0 475:4.0 476:4.0 479:7.0 481:3.0 482:2.0 483:7.0 484:7.0 487:2.0 489:3.0 492:4.0 497:8.0 498:1.0 499:3.0 500:1.0</t>
  </si>
  <si>
    <t>199609</t>
  </si>
  <si>
    <t>85:398.0 86:47.0 87:56.0 88:35.0 89:40.0 90:1.0 91:112.0 92:40.0 93:205.0 94:142.0 95:1412.0 96:566.0 97:544.0 98:353.0 99:197.0 100:71.0 101:129.0 102:22.0 103:800.0 104:71.0 105:34.0 106:9.0 107:80.0 108:74.0 109:510.0 110:118.0 111:206.0 112:70.0 113:258.0 114:45.0 115:142.0 116:103.0 117:65.0 118:19.0 119:13.0 120:21.0 121:85.0 122:39.0 123:161.0 124:82.0 125:75.0 126:34.0 127:344.0 128:76.0 129:5693.0 130:661.0 131:222.0 132:28.0 133:46.0 134:10.0 135:62.0 136:22.0 137:57.0 138:38.0 139:17.0 140:16.0 141:35.0 142:331.0 143:125.0 144:46.0 145:19.0 146:2.0 147:20.0 148:8.0 149:8.0 150:3.0 151:28.0 152:24.0 153:23.0 154:41.0 155:362.0 156:93.0 157:139.0 158:28.0 159:13.0 160:2.0 161:3.0 162:4.0 163:24.0 164:5.0 165:24.0 166:26.0 167:17.0 168:39.0 169:37.0 170:54.0 171:17.0 172:2.0 173:3.0 174:6.0 175:8.0 176:19.0 177:35.0 178:5.0 179:18.0 180:13.0 181:4.0 182:18.0 183:23.0 184:20.0 185:15.0 186:13.0 188:20.0 189:4.0 190:7.0 191:20.0 192:41.0 193:43.0 194:14.0 195:4.0 196:8.0 197:13.0 198:6.0 199:13.0 200:9.0 201:2.0 202:2.0 204:6.0 205:20.0 206:7.0 207:115.0 208:84.0 209:8.0 210:19.0 211:1.0 212:17.0 213:19.0 214:17.0 215:3.0 216:5.0 217:3.0 218:9.0 219:4.0 221:36.0 222:5.0 223:1.0 224:23.0 225:21.0 226:12.0 227:9.0 229:9.0 231:2.0 232:3.0 233:1.0 234:10.0 235:13.0 236:15.0 237:20.0 238:6.0 239:7.0 240:22.0 241:8.0 242:8.0 243:8.0 244:3.0 245:8.0 246:4.0 247:6.0 248:7.0 249:13.0 250:1.0 251:28.0 252:22.0 253:4.0 254:8.0 255:5.0 256:6.0 257:5.0 258:8.0 260:1.0 261:15.0 262:6.0 263:13.0 264:26.0 265:37.0 266:6.0 267:15.0 268:17.0 269:8.0 270:2.0 271:5.0 272:3.0 273:11.0 274:15.0 276:5.0 277:6.0 278:15.0 279:4.0 280:291.0 281:96.0 282:20.0 283:13.0 284:5.0 285:7.0 286:5.0 287:6.0 288:4.0 290:6.0 291:6.0 292:9.0 293:9.0 294:4.0 296:1.0 297:5.0 298:7.0 299:3.0 300:10.0 302:3.0 304:1.0 305:17.0 306:3.0 308:5.0 309:1.0 310:62.0 311:4003.0 312:1446.0 313:353.0 314:57.0 315:2.0 316:1.0 317:5.0 318:2.0 319:9.0 320:10.0 321:2.0 322:26.0 323:8.0 324:3.0 325:15.0 327:16.0 328:7.0 329:3.0 330:3.0 332:16.0 333:4.0 334:8.0 335:9.0 336:7.0 337:10.0 338:42.0 339:20.0 340:9.0 341:18.0 342:17.0 343:5.0 344:4.0 345:3.0 346:4.0 347:6.0 348:2.0 350:17.0 351:5.0 352:9.0 353:72.0 354:25.0 355:8.0 356:7.0 357:16.0 358:6.0 360:7.0 361:9.0 362:3.0 363:14.0 364:7.0 365:5.0 366:8.0 367:6.0 368:4.0 369:7.0 370:8.0 371:1.0 373:8.0 374:11.0 376:7.0 377:9.0 378:12.0 379:4.0 380:4.0 381:2.0 382:13.0 384:1.0 385:3.0 386:7.0 388:2.0 390:2.0 391:4.0 392:13.0 393:8.0 395:1.0 396:4.0 397:6.0 398:2.0 399:12.0 400:3.0 401:9.0 402:5.0 403:5.0 404:9.0 405:11.0 406:2.0 407:4.0 408:2.0 409:7.0 410:8.0 411:4.0 412:2.0 413:3.0 414:5.0 415:7.0 416:8.0 417:6.0 418:7.0 419:3.0 420:1.0 421:12.0 422:7.0 423:10.0 424:2.0 425:9.0 426:6.0 427:9.0 429:8.0 430:2.0 432:1.0 433:5.0 435:3.0 436:3.0 437:3.0 438:6.0 439:3.0 440:4.0 441:3.0 442:7.0 443:2.0 444:7.0 445:7.0 446:7.0 447:7.0 448:9.0 449:5.0 450:1.0 451:13.0 453:5.0 454:5.0 455:1.0 456:4.0 457:5.0 458:12.0 459:15.0 460:2.0 461:7.0 462:7.0 463:11.0 464:5.0 465:2.0 466:18.0 467:1.0 468:5.0 469:3.0 470:5.0 471:4.0 472:7.0 473:4.0 474:4.0 475:5.0 476:3.0 477:4.0 478:12.0 479:3.0 480:3.0 481:9.0 482:4.0 483:8.0 484:5.0 485:5.0 486:1.0 487:8.0 488:4.0 489:12.0 490:11.0 491:5.0 493:4.0 494:1.0 496:12.0 498:4.0 499:4.0 500:6.0</t>
  </si>
  <si>
    <t>199596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</si>
  <si>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</si>
  <si>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199553</t>
  </si>
  <si>
    <t>85:8464.0 86:322.0 87:274.0 88:50.0 89:2319.0 90:201.0 91:91.0 92:403.0 93:26.0 95:210.0 97:521.0 98:249.0 99:3034.0 100:292.0 101:5847.0 102:1886.0 103:14236.0 104:1317.0 105:546.0 106:24.0 107:45.0 108:30.0 109:3.0 110:227.0 111:514.0 112:222.0 113:1659.0 114:143.0 115:1086.0 116:1104.0 117:3489.0 118:302.0 119:362.0 120:27.0 122:11.0 123:152.0 124:11.0 125:298.0 126:218.0 127:1047.0 128:236.0 129:1596.0 130:1067.0 131:2725.0 132:311.0 133:2178.0 134:308.0 135:164.0 136:7.0 137:44.0 138:80.0 139:64.0 140:67.0 141:963.0 142:97.0 143:1125.0 145:99.0 146:31.0 147:12314.0 148:1877.0 149:1209.0 150:113.0 151:209.0 152:348.0 153:614.0 154:275.0 155:1339.0 156:222.0 157:315.0 161:197.0 162:6.0 163:26.0 165:266.0 166:26.0 167:153.0 168:70.0 169:491.0 171:116.0 172:33.0 173:38.0 175:76.0 178:13.0 179:7.0 181:36.0 183:104.0 184:23.0 185:109.0 186:23.0 187:13.0 188:10.0 189:2491.0 190:442.0 191:850.0 192:78.0 193:120.0 197:1315.0 198:180.0 199:23.0 200:22.0 201:31.0 202:1.0 203:13.0 204:1382.0 205:1501.0 206:304.0 207:448.0 211:103.0 212:367.0 213:3.0 214:15.0 215:77.0 216:10.0 217:5298.0 218:1244.0 219:534.0 220:145.0 221:614.0 222:108.0 223:17.0 228:192.0 229:37.0 231:62.0 232:2.0 234:2.0 235:5.0 237:8.0 238:2.0 245:7.0 246:11.0 247:10.0 248:6.0 249:26.0 250:9.0 251:5.0 252:5.0 257:288.0 258:66.0 259:153.0 260:22.0 261:3.0 262:9.0 263:3.0 265:38.0 267:9.0 268:3.0 273:23.0 274:7.0 275:16.0 277:561.0 278:152.0 279:79.0 280:7.0 282:2.0 283:7.0 289:5.0 291:114.0 292:4992.0 293:1483.0 294:632.0 295:106.0 296:32.0 297:18.0 298:25.0 299:828.0 300:27.0 301:44.0 302:75.0 303:18.0 304:17.0 305:652.0 306:142.0 307:689.0 308:192.0 309:60.0 310:9.0 311:3.0 314:49.0 319:47.0 320:16.0 321:26.0 322:2.0 328:16.0 331:222.0 332:83.0 333:731.0 334:233.0 335:111.0 336:4.0 337:9.0 347:97.0 348:11.0 351:10.0 363:1.0 365:4.0 367:3.0 376:3.0 377:5.0 378:2.0 379:23.0 380:6.0 392:36.0 393:3.0 394:14.0 402:2.0 410:1.0 412:2.0 413:1.0 414:4.0 421:76.0 422:54.0 423:58.0 424:27.0 425:7.0 426:3.0 428:4.0 430:32.0 431:33.0 432:8.0 433:1.0 434:2.0 436:10.0 438:5.0 440:3.0 442:1.0 443:1.0 453:1.0 457:1.0 458:2.0 460:6.0 461:5.0 463:2.0 464:1.0 465:1.0 466:1.0 474:2.0 481:2.0 483:2.0 484:1.0 487:2.0 492:2.0 495:2.0 496:1.0 498:5.0 500:5.0</t>
  </si>
  <si>
    <t>199239</t>
  </si>
  <si>
    <t>85:30.0 86:4.0 88:3.0 90:9.0 91:186.0 92:43.0 93:10.0 97:10.0 98:5.0 99:31.0 100:7.0 101:33.0 102:1.0 103:15.0 106:4.0 107:5.0 109:149.0 111:83.0 112:4.0 113:92.0 114:7.0 115:52.0 116:48.0 118:3.0 119:53.0 120:6.0 121:14.0 123:4.0 124:6.0 125:6.0 126:4.0 127:62.0 128:3.0 129:541.0 130:40.0 131:140.0 132:6.0 133:645.0 134:54.0 135:106.0 136:1.0 137:61.0 138:8.0 139:27.0 140:16.0 141:25.0 142:49.0 143:108.0 144:3.0 146:9.0 147:1548.0 148:102.0 149:93.0 150:3.0 151:27.0 152:13.0 153:65.0 154:13.0 155:110.0 156:102.0 157:29.0 158:6.0 159:2.0 160:2.0 161:7.0 163:4.0 164:3.0 165:10.0 166:2.0 167:8.0 168:9.0 169:82.0 170:14.0 171:7.0 172:4.0 173:1.0 175:23.0 177:2.0 178:5.0 179:23.0 180:8.0 181:159.0 182:36.0 183:90.0 184:4.0 185:4.0 187:2.0 188:4.0 189:30.0 190:18.0 191:322.0 192:41.0 193:85.0 194:6.0 195:53.0 196:6.0 197:52.0 198:2.0 199:2.0 201:4.0 203:3.0 204:59.0 205:8.0 206:1.0 207:99.0 208:32.0 209:33.0 210:6.0 211:938.0 212:132.0 213:87.0 214:4.0 215:18.0 217:124.0 218:31.0 220:2.0 221:9.0 222:4.0 223:6.0 224:2.0 225:104.0 226:16.0 227:785.0 228:135.0 229:79.0 230:50.0 231:7.0 232:5.0 233:3.0 238:2.0 239:104.0 240:5.0 241:20.0 242:93.0 243:292.0 244:64.0 245:38.0 246:2.0 247:4.0 249:2.0 251:1.0 253:7.0 254:14.0 255:159.0 256:40.0 257:36.0 258:2.0 260:4.0 264:1.0 265:9.0 267:11.0 268:10.0 269:12.0 270:58.0 271:85.0 272:13.0 273:5.0 274:3.0 276:1.0 277:6.0 278:1.0 279:1.0 280:7.0 281:21.0 283:4.0 284:6.0 285:56.0 286:17.0 287:8.0 288:4.0 289:1.0 290:13.0 291:2.0 292:5.0 294:1.0 295:4.0 297:2.0 298:14.0 299:574.0 300:148.0 301:84.0 302:5.0 303:3.0 304:6.0 305:47.0 306:24.0 307:4.0 308:31.0 309:12.0 310:5.0 311:4.0 312:3.0 314:4.0 315:270.0 316:89.0 317:64.0 318:54.0 319:20.0 320:5.0 321:2.0 322:2.0 325:2.0 327:8.0 329:5.0 330:3.0 331:6.0 332:18.0 333:1.0 334:1.0 335:3.0 336:3.0 337:3.0 339:2.0 340:1.0 341:25.0 342:300.0 343:176.0 344:70.0 345:59.0 346:7.0 347:2.0 348:6.0 349:2.0 352:5.0 353:3.0 355:8.0 357:4.0 358:1.0 360:1.0 361:4.0 362:4.0 363:1.0 364:4.0 365:2.0 366:1.0 367:6.0 368:2.0 369:61.0 370:27.0 371:17.0 372:1.0 373:30.0 374:16.0 375:4.0 377:1.0 379:1.0 381:7.0 382:5.0 383:9.0 384:2.0 385:4.0 386:7.0 387:12.0 388:3.0 389:8.0 390:3.0 391:12.0 392:1.0 393:3.0 394:8.0 395:11.0 396:2.0 398:57.0 400:9.0 401:11.0 403:1.0 405:6.0 406:6.0 407:40.0 408:26.0 409:2.0 412:15.0 413:2.0 414:7.0 416:1.0 417:2.0 418:3.0 419:3.0 421:7.0 422:50.0 423:21.0 424:7.0 425:3.0 426:7.0 427:8.0 428:5.0 429:9.0 430:1.0 431:7.0 432:4.0 433:12.0 434:9.0 435:2.0 436:3.0 437:1.0 439:5.0 441:2.0 442:3.0 443:3.0 444:1.0 445:2.0 446:3.0 450:5.0 452:3.0 454:7.0 456:6.0 457:1.0 460:1.0 461:2.0 462:1.0 463:2.0 465:6.0 466:3.0 467:2.0 469:3.0 470:7.0 471:1.0 472:13.0 473:1.0 474:3.0 475:4.0 479:5.0 480:6.0 481:3.0 483:9.0 484:1.0 488:2.0 489:2.0 491:4.0 494:3.0 497:14.0 498:13.0 499:7.0 500:5.0</t>
  </si>
  <si>
    <t>199213</t>
  </si>
  <si>
    <t>85:162.0 87:1005.0 88:11.0 92:52.0 93:7.0 94:3.0 95:17.0 96:1.0 97:52.0 98:17.0 99:27.0 100:4.0 101:66.0 106:3.0 107:4.0 108:10.0 109:21.0 110:4.0 111:9.0 113:7.0 114:19.0 115:8.0 116:48.0 117:45.0 122:2.0 123:2.0 125:4.0 127:22.0 128:13.0 129:171.0 130:1.0 131:76.0 133:312.0 134:62.0 136:2.0 139:10.0 141:10.0 142:36.0 143:141.0 144:32.0 147:743.0 148:36.0 149:57.0 151:9.0 152:10.0 153:3.0 155:33.0 156:9.0 157:35.0 159:9.0 160:5.0 161:16.0 165:7.0 167:6.0 168:4.0 169:75.0 170:4.0 172:9.0 174:4.0 178:7.0 180:2.0 181:13.0 182:13.0 183:9.0 184:8.0 185:36.0 188:13.0 191:114.0 192:16.0 193:17.0 195:1.0 196:11.0 197:20.0 199:25.0 201:1.0 202:1.0 205:11.0 206:2.0 208:18.0 209:11.0 210:4.0 211:13.0 212:6.0 215:3.0 216:7.0 217:3555.0 218:575.0 219:301.0 220:24.0 221:16.0 223:3.0 224:7.0 228:6.0 229:23.0 230:35.0 231:35.0 232:74.0 233:14.0 234:5.0 236:9.0 238:8.0 239:5.0 240:2.0 243:18.0 245:7.0 246:19.0 251:5.0 252:4.0 253:3.0 254:8.0 255:3.0 256:14.0 257:165.0 258:24.0 259:14.0 260:2.0 261:3.0 262:2.0 263:5.0 264:7.0 269:4.0 270:5.0 271:1.0 278:2.0 279:1.0 280:6.0 284:2.0 285:6.0 287:4.0 288:7.0 289:7.0 290:10.0 291:2.0 292:14.0 293:10.0 294:3.0 295:5.0 296:3.0 297:4.0 298:7.0 300:5.0 305:8.0 306:4.0 307:2.0 309:10.0 310:6.0 311:7.0 312:2.0 313:2.0 314:7.0 317:3.0 318:8.0 319:2.0 320:12.0 322:8.0 328:3.0 330:4.0 331:2.0 332:7.0 333:14.0 334:5.0 335:1.0 336:15.0 337:7.0 338:9.0 339:5.0 340:6.0 341:13.0 342:3.0 343:3.0 345:7.0 346:17.0 347:4.0 348:3.0 349:1.0 350:1.0 351:4.0 352:2.0 353:4.0 354:6.0 355:4.0 357:8.0 358:7.0 360:2.0 361:5.0 363:16.0 365:14.0 366:10.0 367:5.0 368:2.0 369:5.0 371:4.0 372:6.0 374:3.0 375:6.0 376:6.0 377:7.0 379:8.0 381:3.0 382:2.0 383:1.0 384:6.0 385:1.0 386:2.0 387:4.0 388:1.0 396:4.0 398:4.0 400:14.0 401:2.0 402:4.0 403:11.0 405:5.0 406:4.0 407:13.0 408:5.0 409:6.0 411:10.0 412:7.0 414:3.0 415:1.0 418:5.0 420:10.0 421:5.0 424:3.0 425:3.0 426:3.0 427:15.0 428:2.0 430:5.0 433:14.0 434:3.0 435:12.0 436:2.0 437:5.0 439:1.0 440:4.0 441:3.0 442:11.0 443:1.0 444:11.0 445:6.0 446:3.0 448:8.0 449:10.0 450:42.0 451:34.0 452:10.0 453:5.0 454:9.0 456:3.0 457:2.0 458:3.0 460:5.0 461:2.0 462:6.0 464:6.0 465:3.0 466:3.0 467:5.0 469:9.0 471:4.0 472:8.0 473:2.0 475:4.0 476:3.0 478:5.0 479:10.0 480:5.0 481:1.0 482:4.0 483:11.0 484:2.0 485:4.0 486:5.0 487:5.0 488:5.0 489:6.0 490:2.0 491:4.0 492:2.0 493:1.0 494:14.0 495:7.0 497:7.0 498:4.0</t>
  </si>
  <si>
    <t>1,5-anhydroglucitol</t>
  </si>
  <si>
    <t>85:844.0 87:620.0 89:2169.0 90:64.0 93:77.0 95:35.0 97:791.0 99:752.0 100:92.0 101:5257.0 102:848.0 103:9487.0 104:939.0 105:621.0 108:174.0 110:95.0 111:602.0 112:58.0 113:1022.0 114:76.0 115:1276.0 116:2971.0 117:6730.0 118:1024.0 119:969.0 125:15.0 126:18.0 127:285.0 128:219.0 129:9409.0 130:1936.0 131:3227.0 132:334.0 133:6764.0 134:670.0 135:552.0 139:50.0 141:141.0 142:259.0 143:2343.0 144:298.0 145:544.0 146:273.0 147:20287.0 148:3293.0 149:3463.0 150:562.0 151:180.0 153:119.0 154:30.0 155:1004.0 156:180.0 157:2338.0 158:344.0 159:782.0 160:116.0 161:400.0 162:22.0 163:955.0 164:142.0 165:87.0 167:323.0 169:961.0 170:267.0 171:365.0 172:2.0 173:318.0 174:140.0 175:538.0 176:143.0 177:615.0 178:81.0 181:90.0 182:83.0 183:1838.0 184:262.0 185:264.0 187:169.0 189:2208.0 190:502.0 191:7117.0 192:1624.0 193:754.0 197:17.0 199:11.0 201:158.0 202:41.0 203:2607.0 204:2823.0 205:885.0 206:306.0 207:255.0 208:63.0 213:29.0 215:528.0 216:122.0 217:10125.0 218:5901.0 219:2248.0 220:445.0 221:347.0 222:27.0 229:333.0 230:273.0 231:922.0 232:287.0 233:134.0 234:65.0 235:38.0 241:10.0 242:94.0 243:343.0 244:67.0 245:782.0 246:371.0 247:218.0 248:13.0 250:1.0 255:73.0 257:1492.0 258:296.0 259:2342.0 260:412.0 261:173.0 262:25.0 263:41.0 271:144.0 272:560.0 273:379.0 274:124.0 275:23.0 276:40.0 277:45.0 278:18.0 284:17.0 287:20.0 291:103.0 292:24.0 293:24.0 298:23.0 299:35.0 301:32.0 303:6.0 304:10.0 305:266.0 306:188.0 307:192.0 308:83.0 309:24.0 313:10.0 317:52.0 318:49.0 319:420.0 320:175.0 321:52.0 331:157.0 332:79.0 333:41.0 334:25.0 335:82.0 341:53.0 342:14.0 343:2.0 346:9.0 347:68.0 348:24.0 349:400.0 350:82.0 351:29.0 362:245.0 363:116.0 364:57.0 373:21.0 375:4.0 385:13.0 393:2.0 396:17.0 401:18.0 405:5.0 432:5.0 437:32.0 438:1.0 442:11.0 444:12.0 452:24.0 477:6.0 483:4.0 488:29.0 498:9.0 499:1.0</t>
  </si>
  <si>
    <t>file id</t>
  </si>
  <si>
    <t>mx class id</t>
  </si>
  <si>
    <t>BinBase name</t>
  </si>
  <si>
    <t>ret.index</t>
  </si>
  <si>
    <t>quant mz</t>
  </si>
  <si>
    <t>BB id</t>
  </si>
  <si>
    <t>mass spec</t>
  </si>
  <si>
    <t>KEGG id</t>
  </si>
  <si>
    <t>PubChem id</t>
  </si>
  <si>
    <t>mx sample id</t>
  </si>
  <si>
    <t>fTIC</t>
  </si>
  <si>
    <t>mTIC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</si>
  <si>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</si>
  <si>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</si>
  <si>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</si>
  <si>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</si>
  <si>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</si>
  <si>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</si>
  <si>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</si>
  <si>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</si>
  <si>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</si>
  <si>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</si>
  <si>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</si>
  <si>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</si>
  <si>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</si>
  <si>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</si>
  <si>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</si>
  <si>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</si>
  <si>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</si>
  <si>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</si>
  <si>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</si>
  <si>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</si>
  <si>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</si>
  <si>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</si>
  <si>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</si>
  <si>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</si>
  <si>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</si>
  <si>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</si>
  <si>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>InChI</t>
  </si>
  <si>
    <t xml:space="preserve"> </t>
  </si>
  <si>
    <r>
      <rPr>
        <sz val="10"/>
        <rFont val="Arial"/>
        <family val="2"/>
      </rPr>
      <t>allo-</t>
    </r>
    <r>
      <rPr>
        <sz val="10"/>
        <rFont val="Arial"/>
        <family val="2"/>
      </rPr>
      <t xml:space="preserve">inositol </t>
    </r>
  </si>
  <si>
    <t>MTCFGRXMJLQNBG-REOHCLBHSA-N</t>
  </si>
  <si>
    <t>BHHGXPLMPWCGHP-UHFFFAOYSA-N</t>
  </si>
  <si>
    <t>QEFRNWWLZKMPFJ-UHFFFAOYSA-N</t>
  </si>
  <si>
    <t>LBDROUOCQSGOFI-UHFFFAOYSA-N</t>
  </si>
  <si>
    <t>FBPFZTCFMRRESA-KVTDHHQDSA-N</t>
  </si>
  <si>
    <t>BPMFZUMJYQTVII-UHFFFAOYSA-N</t>
  </si>
  <si>
    <t>HZAXFHJVJLSVMW-UHFFFAOYSA-N</t>
  </si>
  <si>
    <t>ZJXZSIYSNXKHEA-UHFFFAOYSA-L</t>
  </si>
  <si>
    <t>ZHMWOVGZCINIHW-SPHYCDKFSA-N</t>
  </si>
  <si>
    <t>CKLJMWTZIZZHCS-REOHCLBHSA-N</t>
  </si>
  <si>
    <t>C00065</t>
  </si>
  <si>
    <t>C05332</t>
  </si>
  <si>
    <t>C02989</t>
  </si>
  <si>
    <t>C00392</t>
  </si>
  <si>
    <t>C00581</t>
  </si>
  <si>
    <t>C00189</t>
  </si>
  <si>
    <t>C00049</t>
  </si>
  <si>
    <t>DRAJWRKLRBNJRQ-UHFFFAOYSA-N</t>
  </si>
  <si>
    <t>IGSYEZFZPOZFNC-MMGXBETBSA-N</t>
  </si>
  <si>
    <t>QXKAIJAYHKCRRA-BXXZVTAOSA-N</t>
  </si>
  <si>
    <t>SGMJBNSHAZVGMC-PWNYCUMCSA-N</t>
  </si>
  <si>
    <t>UPWGQKDVAURUGE-KTKRTIGZSA-N</t>
  </si>
  <si>
    <t>YZXBAPSDXZZRGB-CGRWFSSPSA-N</t>
  </si>
  <si>
    <t>GDFAOVXKHJXLEI-VKHMYHEASA-N</t>
  </si>
  <si>
    <t>LQJBNNIYVWPHFW-QXMHVHEDSA-N</t>
  </si>
  <si>
    <t>HCXVJBMSMIARIN-PHZDYDNGSA-N</t>
  </si>
  <si>
    <t>OYHQOLUKZRVURQ-HZJYTTRNSA-N</t>
  </si>
  <si>
    <t>JPIJQSOTBSSVTP-PWNYCUMCSA-N</t>
  </si>
  <si>
    <t>TWNIBLMWSKIRAT-VFUOTHLCSA-N</t>
  </si>
  <si>
    <t>NHJUPBDCSOGIKX-VGPGGAHRSA-N</t>
  </si>
  <si>
    <t>VWWQXMAJTJZDQX-UYBVJOGSSA-N</t>
  </si>
  <si>
    <t>RNDNSYIPLPAXAZ-MRVPVSSYSA-N</t>
  </si>
  <si>
    <t>LFTYTUAZOPRMMI-CFRASDGPSA-N</t>
  </si>
  <si>
    <t>ZQPPMHVWECSIRJ-KTKRTIGZSA-N</t>
  </si>
  <si>
    <t>VZCYOOQTPOCHFL-OWOJBTEDSA-N</t>
  </si>
  <si>
    <t>INAPMGSXUVUWAF-GFWFORPUSA-N</t>
  </si>
  <si>
    <t>JPIJQSOTBSSVTP-UHFFFAOYSA-N</t>
  </si>
  <si>
    <t>ZUKPVRWZDMRIEO-VKHMYHEASA-N</t>
  </si>
  <si>
    <t>HXEACLLIILLPRG-YFKPBYRVSA-N</t>
  </si>
  <si>
    <t>RBNPOMFGQQGHHO-UWTATZPHSA-N</t>
  </si>
  <si>
    <t>WUUGFSXJNOTRMR-IOSLPCCCSA-N</t>
  </si>
  <si>
    <t>BTAURFWABMSODR-UHFFFAOYSA-N</t>
  </si>
  <si>
    <t>BJEPYKJPYRNKOW-REOHCLBHSA-N</t>
  </si>
  <si>
    <t>UNXHWFMMPAWVPI-ZXZARUISSA-N</t>
  </si>
  <si>
    <t>UNXHWFMMPAWVPI-QWWZWVQMSA-N</t>
  </si>
  <si>
    <t>YGPSJZOEDVAXAB-QMMMGPOBSA-N</t>
  </si>
  <si>
    <t>VQHSOMBJVWLPSR-WELRSGGNSA-N</t>
  </si>
  <si>
    <t>ONIBWKKTOPOVIA-BYPYZUCNSA-N</t>
  </si>
  <si>
    <t>BBNYCLAREVXOSG-UHFFFAOYSA-N</t>
  </si>
  <si>
    <t>GZCGUPFRVQAUEE-SLPGGIOYSA-N</t>
  </si>
  <si>
    <t>JINBYESILADKFW-UHFFFAOYSA-N</t>
  </si>
  <si>
    <t>VFRROHXSMXFLSN-UHFFFAOYSA-N</t>
  </si>
  <si>
    <t>CZWARROQQFCFJB-UHFFFAOYSA-N</t>
  </si>
  <si>
    <t>KHLCTMQBMINUNT-UHFFFAOYSA-N</t>
  </si>
  <si>
    <t>AEMOLEFTQBMNLQ-AQKNRBDQSA-N</t>
  </si>
  <si>
    <t>WHBMMWSBFZVSSR-VKHMYHEASA-N</t>
  </si>
  <si>
    <t>PNNNRSAQSRJVSB-DPYQTVNSSA-N</t>
  </si>
  <si>
    <t>HEBKCHPVOIAQTA-QWWZWVQMSA-N</t>
  </si>
  <si>
    <t>XGILAAMKEQUXLS-UHFFFAOYSA-N</t>
  </si>
  <si>
    <t>QUEDXNHFTDJVIY-DQCZWYHMSA-N</t>
  </si>
  <si>
    <t>RXVWSYJTUUKTEA-CGQAXDJHSA-N</t>
  </si>
  <si>
    <t>WHBMMWSBFZVSSR-GSVOUGTGSA-N</t>
  </si>
  <si>
    <t>BJHIKXHVCXFQLS-PQLUHFTBSA-N</t>
  </si>
  <si>
    <t>OTKJDMGTUTTYMP-ZWKOTPCHSA-N</t>
  </si>
  <si>
    <t>GSXOAOHZAIYLCY-HSUXUTPPSA-N</t>
  </si>
  <si>
    <t>LEVWYRKDKASIDU-IMJSIDKUSA-N</t>
  </si>
  <si>
    <t>ZKLLSNQJRLJIGT-UYFOZJQFSA-N</t>
  </si>
  <si>
    <t>MBLBDJOUHNCFQT-WCTZXXKLSA-N</t>
  </si>
  <si>
    <t>MPCAJMNYNOGXPB-SLPGGIOYSA-N</t>
  </si>
  <si>
    <t>UBORTCNDUKBEOP-UUOKFMHZSA-N</t>
  </si>
  <si>
    <t>QCHPKSFMDHPSNR-UHFFFAOYSA-N</t>
  </si>
  <si>
    <t>OIRDTQYFTABQOQ-KQYNXXCUSA-N</t>
  </si>
  <si>
    <t>WHUUTDBJXJRKMK-VKHMYHEASA-N</t>
  </si>
  <si>
    <t>VBICKXHEKHSIBG-UHFFFAOYSA-N</t>
  </si>
  <si>
    <t>WQZGKKKJIJFFOK-QTVWNMPRSA-N</t>
  </si>
  <si>
    <t>HDYANYHVCAPMJV-LXQIFKJMSA-N</t>
  </si>
  <si>
    <t>PTJWIQPHWPFNBW-GBNDHIKLSA-N</t>
  </si>
  <si>
    <t>GVJHHUAWPYXKBD-IEOSBIPESA-N</t>
  </si>
  <si>
    <t>QHZLMUACJMDIAE-UHFFFAOYSA-N</t>
  </si>
  <si>
    <t>WQEPLUUGTLDZJY-UHFFFAOYSA-N</t>
  </si>
  <si>
    <t>UKAUYVFTDYCKQA-VKHMYHEASA-N</t>
  </si>
  <si>
    <t>TUNFSRHWOTWDNC-UHFFFAOYSA-N</t>
  </si>
  <si>
    <t>PEEHTFAAVSWFBL-UHFFFAOYSA-N</t>
  </si>
  <si>
    <t>RGHNJXZEOKUKBD-SQOUGZDYSA-N</t>
  </si>
  <si>
    <t>VKOBVWXKNCXXDE-UHFFFAOYSA-N</t>
  </si>
  <si>
    <t>KEMQGTRYUADPNZ-UHFFFAOYSA-N</t>
  </si>
  <si>
    <t>SJZRECIVHVDYJC-UHFFFAOYSA-N</t>
  </si>
  <si>
    <t>RHGKLRLOHDJJDR-BYPYZUCNSA-N</t>
  </si>
  <si>
    <t>JXOHGGNKMLTUBP-HSUXUTPPSA-N</t>
  </si>
  <si>
    <t>GRSZFWQUAKGDAV-KQYNXXCUSA-N</t>
  </si>
  <si>
    <t>GLDOVTGHNKAZLK-UHFFFAOYSA-N</t>
  </si>
  <si>
    <t>UKMSUNONTOPOIO-UHFFFAOYSA-N</t>
  </si>
  <si>
    <t>LQZZUXJYWNFBMV-UHFFFAOYSA-N</t>
  </si>
  <si>
    <t>SNRUBQQJIBEYMU-UHFFFAOYSA-N</t>
  </si>
  <si>
    <t>FBUKVWPVBMHYJY-UHFFFAOYSA-N</t>
  </si>
  <si>
    <t>OHJMTUPIZMNBFR-UHFFFAOYSA-N</t>
  </si>
  <si>
    <t>GSEJCLTVZPLZKY-UHFFFAOYSA-N</t>
  </si>
  <si>
    <t>HDTRYLNUVZCQOY-LIZSDCNHSA-N</t>
  </si>
  <si>
    <t>KWOLFJPFCHCOCG-UHFFFAOYSA-N</t>
  </si>
  <si>
    <t>ODHCTXKNWHHXJC-VKHMYHEASA-N</t>
  </si>
  <si>
    <t>SMQUZDBALVYZAC-UHFFFAOYSA-N</t>
  </si>
  <si>
    <t>HEBKCHPVOIAQTA-NGQZWQHPSA-N</t>
  </si>
  <si>
    <t>NYHBQMYGNKIUIF-UUOKFMHZSA-N</t>
  </si>
  <si>
    <t>GHOKWGTUZJEAQD-ZETCQYMHSA-N</t>
  </si>
  <si>
    <t>AAWZDTNXLSGCEK-LNVDRNJUSA-N</t>
  </si>
  <si>
    <t>AGPKZVBTJJNPAG-WHFBIAKZSA-N</t>
  </si>
  <si>
    <t>QIVBCDIJIAJPQS-VIFPVBQESA-N</t>
  </si>
  <si>
    <t>AYFVYJQAPQTCCC-GBXIJSLDSA-N</t>
  </si>
  <si>
    <t>KZSNJWFQEVHDMF-BYPYZUCNSA-N</t>
  </si>
  <si>
    <t>HNDVDQJCIGZPNO-YFKPBYRVSA-N</t>
  </si>
  <si>
    <t>AHLPHDHHMVZTML-BYPYZUCNSA-N</t>
  </si>
  <si>
    <t>GUBGYTABKSRVRQ-QUYVBRFLSA-N</t>
  </si>
  <si>
    <t>COLNVLDHVKWLRT-QMMMGPOBSA-N</t>
  </si>
  <si>
    <t>FFEARJCKVFRZRR-BYPYZUCNSA-N</t>
  </si>
  <si>
    <t>IERHLVCPSMICTF-XVFCMESISA-N</t>
  </si>
  <si>
    <t>ROHFNLRQFUQHCH-YFKPBYRVSA-N</t>
  </si>
  <si>
    <t>UDMBCSSLTHHNCD-KQYNXXCUSA-N</t>
  </si>
  <si>
    <t>OUYCCCASQSFEME-QMMMGPOBSA-N</t>
  </si>
  <si>
    <t>DJJCXFVJDGTHFX-XVFCMESISA-N</t>
  </si>
  <si>
    <t>DRTQHJPVMGBUCF-XVFCMESISA-N</t>
  </si>
  <si>
    <t>UGQMRVRMYYASKQ-KQYNXXCUSA-N</t>
  </si>
  <si>
    <t>HVYWMOMLDIMFJA-DPAQBDIFSA-N</t>
  </si>
  <si>
    <t>CZMRCDWAGMRECN-UGDNZRGBSA-N</t>
  </si>
  <si>
    <t>BJHIKXHVCXFQLS-UYFOZJQFSA-N</t>
  </si>
  <si>
    <t>KDXKERNSBIXSRK-YFKPBYRVSA-N</t>
  </si>
  <si>
    <t>ZDXPYRJPNDTMRX-VKHMYHEASA-N</t>
  </si>
  <si>
    <t>NBSCHQHZLSJFNQ-GASJEMHNSA-N</t>
  </si>
  <si>
    <t>QNAYBMKLOCPYGJ-REOHCLBHSA-N</t>
  </si>
  <si>
    <t>PMMYEEVYMWASQN-DMTCNVIQSA-N</t>
  </si>
  <si>
    <t>FBPFZTCFMRRESA-JGWLITMVSA-N</t>
  </si>
  <si>
    <t>HMFHBZSHGGEWLO-SOOFDHNKSA-N</t>
  </si>
  <si>
    <t>QIQXTHQIDYTFRH-UHFFFAOYSA-N</t>
  </si>
  <si>
    <t>POULHZVOKOAJMA-UHFFFAOYSA-N</t>
  </si>
  <si>
    <t>VOXXWSYKYCBWHO-UHFFFAOYSA-N</t>
  </si>
  <si>
    <t>GHVNFZFCNZKVNT-UHFFFAOYSA-N</t>
  </si>
  <si>
    <t>BXWNKGSJHAJOGX-UHFFFAOYSA-N</t>
  </si>
  <si>
    <t>DHCLVCXQIBBOPH-UHFFFAOYSA-N</t>
  </si>
  <si>
    <t>BDJRBEYXGGNYIS-UHFFFAOYSA-N</t>
  </si>
  <si>
    <t>JTEJPPKMYBDEMY-UHFFFAOYSA-N</t>
  </si>
  <si>
    <t>LRFVTYWOQMYALW-UHFFFAOYSA-N</t>
  </si>
  <si>
    <t>XSQUKJJJFZCRTK-UHFFFAOYSA-N</t>
  </si>
  <si>
    <t>LEHOTFFKMJEONL-UHFFFAOYSA-N</t>
  </si>
  <si>
    <t>ISAKRJDGNUQOIC-UHFFFAOYSA-N</t>
  </si>
  <si>
    <t>RWQNBRDOKXIBIV-UHFFFAOYSA-N</t>
  </si>
  <si>
    <t>XOAAWQZATWQOTB-UHFFFAOYSA-N</t>
  </si>
  <si>
    <t>KDYFGRWQOYBRFD-UHFFFAOYSA-N</t>
  </si>
  <si>
    <t>ATHGHQPFGPMSJY-UHFFFAOYSA-N</t>
  </si>
  <si>
    <t>KIDHWZJUCRJVML-UHFFFAOYSA-N</t>
  </si>
  <si>
    <t>XPPKVPWEQAFLFU-UHFFFAOYSA-N</t>
  </si>
  <si>
    <t>SUHOOTKUPISOBE-UHFFFAOYSA-N</t>
  </si>
  <si>
    <t>NBIIXXVUZAFLBC-UHFFFAOYSA-N</t>
  </si>
  <si>
    <t>BTNMPGBKDVTSJY-UHFFFAOYSA-N</t>
  </si>
  <si>
    <t>IPCSVZSSVZVIGE-UHFFFAOYSA-N</t>
  </si>
  <si>
    <t>MUBZPKHOEPUJKR-UHFFFAOYSA-N</t>
  </si>
  <si>
    <t>PXQPEWDEAKTCGB-UHFFFAOYSA-N</t>
  </si>
  <si>
    <t>DFPAKSUCGFBDDF-UHFFFAOYSA-N</t>
  </si>
  <si>
    <t>CDAISMWEOUEBRE-UHFFFAOYSA-N</t>
  </si>
  <si>
    <t>HEBKCHPVOIAQTA-UHFFFAOYSA-N</t>
  </si>
  <si>
    <t>PMMYEEVYMWASQN-UHFFFAOYSA-N</t>
  </si>
  <si>
    <t>FDGQSTZJBFJUBT-UHFFFAOYSA-N</t>
  </si>
  <si>
    <t>AVXURJPOCDRRFD-UHFFFAOYSA-N</t>
  </si>
  <si>
    <t>UYTPUPDQBNUYGX-UHFFFAOYSA-N</t>
  </si>
  <si>
    <t>AEMRFAOFKBGASW-UHFFFAOYSA-N</t>
  </si>
  <si>
    <t>AWUCVROLDVIAJX-UHFFFAOYSA-N</t>
  </si>
  <si>
    <t>PEDCQBHIVMGVHV-UHFFFAOYSA-N</t>
  </si>
  <si>
    <t>DHMQDGOQFOQNFH-UHFFFAOYSA-N</t>
  </si>
  <si>
    <t>OSJPPGNTCRNQQC-UHFFFAOYSA-N</t>
  </si>
  <si>
    <t>OIVLITBTBDPEFK-UHFFFAOYSA-N</t>
  </si>
  <si>
    <t>XUJNEKJLAYXESH-UHFFFAOYSA-N</t>
  </si>
  <si>
    <t>DDRJAANPRJIHGJ-UHFFFAOYSA-N</t>
  </si>
  <si>
    <t>OYIFNHCXNCRBQI-UHFFFAOYSA-N</t>
  </si>
  <si>
    <t>WWZKQHOCKIZLMA-UHFFFAOYSA-N</t>
  </si>
  <si>
    <t>KRKNYBCHXYNGOX-UHFFFAOYSA-N</t>
  </si>
  <si>
    <t>ZWIADYZPOWUWEW-UHFFFAOYSA-N</t>
  </si>
  <si>
    <t>WPYMKLBDIGXBTP-UHFFFAOYSA-N</t>
  </si>
  <si>
    <t>UCMIRNVEIXFBKS-UHFFFAOYSA-N</t>
  </si>
  <si>
    <t>DCXYFEDJOCDNAF-UHFFFAOYSA-N</t>
  </si>
  <si>
    <t>SRBFZHDQGSBBOR-UHFFFAOYSA-N</t>
  </si>
  <si>
    <t>NUCLJNSWZCHRKL-UHFFFAOYSA-N</t>
  </si>
  <si>
    <t>WNLRTRBMVRJNCN-UHFFFAOYSA-N</t>
  </si>
  <si>
    <t>GFFGJBXGBJISGV-UHFFFAOYSA-N</t>
  </si>
  <si>
    <t>JJMDCOVWQOJGCB-UHFFFAOYSA-N</t>
  </si>
  <si>
    <t>BKAJNAXTPSGJCU-UHFFFAOYSA-N</t>
  </si>
  <si>
    <t>KPGXRSRHYNQIFN-UHFFFAOYSA-N</t>
  </si>
  <si>
    <t>HWXBTNAVRSUOJR-UHFFFAOYSA-N</t>
  </si>
  <si>
    <t>CIWBSHSKHKDKBQ-JLAZNSOCSA-N</t>
  </si>
  <si>
    <t>phenotype</t>
  </si>
  <si>
    <t>non-malignant</t>
  </si>
  <si>
    <t>tumor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</si>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</sst>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/>
    <xf numFmtId="0" fontId="0" fillId="3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6"/>
  <sheetViews>
    <sheetView tabSelected="1" workbookViewId="0">
      <pane xSplit="8" ySplit="11" topLeftCell="I12" activePane="bottomRight" state="frozen"/>
      <selection pane="topRight" activeCell="H1" sqref="H1"/>
      <selection pane="bottomLeft" activeCell="A9" sqref="A9"/>
      <selection pane="bottomRight" activeCell="H10" sqref="H10"/>
    </sheetView>
  </sheetViews>
  <sheetFormatPr defaultColWidth="8.85546875" defaultRowHeight="12.75" x14ac:dyDescent="0.2"/>
  <cols>
    <col min="1" max="1" width="26.7109375" style="14" customWidth="1"/>
    <col min="2" max="6" width="8.85546875" style="8"/>
    <col min="7" max="7" width="9.140625" style="8" bestFit="1" customWidth="1"/>
    <col min="8" max="8" width="8.85546875" style="8"/>
    <col min="71" max="86" width="15.5703125" bestFit="1" customWidth="1"/>
  </cols>
  <sheetData>
    <row r="1" spans="1:86" x14ac:dyDescent="0.2">
      <c r="A1" s="2"/>
      <c r="B1" s="4"/>
      <c r="C1" s="4"/>
      <c r="D1" s="4"/>
      <c r="E1" s="4"/>
      <c r="F1" s="4"/>
      <c r="G1" s="4"/>
      <c r="H1" s="4" t="s">
        <v>1007</v>
      </c>
      <c r="I1" s="5" t="s">
        <v>53</v>
      </c>
      <c r="J1" s="5" t="s">
        <v>5</v>
      </c>
      <c r="K1" s="5" t="s">
        <v>16</v>
      </c>
      <c r="L1" s="5" t="s">
        <v>19</v>
      </c>
      <c r="M1" s="5" t="s">
        <v>64</v>
      </c>
      <c r="N1" s="5" t="s">
        <v>2</v>
      </c>
      <c r="O1" s="5" t="s">
        <v>66</v>
      </c>
      <c r="P1" s="5" t="s">
        <v>30</v>
      </c>
      <c r="Q1" s="5" t="s">
        <v>28</v>
      </c>
      <c r="R1" s="5" t="s">
        <v>50</v>
      </c>
      <c r="S1" s="5" t="s">
        <v>36</v>
      </c>
      <c r="T1" s="5" t="s">
        <v>6</v>
      </c>
      <c r="U1" s="5" t="s">
        <v>76</v>
      </c>
      <c r="V1" s="5" t="s">
        <v>56</v>
      </c>
      <c r="W1" s="5" t="s">
        <v>63</v>
      </c>
      <c r="X1" s="5" t="s">
        <v>8</v>
      </c>
      <c r="Y1" s="5" t="s">
        <v>73</v>
      </c>
      <c r="Z1" s="5" t="s">
        <v>18</v>
      </c>
      <c r="AA1" s="5" t="s">
        <v>60</v>
      </c>
      <c r="AB1" s="5" t="s">
        <v>75</v>
      </c>
      <c r="AC1" s="5" t="s">
        <v>59</v>
      </c>
      <c r="AD1" s="5" t="s">
        <v>21</v>
      </c>
      <c r="AE1" s="5" t="s">
        <v>49</v>
      </c>
      <c r="AF1" s="5" t="s">
        <v>67</v>
      </c>
      <c r="AG1" s="5" t="s">
        <v>72</v>
      </c>
      <c r="AH1" s="5" t="s">
        <v>44</v>
      </c>
      <c r="AI1" s="5" t="s">
        <v>3</v>
      </c>
      <c r="AJ1" s="5" t="s">
        <v>7</v>
      </c>
      <c r="AK1" s="5" t="s">
        <v>32</v>
      </c>
      <c r="AL1" s="5" t="s">
        <v>12</v>
      </c>
      <c r="AM1" s="5" t="s">
        <v>38</v>
      </c>
      <c r="AN1" s="5" t="s">
        <v>25</v>
      </c>
      <c r="AO1" s="5" t="s">
        <v>40</v>
      </c>
      <c r="AP1" s="5" t="s">
        <v>26</v>
      </c>
      <c r="AQ1" s="5" t="s">
        <v>14</v>
      </c>
      <c r="AR1" s="5" t="s">
        <v>9</v>
      </c>
      <c r="AS1" s="5" t="s">
        <v>42</v>
      </c>
      <c r="AT1" s="5" t="s">
        <v>55</v>
      </c>
      <c r="AU1" s="5" t="s">
        <v>77</v>
      </c>
      <c r="AV1" s="5" t="s">
        <v>15</v>
      </c>
      <c r="AW1" s="5" t="s">
        <v>29</v>
      </c>
      <c r="AX1" s="5" t="s">
        <v>58</v>
      </c>
      <c r="AY1" s="5" t="s">
        <v>45</v>
      </c>
      <c r="AZ1" s="5" t="s">
        <v>47</v>
      </c>
      <c r="BA1" s="5" t="s">
        <v>62</v>
      </c>
      <c r="BB1" s="5" t="s">
        <v>31</v>
      </c>
      <c r="BC1" s="5" t="s">
        <v>70</v>
      </c>
      <c r="BD1" s="5" t="s">
        <v>51</v>
      </c>
      <c r="BE1" s="5" t="s">
        <v>48</v>
      </c>
      <c r="BF1" s="5" t="s">
        <v>68</v>
      </c>
      <c r="BG1" s="5" t="s">
        <v>74</v>
      </c>
      <c r="BH1" s="5" t="s">
        <v>10</v>
      </c>
      <c r="BI1" s="5" t="s">
        <v>24</v>
      </c>
      <c r="BJ1" s="5" t="s">
        <v>0</v>
      </c>
      <c r="BK1" s="5" t="s">
        <v>17</v>
      </c>
      <c r="BL1" s="5" t="s">
        <v>23</v>
      </c>
      <c r="BM1" s="5" t="s">
        <v>35</v>
      </c>
      <c r="BN1" s="5" t="s">
        <v>22</v>
      </c>
      <c r="BO1" s="5" t="s">
        <v>69</v>
      </c>
      <c r="BP1" s="5" t="s">
        <v>27</v>
      </c>
      <c r="BQ1" s="5" t="s">
        <v>54</v>
      </c>
      <c r="BR1" s="5" t="s">
        <v>41</v>
      </c>
      <c r="BS1" s="5" t="s">
        <v>71</v>
      </c>
      <c r="BT1" s="5" t="s">
        <v>11</v>
      </c>
      <c r="BU1" s="5" t="s">
        <v>61</v>
      </c>
      <c r="BV1" s="5" t="s">
        <v>52</v>
      </c>
      <c r="BW1" s="5" t="s">
        <v>57</v>
      </c>
      <c r="BX1" s="5" t="s">
        <v>37</v>
      </c>
      <c r="BY1" s="5" t="s">
        <v>43</v>
      </c>
      <c r="BZ1" s="5" t="s">
        <v>33</v>
      </c>
      <c r="CA1" s="5" t="s">
        <v>20</v>
      </c>
      <c r="CB1" s="5" t="s">
        <v>39</v>
      </c>
      <c r="CC1" s="5" t="s">
        <v>34</v>
      </c>
      <c r="CD1" s="5" t="s">
        <v>46</v>
      </c>
      <c r="CE1" s="5" t="s">
        <v>13</v>
      </c>
      <c r="CF1" s="5" t="s">
        <v>65</v>
      </c>
      <c r="CG1" s="5" t="s">
        <v>1</v>
      </c>
      <c r="CH1" s="5" t="s">
        <v>4</v>
      </c>
    </row>
    <row r="2" spans="1:86" x14ac:dyDescent="0.2">
      <c r="A2" s="2"/>
      <c r="B2" s="4"/>
      <c r="C2" s="4"/>
      <c r="D2" s="4"/>
      <c r="E2" s="2"/>
      <c r="F2" s="2"/>
      <c r="G2" s="2"/>
      <c r="H2" s="2" t="s">
        <v>1008</v>
      </c>
      <c r="I2" s="9">
        <v>107186</v>
      </c>
      <c r="J2" s="9">
        <v>107241</v>
      </c>
      <c r="K2" s="9">
        <v>107230</v>
      </c>
      <c r="L2" s="9">
        <v>107230</v>
      </c>
      <c r="M2" s="9">
        <v>107175</v>
      </c>
      <c r="N2" s="9">
        <v>107241</v>
      </c>
      <c r="O2" s="9">
        <v>107175</v>
      </c>
      <c r="P2" s="9">
        <v>107208</v>
      </c>
      <c r="Q2" s="9">
        <v>107219</v>
      </c>
      <c r="R2" s="9">
        <v>107186</v>
      </c>
      <c r="S2" s="9">
        <v>107208</v>
      </c>
      <c r="T2" s="9">
        <v>107241</v>
      </c>
      <c r="U2" s="9">
        <v>107166</v>
      </c>
      <c r="V2" s="9">
        <v>107186</v>
      </c>
      <c r="W2" s="9">
        <v>107175</v>
      </c>
      <c r="X2" s="9">
        <v>107241</v>
      </c>
      <c r="Y2" s="9">
        <v>107166</v>
      </c>
      <c r="Z2" s="9">
        <v>107230</v>
      </c>
      <c r="AA2" s="9">
        <v>107175</v>
      </c>
      <c r="AB2" s="9">
        <v>107166</v>
      </c>
      <c r="AC2" s="9">
        <v>107186</v>
      </c>
      <c r="AD2" s="9">
        <v>107219</v>
      </c>
      <c r="AE2" s="9">
        <v>107197</v>
      </c>
      <c r="AF2" s="9">
        <v>107175</v>
      </c>
      <c r="AG2" s="9">
        <v>107166</v>
      </c>
      <c r="AH2" s="9">
        <v>107197</v>
      </c>
      <c r="AI2" s="9">
        <v>107241</v>
      </c>
      <c r="AJ2" s="9">
        <v>107241</v>
      </c>
      <c r="AK2" s="9">
        <v>107208</v>
      </c>
      <c r="AL2" s="9">
        <v>107230</v>
      </c>
      <c r="AM2" s="9">
        <v>107208</v>
      </c>
      <c r="AN2" s="9">
        <v>107219</v>
      </c>
      <c r="AO2" s="9">
        <v>107197</v>
      </c>
      <c r="AP2" s="9">
        <v>107219</v>
      </c>
      <c r="AQ2" s="9">
        <v>107230</v>
      </c>
      <c r="AR2" s="9">
        <v>107241</v>
      </c>
      <c r="AS2" s="9">
        <v>107197</v>
      </c>
      <c r="AT2" s="9">
        <v>107186</v>
      </c>
      <c r="AU2" s="9">
        <v>107166</v>
      </c>
      <c r="AV2" s="9">
        <v>107230</v>
      </c>
      <c r="AW2" s="9">
        <v>107219</v>
      </c>
      <c r="AX2" s="9">
        <v>107186</v>
      </c>
      <c r="AY2" s="9">
        <v>107197</v>
      </c>
      <c r="AZ2" s="9">
        <v>107197</v>
      </c>
      <c r="BA2" s="9">
        <v>107175</v>
      </c>
      <c r="BB2" s="9">
        <v>107208</v>
      </c>
      <c r="BC2" s="9">
        <v>107166</v>
      </c>
      <c r="BD2" s="9">
        <v>107186</v>
      </c>
      <c r="BE2" s="9">
        <v>107197</v>
      </c>
      <c r="BF2" s="9">
        <v>107175</v>
      </c>
      <c r="BG2" s="9">
        <v>107166</v>
      </c>
      <c r="BH2" s="9">
        <v>107230</v>
      </c>
      <c r="BI2" s="9">
        <v>107219</v>
      </c>
      <c r="BJ2" s="9">
        <v>107241</v>
      </c>
      <c r="BK2" s="9">
        <v>107230</v>
      </c>
      <c r="BL2" s="9">
        <v>107219</v>
      </c>
      <c r="BM2" s="9">
        <v>107208</v>
      </c>
      <c r="BN2" s="9">
        <v>107219</v>
      </c>
      <c r="BO2" s="9">
        <v>107175</v>
      </c>
      <c r="BP2" s="9">
        <v>107219</v>
      </c>
      <c r="BQ2" s="9">
        <v>107186</v>
      </c>
      <c r="BR2" s="9">
        <v>107197</v>
      </c>
      <c r="BS2" s="9">
        <v>107166</v>
      </c>
      <c r="BT2" s="9">
        <v>107230</v>
      </c>
      <c r="BU2" s="9">
        <v>107175</v>
      </c>
      <c r="BV2" s="9">
        <v>107186</v>
      </c>
      <c r="BW2" s="9">
        <v>107186</v>
      </c>
      <c r="BX2" s="9">
        <v>107208</v>
      </c>
      <c r="BY2" s="9">
        <v>107197</v>
      </c>
      <c r="BZ2" s="9">
        <v>107208</v>
      </c>
      <c r="CA2" s="9">
        <v>107219</v>
      </c>
      <c r="CB2" s="9">
        <v>107208</v>
      </c>
      <c r="CC2" s="9">
        <v>107208</v>
      </c>
      <c r="CD2" s="9">
        <v>107197</v>
      </c>
      <c r="CE2" s="9">
        <v>107230</v>
      </c>
      <c r="CF2" s="9">
        <v>107175</v>
      </c>
      <c r="CG2" s="9">
        <v>107241</v>
      </c>
      <c r="CH2" s="9">
        <v>107241</v>
      </c>
    </row>
    <row r="3" spans="1:86" s="8" customFormat="1" x14ac:dyDescent="0.2">
      <c r="A3" s="2"/>
      <c r="B3" s="4"/>
      <c r="C3" s="4"/>
      <c r="D3" s="4"/>
      <c r="E3" s="4"/>
      <c r="F3" s="4"/>
      <c r="G3" s="2"/>
      <c r="H3" s="2" t="s">
        <v>79</v>
      </c>
      <c r="I3" s="13">
        <v>4</v>
      </c>
      <c r="J3" s="13">
        <v>36</v>
      </c>
      <c r="K3" s="13">
        <v>47</v>
      </c>
      <c r="L3" s="13">
        <v>37</v>
      </c>
      <c r="M3" s="13">
        <v>14</v>
      </c>
      <c r="N3" s="13">
        <v>33</v>
      </c>
      <c r="O3" s="13">
        <v>15</v>
      </c>
      <c r="P3" s="13">
        <v>74</v>
      </c>
      <c r="Q3" s="13">
        <v>53</v>
      </c>
      <c r="R3" s="13">
        <v>10</v>
      </c>
      <c r="S3" s="13">
        <v>71</v>
      </c>
      <c r="T3" s="13">
        <v>28</v>
      </c>
      <c r="U3" s="13">
        <v>100</v>
      </c>
      <c r="V3" s="13">
        <v>11</v>
      </c>
      <c r="W3" s="13">
        <v>17</v>
      </c>
      <c r="X3" s="13">
        <v>34</v>
      </c>
      <c r="Y3" s="13">
        <v>91</v>
      </c>
      <c r="Z3" s="13">
        <v>50</v>
      </c>
      <c r="AA3" s="13">
        <v>25</v>
      </c>
      <c r="AB3" s="13">
        <v>95</v>
      </c>
      <c r="AC3" s="13">
        <v>1</v>
      </c>
      <c r="AD3" s="13">
        <v>62</v>
      </c>
      <c r="AE3" s="13">
        <v>84</v>
      </c>
      <c r="AF3" s="13">
        <v>24</v>
      </c>
      <c r="AG3" s="13">
        <v>90</v>
      </c>
      <c r="AH3" s="13">
        <v>78</v>
      </c>
      <c r="AI3" s="13">
        <v>32</v>
      </c>
      <c r="AJ3" s="13">
        <v>27</v>
      </c>
      <c r="AK3" s="13">
        <v>72</v>
      </c>
      <c r="AL3" s="13">
        <v>46</v>
      </c>
      <c r="AM3" s="13">
        <v>73</v>
      </c>
      <c r="AN3" s="13">
        <v>63</v>
      </c>
      <c r="AO3" s="13">
        <v>80</v>
      </c>
      <c r="AP3" s="13">
        <v>55</v>
      </c>
      <c r="AQ3" s="13">
        <v>44</v>
      </c>
      <c r="AR3" s="13">
        <v>35</v>
      </c>
      <c r="AS3" s="13">
        <v>89</v>
      </c>
      <c r="AT3" s="13">
        <v>2</v>
      </c>
      <c r="AU3" s="13">
        <v>97</v>
      </c>
      <c r="AV3" s="13">
        <v>39</v>
      </c>
      <c r="AW3" s="13">
        <v>54</v>
      </c>
      <c r="AX3" s="13">
        <v>8</v>
      </c>
      <c r="AY3" s="13">
        <v>75</v>
      </c>
      <c r="AZ3" s="13">
        <v>83</v>
      </c>
      <c r="BA3" s="13">
        <v>26</v>
      </c>
      <c r="BB3" s="13">
        <v>64</v>
      </c>
      <c r="BC3" s="13">
        <v>93</v>
      </c>
      <c r="BD3" s="13">
        <v>3</v>
      </c>
      <c r="BE3" s="13">
        <v>79</v>
      </c>
      <c r="BF3" s="13">
        <v>20</v>
      </c>
      <c r="BG3" s="13">
        <v>94</v>
      </c>
      <c r="BH3" s="13">
        <v>49</v>
      </c>
      <c r="BI3" s="13">
        <v>52</v>
      </c>
      <c r="BJ3" s="13">
        <v>31</v>
      </c>
      <c r="BK3" s="13">
        <v>45</v>
      </c>
      <c r="BL3" s="13">
        <v>56</v>
      </c>
      <c r="BM3" s="13">
        <v>65</v>
      </c>
      <c r="BN3" s="13">
        <v>61</v>
      </c>
      <c r="BO3" s="13">
        <v>18</v>
      </c>
      <c r="BP3" s="13">
        <v>58</v>
      </c>
      <c r="BQ3" s="13">
        <v>5</v>
      </c>
      <c r="BR3" s="13">
        <v>85</v>
      </c>
      <c r="BS3" s="13">
        <v>96</v>
      </c>
      <c r="BT3" s="13">
        <v>43</v>
      </c>
      <c r="BU3" s="13">
        <v>19</v>
      </c>
      <c r="BV3" s="13">
        <v>6</v>
      </c>
      <c r="BW3" s="13">
        <v>12</v>
      </c>
      <c r="BX3" s="13">
        <v>70</v>
      </c>
      <c r="BY3" s="13">
        <v>81</v>
      </c>
      <c r="BZ3" s="13">
        <v>69</v>
      </c>
      <c r="CA3" s="13">
        <v>59</v>
      </c>
      <c r="CB3" s="13">
        <v>66</v>
      </c>
      <c r="CC3" s="13">
        <v>68</v>
      </c>
      <c r="CD3" s="13">
        <v>87</v>
      </c>
      <c r="CE3" s="13">
        <v>40</v>
      </c>
      <c r="CF3" s="13">
        <v>13</v>
      </c>
      <c r="CG3" s="13">
        <v>30</v>
      </c>
      <c r="CH3" s="13">
        <v>29</v>
      </c>
    </row>
    <row r="4" spans="1:86" s="7" customFormat="1" x14ac:dyDescent="0.2">
      <c r="A4" s="2"/>
      <c r="B4" s="4"/>
      <c r="C4" s="4"/>
      <c r="D4" s="4"/>
      <c r="E4" s="4"/>
      <c r="F4" s="4"/>
      <c r="G4" s="2"/>
      <c r="H4" s="2" t="s">
        <v>80</v>
      </c>
      <c r="I4" s="6" t="s">
        <v>81</v>
      </c>
      <c r="J4" s="6" t="s">
        <v>81</v>
      </c>
      <c r="K4" s="6" t="s">
        <v>81</v>
      </c>
      <c r="L4" s="6" t="s">
        <v>81</v>
      </c>
      <c r="M4" s="6" t="s">
        <v>81</v>
      </c>
      <c r="N4" s="6" t="s">
        <v>81</v>
      </c>
      <c r="O4" s="6" t="s">
        <v>81</v>
      </c>
      <c r="P4" s="6" t="s">
        <v>81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81</v>
      </c>
      <c r="V4" s="6" t="s">
        <v>81</v>
      </c>
      <c r="W4" s="6" t="s">
        <v>81</v>
      </c>
      <c r="X4" s="6" t="s">
        <v>81</v>
      </c>
      <c r="Y4" s="6" t="s">
        <v>81</v>
      </c>
      <c r="Z4" s="6" t="s">
        <v>81</v>
      </c>
      <c r="AA4" s="6" t="s">
        <v>81</v>
      </c>
      <c r="AB4" s="6" t="s">
        <v>81</v>
      </c>
      <c r="AC4" s="6" t="s">
        <v>81</v>
      </c>
      <c r="AD4" s="6" t="s">
        <v>81</v>
      </c>
      <c r="AE4" s="6" t="s">
        <v>81</v>
      </c>
      <c r="AF4" s="6" t="s">
        <v>81</v>
      </c>
      <c r="AG4" s="6" t="s">
        <v>81</v>
      </c>
      <c r="AH4" s="6" t="s">
        <v>81</v>
      </c>
      <c r="AI4" s="6" t="s">
        <v>81</v>
      </c>
      <c r="AJ4" s="6" t="s">
        <v>81</v>
      </c>
      <c r="AK4" s="6" t="s">
        <v>81</v>
      </c>
      <c r="AL4" s="6" t="s">
        <v>81</v>
      </c>
      <c r="AM4" s="6" t="s">
        <v>81</v>
      </c>
      <c r="AN4" s="6" t="s">
        <v>81</v>
      </c>
      <c r="AO4" s="6" t="s">
        <v>81</v>
      </c>
      <c r="AP4" s="6" t="s">
        <v>81</v>
      </c>
      <c r="AQ4" s="6" t="s">
        <v>81</v>
      </c>
      <c r="AR4" s="6" t="s">
        <v>81</v>
      </c>
      <c r="AS4" s="6" t="s">
        <v>81</v>
      </c>
      <c r="AT4" s="6" t="s">
        <v>81</v>
      </c>
      <c r="AU4" s="6" t="s">
        <v>81</v>
      </c>
      <c r="AV4" s="6" t="s">
        <v>81</v>
      </c>
      <c r="AW4" s="6" t="s">
        <v>81</v>
      </c>
      <c r="AX4" s="6" t="s">
        <v>81</v>
      </c>
      <c r="AY4" s="6" t="s">
        <v>81</v>
      </c>
      <c r="AZ4" s="6" t="s">
        <v>81</v>
      </c>
      <c r="BA4" s="6" t="s">
        <v>81</v>
      </c>
      <c r="BB4" s="6" t="s">
        <v>81</v>
      </c>
      <c r="BC4" s="6" t="s">
        <v>81</v>
      </c>
      <c r="BD4" s="6" t="s">
        <v>81</v>
      </c>
      <c r="BE4" s="6" t="s">
        <v>81</v>
      </c>
      <c r="BF4" s="6" t="s">
        <v>81</v>
      </c>
      <c r="BG4" s="6" t="s">
        <v>81</v>
      </c>
      <c r="BH4" s="6" t="s">
        <v>81</v>
      </c>
      <c r="BI4" s="6" t="s">
        <v>81</v>
      </c>
      <c r="BJ4" s="6" t="s">
        <v>81</v>
      </c>
      <c r="BK4" s="6" t="s">
        <v>81</v>
      </c>
      <c r="BL4" s="6" t="s">
        <v>81</v>
      </c>
      <c r="BM4" s="6" t="s">
        <v>81</v>
      </c>
      <c r="BN4" s="6" t="s">
        <v>81</v>
      </c>
      <c r="BO4" s="6" t="s">
        <v>81</v>
      </c>
      <c r="BP4" s="6" t="s">
        <v>81</v>
      </c>
      <c r="BQ4" s="6" t="s">
        <v>81</v>
      </c>
      <c r="BR4" s="6" t="s">
        <v>81</v>
      </c>
      <c r="BS4" s="6" t="s">
        <v>81</v>
      </c>
      <c r="BT4" s="6" t="s">
        <v>81</v>
      </c>
      <c r="BU4" s="6" t="s">
        <v>81</v>
      </c>
      <c r="BV4" s="6" t="s">
        <v>81</v>
      </c>
      <c r="BW4" s="6" t="s">
        <v>81</v>
      </c>
      <c r="BX4" s="6" t="s">
        <v>81</v>
      </c>
      <c r="BY4" s="6" t="s">
        <v>81</v>
      </c>
      <c r="BZ4" s="6" t="s">
        <v>81</v>
      </c>
      <c r="CA4" s="6" t="s">
        <v>81</v>
      </c>
      <c r="CB4" s="6" t="s">
        <v>81</v>
      </c>
      <c r="CC4" s="6" t="s">
        <v>81</v>
      </c>
      <c r="CD4" s="6" t="s">
        <v>81</v>
      </c>
      <c r="CE4" s="6" t="s">
        <v>81</v>
      </c>
      <c r="CF4" s="6" t="s">
        <v>81</v>
      </c>
      <c r="CG4" s="6" t="s">
        <v>81</v>
      </c>
      <c r="CH4" s="6" t="s">
        <v>81</v>
      </c>
    </row>
    <row r="5" spans="1:86" s="7" customFormat="1" x14ac:dyDescent="0.2">
      <c r="A5" s="2"/>
      <c r="B5" s="4"/>
      <c r="C5" s="4"/>
      <c r="D5" s="4"/>
      <c r="E5" s="4"/>
      <c r="F5" s="4"/>
      <c r="G5" s="2"/>
      <c r="H5" s="2" t="s">
        <v>82</v>
      </c>
      <c r="I5" s="6" t="s">
        <v>83</v>
      </c>
      <c r="J5" s="6" t="s">
        <v>83</v>
      </c>
      <c r="K5" s="6" t="s">
        <v>83</v>
      </c>
      <c r="L5" s="6" t="s">
        <v>83</v>
      </c>
      <c r="M5" s="6" t="s">
        <v>83</v>
      </c>
      <c r="N5" s="6" t="s">
        <v>83</v>
      </c>
      <c r="O5" s="6" t="s">
        <v>83</v>
      </c>
      <c r="P5" s="6" t="s">
        <v>83</v>
      </c>
      <c r="Q5" s="6" t="s">
        <v>83</v>
      </c>
      <c r="R5" s="6" t="s">
        <v>83</v>
      </c>
      <c r="S5" s="6" t="s">
        <v>83</v>
      </c>
      <c r="T5" s="6" t="s">
        <v>83</v>
      </c>
      <c r="U5" s="6" t="s">
        <v>83</v>
      </c>
      <c r="V5" s="6" t="s">
        <v>83</v>
      </c>
      <c r="W5" s="6" t="s">
        <v>83</v>
      </c>
      <c r="X5" s="6" t="s">
        <v>83</v>
      </c>
      <c r="Y5" s="6" t="s">
        <v>83</v>
      </c>
      <c r="Z5" s="6" t="s">
        <v>83</v>
      </c>
      <c r="AA5" s="6" t="s">
        <v>83</v>
      </c>
      <c r="AB5" s="6" t="s">
        <v>83</v>
      </c>
      <c r="AC5" s="6" t="s">
        <v>83</v>
      </c>
      <c r="AD5" s="6" t="s">
        <v>83</v>
      </c>
      <c r="AE5" s="6" t="s">
        <v>83</v>
      </c>
      <c r="AF5" s="6" t="s">
        <v>83</v>
      </c>
      <c r="AG5" s="6" t="s">
        <v>83</v>
      </c>
      <c r="AH5" s="6" t="s">
        <v>83</v>
      </c>
      <c r="AI5" s="6" t="s">
        <v>83</v>
      </c>
      <c r="AJ5" s="6" t="s">
        <v>83</v>
      </c>
      <c r="AK5" s="6" t="s">
        <v>83</v>
      </c>
      <c r="AL5" s="6" t="s">
        <v>83</v>
      </c>
      <c r="AM5" s="6" t="s">
        <v>83</v>
      </c>
      <c r="AN5" s="6" t="s">
        <v>83</v>
      </c>
      <c r="AO5" s="6" t="s">
        <v>83</v>
      </c>
      <c r="AP5" s="6" t="s">
        <v>83</v>
      </c>
      <c r="AQ5" s="6" t="s">
        <v>83</v>
      </c>
      <c r="AR5" s="6" t="s">
        <v>83</v>
      </c>
      <c r="AS5" s="6" t="s">
        <v>83</v>
      </c>
      <c r="AT5" s="6" t="s">
        <v>83</v>
      </c>
      <c r="AU5" s="6" t="s">
        <v>83</v>
      </c>
      <c r="AV5" s="6" t="s">
        <v>83</v>
      </c>
      <c r="AW5" s="6" t="s">
        <v>83</v>
      </c>
      <c r="AX5" s="6" t="s">
        <v>83</v>
      </c>
      <c r="AY5" s="6" t="s">
        <v>83</v>
      </c>
      <c r="AZ5" s="6" t="s">
        <v>83</v>
      </c>
      <c r="BA5" s="6" t="s">
        <v>83</v>
      </c>
      <c r="BB5" s="6" t="s">
        <v>83</v>
      </c>
      <c r="BC5" s="6" t="s">
        <v>83</v>
      </c>
      <c r="BD5" s="6" t="s">
        <v>83</v>
      </c>
      <c r="BE5" s="6" t="s">
        <v>83</v>
      </c>
      <c r="BF5" s="6" t="s">
        <v>83</v>
      </c>
      <c r="BG5" s="6" t="s">
        <v>83</v>
      </c>
      <c r="BH5" s="6" t="s">
        <v>83</v>
      </c>
      <c r="BI5" s="6" t="s">
        <v>83</v>
      </c>
      <c r="BJ5" s="6" t="s">
        <v>83</v>
      </c>
      <c r="BK5" s="6" t="s">
        <v>83</v>
      </c>
      <c r="BL5" s="6" t="s">
        <v>83</v>
      </c>
      <c r="BM5" s="6" t="s">
        <v>83</v>
      </c>
      <c r="BN5" s="6" t="s">
        <v>83</v>
      </c>
      <c r="BO5" s="6" t="s">
        <v>83</v>
      </c>
      <c r="BP5" s="6" t="s">
        <v>83</v>
      </c>
      <c r="BQ5" s="6" t="s">
        <v>83</v>
      </c>
      <c r="BR5" s="6" t="s">
        <v>83</v>
      </c>
      <c r="BS5" s="6" t="s">
        <v>83</v>
      </c>
      <c r="BT5" s="6" t="s">
        <v>83</v>
      </c>
      <c r="BU5" s="6" t="s">
        <v>83</v>
      </c>
      <c r="BV5" s="6" t="s">
        <v>83</v>
      </c>
      <c r="BW5" s="6" t="s">
        <v>83</v>
      </c>
      <c r="BX5" s="6" t="s">
        <v>83</v>
      </c>
      <c r="BY5" s="6" t="s">
        <v>83</v>
      </c>
      <c r="BZ5" s="6" t="s">
        <v>83</v>
      </c>
      <c r="CA5" s="6" t="s">
        <v>83</v>
      </c>
      <c r="CB5" s="6" t="s">
        <v>83</v>
      </c>
      <c r="CC5" s="6" t="s">
        <v>83</v>
      </c>
      <c r="CD5" s="6" t="s">
        <v>83</v>
      </c>
      <c r="CE5" s="6" t="s">
        <v>83</v>
      </c>
      <c r="CF5" s="6" t="s">
        <v>83</v>
      </c>
      <c r="CG5" s="6" t="s">
        <v>83</v>
      </c>
      <c r="CH5" s="6" t="s">
        <v>83</v>
      </c>
    </row>
    <row r="6" spans="1:86" s="7" customFormat="1" x14ac:dyDescent="0.2">
      <c r="A6" s="2"/>
      <c r="B6" s="4"/>
      <c r="C6" s="4"/>
      <c r="D6" s="4"/>
      <c r="E6" s="4"/>
      <c r="F6" s="4"/>
      <c r="G6" s="2"/>
      <c r="H6" s="2" t="s">
        <v>1016</v>
      </c>
      <c r="I6" s="10">
        <v>107190</v>
      </c>
      <c r="J6" s="10">
        <v>107251</v>
      </c>
      <c r="K6" s="10">
        <v>107238</v>
      </c>
      <c r="L6" s="10">
        <v>107231</v>
      </c>
      <c r="M6" s="10">
        <v>107177</v>
      </c>
      <c r="N6" s="10">
        <v>107248</v>
      </c>
      <c r="O6" s="10">
        <v>107178</v>
      </c>
      <c r="P6" s="10">
        <v>107218</v>
      </c>
      <c r="Q6" s="10">
        <v>107221</v>
      </c>
      <c r="R6" s="10">
        <v>107194</v>
      </c>
      <c r="S6" s="10">
        <v>107215</v>
      </c>
      <c r="T6" s="10">
        <v>107243</v>
      </c>
      <c r="U6" s="10">
        <v>107174</v>
      </c>
      <c r="V6" s="10">
        <v>107195</v>
      </c>
      <c r="W6" s="10">
        <v>107179</v>
      </c>
      <c r="X6" s="10">
        <v>107249</v>
      </c>
      <c r="Y6" s="10">
        <v>107168</v>
      </c>
      <c r="Z6" s="10">
        <v>107240</v>
      </c>
      <c r="AA6" s="10">
        <v>107184</v>
      </c>
      <c r="AB6" s="10">
        <v>107171</v>
      </c>
      <c r="AC6" s="10">
        <v>107187</v>
      </c>
      <c r="AD6" s="10">
        <v>107228</v>
      </c>
      <c r="AE6" s="10">
        <v>107204</v>
      </c>
      <c r="AF6" s="10">
        <v>107183</v>
      </c>
      <c r="AG6" s="10">
        <v>107167</v>
      </c>
      <c r="AH6" s="10">
        <v>107199</v>
      </c>
      <c r="AI6" s="10">
        <v>107247</v>
      </c>
      <c r="AJ6" s="10">
        <v>107242</v>
      </c>
      <c r="AK6" s="10">
        <v>107216</v>
      </c>
      <c r="AL6" s="10">
        <v>107237</v>
      </c>
      <c r="AM6" s="10">
        <v>107217</v>
      </c>
      <c r="AN6" s="10">
        <v>107229</v>
      </c>
      <c r="AO6" s="10">
        <v>107201</v>
      </c>
      <c r="AP6" s="10">
        <v>107223</v>
      </c>
      <c r="AQ6" s="10">
        <v>107235</v>
      </c>
      <c r="AR6" s="10">
        <v>107250</v>
      </c>
      <c r="AS6" s="10">
        <v>107207</v>
      </c>
      <c r="AT6" s="10">
        <v>107188</v>
      </c>
      <c r="AU6" s="10">
        <v>107173</v>
      </c>
      <c r="AV6" s="10">
        <v>107232</v>
      </c>
      <c r="AW6" s="10">
        <v>107222</v>
      </c>
      <c r="AX6" s="10">
        <v>107193</v>
      </c>
      <c r="AY6" s="10">
        <v>107198</v>
      </c>
      <c r="AZ6" s="10">
        <v>107203</v>
      </c>
      <c r="BA6" s="10">
        <v>107185</v>
      </c>
      <c r="BB6" s="10">
        <v>107209</v>
      </c>
      <c r="BC6" s="10">
        <v>107169</v>
      </c>
      <c r="BD6" s="10">
        <v>107189</v>
      </c>
      <c r="BE6" s="10">
        <v>107200</v>
      </c>
      <c r="BF6" s="10">
        <v>107182</v>
      </c>
      <c r="BG6" s="10">
        <v>107170</v>
      </c>
      <c r="BH6" s="10">
        <v>107239</v>
      </c>
      <c r="BI6" s="10">
        <v>107220</v>
      </c>
      <c r="BJ6" s="10">
        <v>107246</v>
      </c>
      <c r="BK6" s="10">
        <v>107236</v>
      </c>
      <c r="BL6" s="10">
        <v>107224</v>
      </c>
      <c r="BM6" s="10">
        <v>107210</v>
      </c>
      <c r="BN6" s="10">
        <v>107227</v>
      </c>
      <c r="BO6" s="10">
        <v>107180</v>
      </c>
      <c r="BP6" s="10">
        <v>107225</v>
      </c>
      <c r="BQ6" s="10">
        <v>107191</v>
      </c>
      <c r="BR6" s="10">
        <v>107205</v>
      </c>
      <c r="BS6" s="10">
        <v>107172</v>
      </c>
      <c r="BT6" s="10">
        <v>107234</v>
      </c>
      <c r="BU6" s="10">
        <v>107181</v>
      </c>
      <c r="BV6" s="10">
        <v>107192</v>
      </c>
      <c r="BW6" s="10">
        <v>107196</v>
      </c>
      <c r="BX6" s="10">
        <v>107214</v>
      </c>
      <c r="BY6" s="10">
        <v>107202</v>
      </c>
      <c r="BZ6" s="10">
        <v>107213</v>
      </c>
      <c r="CA6" s="10">
        <v>107226</v>
      </c>
      <c r="CB6" s="10">
        <v>107211</v>
      </c>
      <c r="CC6" s="10">
        <v>107212</v>
      </c>
      <c r="CD6" s="10">
        <v>107206</v>
      </c>
      <c r="CE6" s="10">
        <v>107233</v>
      </c>
      <c r="CF6" s="10">
        <v>107176</v>
      </c>
      <c r="CG6" s="10">
        <v>107245</v>
      </c>
      <c r="CH6" s="10">
        <v>107244</v>
      </c>
    </row>
    <row r="7" spans="1:86" s="7" customFormat="1" x14ac:dyDescent="0.2">
      <c r="A7" s="2"/>
      <c r="B7" s="4"/>
      <c r="C7" s="4"/>
      <c r="D7" s="4"/>
      <c r="E7" s="4"/>
      <c r="F7" s="4"/>
      <c r="G7" s="2"/>
      <c r="H7" s="12" t="s">
        <v>1017</v>
      </c>
      <c r="I7" s="21">
        <v>1447842</v>
      </c>
      <c r="J7" s="21">
        <v>1409205</v>
      </c>
      <c r="K7" s="21">
        <v>1392783</v>
      </c>
      <c r="L7" s="21">
        <v>1351742</v>
      </c>
      <c r="M7" s="21">
        <v>1522610</v>
      </c>
      <c r="N7" s="21">
        <v>1468783</v>
      </c>
      <c r="O7" s="21">
        <v>1386579</v>
      </c>
      <c r="P7" s="21">
        <v>1164446</v>
      </c>
      <c r="Q7" s="21">
        <v>1093384</v>
      </c>
      <c r="R7" s="21">
        <v>1512402</v>
      </c>
      <c r="S7" s="21">
        <v>1089799</v>
      </c>
      <c r="T7" s="21">
        <v>1364578</v>
      </c>
      <c r="U7" s="21">
        <v>1142759</v>
      </c>
      <c r="V7" s="21">
        <v>1473091</v>
      </c>
      <c r="W7" s="21">
        <v>1355022</v>
      </c>
      <c r="X7" s="21">
        <v>1402476</v>
      </c>
      <c r="Y7" s="21">
        <v>1158121</v>
      </c>
      <c r="Z7" s="21">
        <v>1373221</v>
      </c>
      <c r="AA7" s="21">
        <v>1601899</v>
      </c>
      <c r="AB7" s="21">
        <v>1163073</v>
      </c>
      <c r="AC7" s="21">
        <v>1292406</v>
      </c>
      <c r="AD7" s="21">
        <v>1095793</v>
      </c>
      <c r="AE7" s="21">
        <v>1066699</v>
      </c>
      <c r="AF7" s="21">
        <v>1459665</v>
      </c>
      <c r="AG7" s="21">
        <v>1168970</v>
      </c>
      <c r="AH7" s="21">
        <v>1092161</v>
      </c>
      <c r="AI7" s="21">
        <v>1382817</v>
      </c>
      <c r="AJ7" s="21">
        <v>1358610</v>
      </c>
      <c r="AK7" s="21">
        <v>1146758</v>
      </c>
      <c r="AL7" s="21">
        <v>1420533</v>
      </c>
      <c r="AM7" s="21">
        <v>990948</v>
      </c>
      <c r="AN7" s="21">
        <v>1135154</v>
      </c>
      <c r="AO7" s="21">
        <v>1113158</v>
      </c>
      <c r="AP7" s="21">
        <v>1030975</v>
      </c>
      <c r="AQ7" s="21">
        <v>1402522</v>
      </c>
      <c r="AR7" s="21">
        <v>1358357</v>
      </c>
      <c r="AS7" s="21">
        <v>1035719</v>
      </c>
      <c r="AT7" s="21">
        <v>1386985</v>
      </c>
      <c r="AU7" s="21">
        <v>1203349</v>
      </c>
      <c r="AV7" s="21">
        <v>1324162</v>
      </c>
      <c r="AW7" s="21">
        <v>1034265</v>
      </c>
      <c r="AX7" s="21">
        <v>1501596</v>
      </c>
      <c r="AY7" s="21">
        <v>1118913</v>
      </c>
      <c r="AZ7" s="21">
        <v>966165</v>
      </c>
      <c r="BA7" s="21">
        <v>1516997</v>
      </c>
      <c r="BB7" s="21">
        <v>1131127</v>
      </c>
      <c r="BC7" s="21">
        <v>1199952</v>
      </c>
      <c r="BD7" s="21">
        <v>1412443</v>
      </c>
      <c r="BE7" s="21">
        <v>1141736</v>
      </c>
      <c r="BF7" s="21">
        <v>1445197</v>
      </c>
      <c r="BG7" s="21">
        <v>1106564</v>
      </c>
      <c r="BH7" s="21">
        <v>1442447</v>
      </c>
      <c r="BI7" s="21">
        <v>1056798</v>
      </c>
      <c r="BJ7" s="21">
        <v>1398273</v>
      </c>
      <c r="BK7" s="21">
        <v>1420584</v>
      </c>
      <c r="BL7" s="21">
        <v>1178767</v>
      </c>
      <c r="BM7" s="21">
        <v>1188821</v>
      </c>
      <c r="BN7" s="21">
        <v>1113467</v>
      </c>
      <c r="BO7" s="21">
        <v>1443485</v>
      </c>
      <c r="BP7" s="21">
        <v>1062908</v>
      </c>
      <c r="BQ7" s="21">
        <v>1484027</v>
      </c>
      <c r="BR7" s="21">
        <v>1111172</v>
      </c>
      <c r="BS7" s="21">
        <v>1220937</v>
      </c>
      <c r="BT7" s="21">
        <v>1323784</v>
      </c>
      <c r="BU7" s="21">
        <v>1487829</v>
      </c>
      <c r="BV7" s="21">
        <v>1490163</v>
      </c>
      <c r="BW7" s="21">
        <v>1470266</v>
      </c>
      <c r="BX7" s="21">
        <v>1131332</v>
      </c>
      <c r="BY7" s="21">
        <v>1068794</v>
      </c>
      <c r="BZ7" s="21">
        <v>1115395</v>
      </c>
      <c r="CA7" s="21">
        <v>1097843</v>
      </c>
      <c r="CB7" s="21">
        <v>1102286</v>
      </c>
      <c r="CC7" s="21">
        <v>1132860</v>
      </c>
      <c r="CD7" s="21">
        <v>1102491</v>
      </c>
      <c r="CE7" s="21">
        <v>1350427</v>
      </c>
      <c r="CF7" s="21">
        <v>1421871</v>
      </c>
      <c r="CG7" s="21">
        <v>1537119</v>
      </c>
      <c r="CH7" s="21">
        <v>1348206</v>
      </c>
    </row>
    <row r="8" spans="1:86" s="7" customFormat="1" x14ac:dyDescent="0.2">
      <c r="A8" s="2"/>
      <c r="B8" s="4"/>
      <c r="C8" s="4"/>
      <c r="D8" s="4"/>
      <c r="E8" s="4"/>
      <c r="F8" s="4"/>
      <c r="G8" s="2"/>
      <c r="H8" s="12" t="s">
        <v>1018</v>
      </c>
      <c r="I8" s="21">
        <v>3767650</v>
      </c>
      <c r="J8" s="21">
        <v>4334283</v>
      </c>
      <c r="K8" s="21">
        <v>2923935</v>
      </c>
      <c r="L8" s="21">
        <v>2231356</v>
      </c>
      <c r="M8" s="21">
        <v>4209281</v>
      </c>
      <c r="N8" s="21">
        <v>4804807</v>
      </c>
      <c r="O8" s="21">
        <v>1355822</v>
      </c>
      <c r="P8" s="21">
        <v>1359005</v>
      </c>
      <c r="Q8" s="21">
        <v>1999120</v>
      </c>
      <c r="R8" s="21">
        <v>3436580</v>
      </c>
      <c r="S8" s="21">
        <v>1884413</v>
      </c>
      <c r="T8" s="21">
        <v>2291861</v>
      </c>
      <c r="U8" s="21">
        <v>2140385</v>
      </c>
      <c r="V8" s="21">
        <v>3265630</v>
      </c>
      <c r="W8" s="21">
        <v>1961991</v>
      </c>
      <c r="X8" s="21">
        <v>3191831</v>
      </c>
      <c r="Y8" s="21">
        <v>2219852</v>
      </c>
      <c r="Z8" s="21">
        <v>3265802</v>
      </c>
      <c r="AA8" s="21">
        <v>4589800</v>
      </c>
      <c r="AB8" s="21">
        <v>2355377</v>
      </c>
      <c r="AC8" s="21">
        <v>2051324</v>
      </c>
      <c r="AD8" s="21">
        <v>1811848</v>
      </c>
      <c r="AE8" s="21">
        <v>4120497</v>
      </c>
      <c r="AF8" s="21">
        <v>1972412</v>
      </c>
      <c r="AG8" s="21">
        <v>1730398</v>
      </c>
      <c r="AH8" s="21">
        <v>2753707</v>
      </c>
      <c r="AI8" s="21">
        <v>3713926</v>
      </c>
      <c r="AJ8" s="21">
        <v>2868986</v>
      </c>
      <c r="AK8" s="21">
        <v>1895281</v>
      </c>
      <c r="AL8" s="21">
        <v>4027441</v>
      </c>
      <c r="AM8" s="21">
        <v>2401003</v>
      </c>
      <c r="AN8" s="21">
        <v>1720640</v>
      </c>
      <c r="AO8" s="21">
        <v>2374459</v>
      </c>
      <c r="AP8" s="21">
        <v>2814389</v>
      </c>
      <c r="AQ8" s="21">
        <v>4992569</v>
      </c>
      <c r="AR8" s="21">
        <v>2414114</v>
      </c>
      <c r="AS8" s="21">
        <v>2532537</v>
      </c>
      <c r="AT8" s="21">
        <v>2591684</v>
      </c>
      <c r="AU8" s="21">
        <v>2319837</v>
      </c>
      <c r="AV8" s="21">
        <v>2733906</v>
      </c>
      <c r="AW8" s="21">
        <v>1410272</v>
      </c>
      <c r="AX8" s="21">
        <v>3833767</v>
      </c>
      <c r="AY8" s="21">
        <v>4028072</v>
      </c>
      <c r="AZ8" s="21">
        <v>1762396</v>
      </c>
      <c r="BA8" s="21">
        <v>2153467</v>
      </c>
      <c r="BB8" s="21">
        <v>1465471</v>
      </c>
      <c r="BC8" s="21">
        <v>2778235</v>
      </c>
      <c r="BD8" s="21">
        <v>2348107</v>
      </c>
      <c r="BE8" s="21">
        <v>2698576</v>
      </c>
      <c r="BF8" s="21">
        <v>3230493</v>
      </c>
      <c r="BG8" s="21">
        <v>801014</v>
      </c>
      <c r="BH8" s="21">
        <v>3810819</v>
      </c>
      <c r="BI8" s="21">
        <v>1994991</v>
      </c>
      <c r="BJ8" s="21">
        <v>2123207</v>
      </c>
      <c r="BK8" s="21">
        <v>3589638</v>
      </c>
      <c r="BL8" s="21">
        <v>3298353</v>
      </c>
      <c r="BM8" s="21">
        <v>1098340</v>
      </c>
      <c r="BN8" s="21">
        <v>4775975</v>
      </c>
      <c r="BO8" s="21">
        <v>4938944</v>
      </c>
      <c r="BP8" s="21">
        <v>1658553</v>
      </c>
      <c r="BQ8" s="21">
        <v>3247449</v>
      </c>
      <c r="BR8" s="21">
        <v>3573234</v>
      </c>
      <c r="BS8" s="21">
        <v>4759473</v>
      </c>
      <c r="BT8" s="21">
        <v>5012674</v>
      </c>
      <c r="BU8" s="21">
        <v>4663240</v>
      </c>
      <c r="BV8" s="21">
        <v>4456068</v>
      </c>
      <c r="BW8" s="21">
        <v>4232318</v>
      </c>
      <c r="BX8" s="21">
        <v>3379610</v>
      </c>
      <c r="BY8" s="21">
        <v>2654777</v>
      </c>
      <c r="BZ8" s="21">
        <v>2074457</v>
      </c>
      <c r="CA8" s="21">
        <v>3327472</v>
      </c>
      <c r="CB8" s="21">
        <v>2395858</v>
      </c>
      <c r="CC8" s="21">
        <v>2507846</v>
      </c>
      <c r="CD8" s="21">
        <v>3141398</v>
      </c>
      <c r="CE8" s="21">
        <v>3862658</v>
      </c>
      <c r="CF8" s="21">
        <v>4489767</v>
      </c>
      <c r="CG8" s="21">
        <v>4337115</v>
      </c>
      <c r="CH8" s="21">
        <v>3060828</v>
      </c>
    </row>
    <row r="9" spans="1:86" x14ac:dyDescent="0.2">
      <c r="A9" s="2"/>
      <c r="B9" s="4"/>
      <c r="C9" s="4"/>
      <c r="D9" s="4"/>
      <c r="E9" s="4"/>
      <c r="F9" s="4"/>
      <c r="G9" s="4"/>
      <c r="H9" s="22" t="s">
        <v>1237</v>
      </c>
      <c r="I9" s="5">
        <v>62</v>
      </c>
      <c r="J9" s="5">
        <v>69</v>
      </c>
      <c r="K9" s="5">
        <v>116</v>
      </c>
      <c r="L9" s="5">
        <v>125</v>
      </c>
      <c r="M9" s="5">
        <v>152</v>
      </c>
      <c r="N9" s="5">
        <v>175</v>
      </c>
      <c r="O9" s="5">
        <v>184</v>
      </c>
      <c r="P9" s="5">
        <v>201</v>
      </c>
      <c r="Q9" s="5">
        <v>213</v>
      </c>
      <c r="R9" s="5">
        <v>219</v>
      </c>
      <c r="S9" s="5">
        <v>221</v>
      </c>
      <c r="T9" s="5">
        <v>232</v>
      </c>
      <c r="U9" s="5">
        <v>243</v>
      </c>
      <c r="V9" s="5">
        <v>259</v>
      </c>
      <c r="W9" s="5">
        <v>263</v>
      </c>
      <c r="X9" s="5">
        <v>278</v>
      </c>
      <c r="Y9" s="5">
        <v>282</v>
      </c>
      <c r="Z9" s="5">
        <v>294</v>
      </c>
      <c r="AA9" s="5">
        <v>315</v>
      </c>
      <c r="AB9" s="5">
        <v>330</v>
      </c>
      <c r="AC9" s="5">
        <v>355</v>
      </c>
      <c r="AD9" s="5">
        <v>359</v>
      </c>
      <c r="AE9" s="5">
        <v>410</v>
      </c>
      <c r="AF9" s="5">
        <v>411</v>
      </c>
      <c r="AG9" s="5">
        <v>413</v>
      </c>
      <c r="AH9" s="5">
        <v>439</v>
      </c>
      <c r="AI9" s="5">
        <v>454</v>
      </c>
      <c r="AJ9" s="5">
        <v>502</v>
      </c>
      <c r="AK9" s="5">
        <v>545</v>
      </c>
      <c r="AL9" s="5">
        <v>561</v>
      </c>
      <c r="AM9" s="5">
        <v>574</v>
      </c>
      <c r="AN9" s="5">
        <v>597</v>
      </c>
      <c r="AO9" s="5">
        <v>608</v>
      </c>
      <c r="AP9" s="5">
        <v>634</v>
      </c>
      <c r="AQ9" s="5">
        <v>669</v>
      </c>
      <c r="AR9" s="5">
        <v>686</v>
      </c>
      <c r="AS9" s="5">
        <v>689</v>
      </c>
      <c r="AT9" s="5">
        <v>704</v>
      </c>
      <c r="AU9" s="5">
        <v>706</v>
      </c>
      <c r="AV9" s="5">
        <v>62</v>
      </c>
      <c r="AW9" s="5">
        <v>69</v>
      </c>
      <c r="AX9" s="5">
        <v>116</v>
      </c>
      <c r="AY9" s="5">
        <v>125</v>
      </c>
      <c r="AZ9" s="5">
        <v>152</v>
      </c>
      <c r="BA9" s="5">
        <v>175</v>
      </c>
      <c r="BB9" s="5">
        <v>184</v>
      </c>
      <c r="BC9" s="5">
        <v>201</v>
      </c>
      <c r="BD9" s="5">
        <v>213</v>
      </c>
      <c r="BE9" s="5">
        <v>219</v>
      </c>
      <c r="BF9" s="5">
        <v>221</v>
      </c>
      <c r="BG9" s="5">
        <v>232</v>
      </c>
      <c r="BH9" s="5">
        <v>243</v>
      </c>
      <c r="BI9" s="5">
        <v>259</v>
      </c>
      <c r="BJ9" s="5">
        <v>263</v>
      </c>
      <c r="BK9" s="5">
        <v>278</v>
      </c>
      <c r="BL9" s="5">
        <v>282</v>
      </c>
      <c r="BM9" s="5">
        <v>294</v>
      </c>
      <c r="BN9" s="5">
        <v>315</v>
      </c>
      <c r="BO9" s="5">
        <v>330</v>
      </c>
      <c r="BP9" s="5">
        <v>355</v>
      </c>
      <c r="BQ9" s="5">
        <v>359</v>
      </c>
      <c r="BR9" s="5">
        <v>410</v>
      </c>
      <c r="BS9" s="5">
        <v>411</v>
      </c>
      <c r="BT9" s="5">
        <v>413</v>
      </c>
      <c r="BU9" s="5">
        <v>439</v>
      </c>
      <c r="BV9" s="5">
        <v>454</v>
      </c>
      <c r="BW9" s="5">
        <v>502</v>
      </c>
      <c r="BX9" s="5">
        <v>545</v>
      </c>
      <c r="BY9" s="5">
        <v>561</v>
      </c>
      <c r="BZ9" s="5">
        <v>574</v>
      </c>
      <c r="CA9" s="5">
        <v>597</v>
      </c>
      <c r="CB9" s="5">
        <v>608</v>
      </c>
      <c r="CC9" s="5">
        <v>634</v>
      </c>
      <c r="CD9" s="5">
        <v>669</v>
      </c>
      <c r="CE9" s="5">
        <v>686</v>
      </c>
      <c r="CF9" s="5">
        <v>689</v>
      </c>
      <c r="CG9" s="5">
        <v>704</v>
      </c>
      <c r="CH9" s="5">
        <v>706</v>
      </c>
    </row>
    <row r="10" spans="1:86" x14ac:dyDescent="0.2">
      <c r="A10" s="2"/>
      <c r="B10" s="4"/>
      <c r="C10" s="4"/>
      <c r="D10" s="4"/>
      <c r="E10" s="4"/>
      <c r="F10" s="4"/>
      <c r="G10" s="4"/>
      <c r="H10" s="4" t="s">
        <v>1234</v>
      </c>
      <c r="I10" s="5" t="s">
        <v>1235</v>
      </c>
      <c r="J10" s="5" t="s">
        <v>1235</v>
      </c>
      <c r="K10" s="5" t="s">
        <v>1235</v>
      </c>
      <c r="L10" s="5" t="s">
        <v>1235</v>
      </c>
      <c r="M10" s="5" t="s">
        <v>1235</v>
      </c>
      <c r="N10" s="5" t="s">
        <v>1235</v>
      </c>
      <c r="O10" s="5" t="s">
        <v>1235</v>
      </c>
      <c r="P10" s="5" t="s">
        <v>1235</v>
      </c>
      <c r="Q10" s="5" t="s">
        <v>1235</v>
      </c>
      <c r="R10" s="5" t="s">
        <v>1235</v>
      </c>
      <c r="S10" s="5" t="s">
        <v>1235</v>
      </c>
      <c r="T10" s="5" t="s">
        <v>1235</v>
      </c>
      <c r="U10" s="5" t="s">
        <v>1235</v>
      </c>
      <c r="V10" s="5" t="s">
        <v>1235</v>
      </c>
      <c r="W10" s="5" t="s">
        <v>1235</v>
      </c>
      <c r="X10" s="5" t="s">
        <v>1235</v>
      </c>
      <c r="Y10" s="5" t="s">
        <v>1235</v>
      </c>
      <c r="Z10" s="5" t="s">
        <v>1235</v>
      </c>
      <c r="AA10" s="5" t="s">
        <v>1235</v>
      </c>
      <c r="AB10" s="5" t="s">
        <v>1235</v>
      </c>
      <c r="AC10" s="5" t="s">
        <v>1235</v>
      </c>
      <c r="AD10" s="5" t="s">
        <v>1235</v>
      </c>
      <c r="AE10" s="5" t="s">
        <v>1235</v>
      </c>
      <c r="AF10" s="5" t="s">
        <v>1235</v>
      </c>
      <c r="AG10" s="5" t="s">
        <v>1235</v>
      </c>
      <c r="AH10" s="5" t="s">
        <v>1235</v>
      </c>
      <c r="AI10" s="5" t="s">
        <v>1235</v>
      </c>
      <c r="AJ10" s="5" t="s">
        <v>1235</v>
      </c>
      <c r="AK10" s="5" t="s">
        <v>1235</v>
      </c>
      <c r="AL10" s="5" t="s">
        <v>1235</v>
      </c>
      <c r="AM10" s="5" t="s">
        <v>1235</v>
      </c>
      <c r="AN10" s="5" t="s">
        <v>1235</v>
      </c>
      <c r="AO10" s="5" t="s">
        <v>1235</v>
      </c>
      <c r="AP10" s="5" t="s">
        <v>1235</v>
      </c>
      <c r="AQ10" s="5" t="s">
        <v>1235</v>
      </c>
      <c r="AR10" s="5" t="s">
        <v>1235</v>
      </c>
      <c r="AS10" s="5" t="s">
        <v>1235</v>
      </c>
      <c r="AT10" s="5" t="s">
        <v>1235</v>
      </c>
      <c r="AU10" s="5" t="s">
        <v>1235</v>
      </c>
      <c r="AV10" s="5" t="s">
        <v>1236</v>
      </c>
      <c r="AW10" s="5" t="s">
        <v>1236</v>
      </c>
      <c r="AX10" s="5" t="s">
        <v>1236</v>
      </c>
      <c r="AY10" s="5" t="s">
        <v>1236</v>
      </c>
      <c r="AZ10" s="5" t="s">
        <v>1236</v>
      </c>
      <c r="BA10" s="5" t="s">
        <v>1236</v>
      </c>
      <c r="BB10" s="5" t="s">
        <v>1236</v>
      </c>
      <c r="BC10" s="5" t="s">
        <v>1236</v>
      </c>
      <c r="BD10" s="5" t="s">
        <v>1236</v>
      </c>
      <c r="BE10" s="5" t="s">
        <v>1236</v>
      </c>
      <c r="BF10" s="5" t="s">
        <v>1236</v>
      </c>
      <c r="BG10" s="5" t="s">
        <v>1236</v>
      </c>
      <c r="BH10" s="5" t="s">
        <v>1236</v>
      </c>
      <c r="BI10" s="5" t="s">
        <v>1236</v>
      </c>
      <c r="BJ10" s="5" t="s">
        <v>1236</v>
      </c>
      <c r="BK10" s="5" t="s">
        <v>1236</v>
      </c>
      <c r="BL10" s="5" t="s">
        <v>1236</v>
      </c>
      <c r="BM10" s="5" t="s">
        <v>1236</v>
      </c>
      <c r="BN10" s="5" t="s">
        <v>1236</v>
      </c>
      <c r="BO10" s="5" t="s">
        <v>1236</v>
      </c>
      <c r="BP10" s="5" t="s">
        <v>1236</v>
      </c>
      <c r="BQ10" s="5" t="s">
        <v>1236</v>
      </c>
      <c r="BR10" s="5" t="s">
        <v>1236</v>
      </c>
      <c r="BS10" s="5" t="s">
        <v>1236</v>
      </c>
      <c r="BT10" s="5" t="s">
        <v>1236</v>
      </c>
      <c r="BU10" s="5" t="s">
        <v>1236</v>
      </c>
      <c r="BV10" s="5" t="s">
        <v>1236</v>
      </c>
      <c r="BW10" s="5" t="s">
        <v>1236</v>
      </c>
      <c r="BX10" s="5" t="s">
        <v>1236</v>
      </c>
      <c r="BY10" s="5" t="s">
        <v>1236</v>
      </c>
      <c r="BZ10" s="5" t="s">
        <v>1236</v>
      </c>
      <c r="CA10" s="5" t="s">
        <v>1236</v>
      </c>
      <c r="CB10" s="5" t="s">
        <v>1236</v>
      </c>
      <c r="CC10" s="5" t="s">
        <v>1236</v>
      </c>
      <c r="CD10" s="5" t="s">
        <v>1236</v>
      </c>
      <c r="CE10" s="5" t="s">
        <v>1236</v>
      </c>
      <c r="CF10" s="5" t="s">
        <v>1236</v>
      </c>
      <c r="CG10" s="5" t="s">
        <v>1236</v>
      </c>
      <c r="CH10" s="5" t="s">
        <v>1236</v>
      </c>
    </row>
    <row r="11" spans="1:86" s="7" customFormat="1" x14ac:dyDescent="0.2">
      <c r="A11" s="2" t="s">
        <v>1009</v>
      </c>
      <c r="B11" s="4" t="s">
        <v>1010</v>
      </c>
      <c r="C11" s="4" t="s">
        <v>1011</v>
      </c>
      <c r="D11" s="4" t="s">
        <v>1012</v>
      </c>
      <c r="E11" s="4" t="s">
        <v>1013</v>
      </c>
      <c r="F11" s="4" t="s">
        <v>1014</v>
      </c>
      <c r="G11" s="4" t="s">
        <v>1015</v>
      </c>
      <c r="H11" s="4" t="s">
        <v>1045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s="18" customFormat="1" x14ac:dyDescent="0.2">
      <c r="A12" s="15" t="s">
        <v>84</v>
      </c>
      <c r="B12" s="16">
        <v>1113100</v>
      </c>
      <c r="C12" s="16">
        <v>87</v>
      </c>
      <c r="D12" s="16">
        <v>14441</v>
      </c>
      <c r="E12" s="15" t="s">
        <v>85</v>
      </c>
      <c r="F12" s="15" t="s">
        <v>1046</v>
      </c>
      <c r="G12" s="16">
        <v>12400</v>
      </c>
      <c r="H12" s="15"/>
      <c r="I12" s="17">
        <v>26167</v>
      </c>
      <c r="J12" s="17">
        <v>22624</v>
      </c>
      <c r="K12" s="17">
        <v>24779</v>
      </c>
      <c r="L12" s="17">
        <v>22431</v>
      </c>
      <c r="M12" s="17">
        <v>28490</v>
      </c>
      <c r="N12" s="17">
        <v>25471</v>
      </c>
      <c r="O12" s="17">
        <v>27631</v>
      </c>
      <c r="P12" s="17">
        <v>19995</v>
      </c>
      <c r="Q12" s="17">
        <v>17365</v>
      </c>
      <c r="R12" s="17">
        <v>26274</v>
      </c>
      <c r="S12" s="17">
        <v>19862</v>
      </c>
      <c r="T12" s="17">
        <v>22747</v>
      </c>
      <c r="U12" s="17">
        <v>22086</v>
      </c>
      <c r="V12" s="17">
        <v>25353</v>
      </c>
      <c r="W12" s="17">
        <v>27230</v>
      </c>
      <c r="X12" s="17">
        <v>21871</v>
      </c>
      <c r="Y12" s="17">
        <v>20388</v>
      </c>
      <c r="Z12" s="17">
        <v>24746</v>
      </c>
      <c r="AA12" s="17">
        <v>29309</v>
      </c>
      <c r="AB12" s="17">
        <v>20829</v>
      </c>
      <c r="AC12" s="17">
        <v>25612</v>
      </c>
      <c r="AD12" s="17">
        <v>18595</v>
      </c>
      <c r="AE12" s="17">
        <v>20077</v>
      </c>
      <c r="AF12" s="17">
        <v>28435</v>
      </c>
      <c r="AG12" s="17">
        <v>20458</v>
      </c>
      <c r="AH12" s="17">
        <v>19259</v>
      </c>
      <c r="AI12" s="17">
        <v>20728</v>
      </c>
      <c r="AJ12" s="17">
        <v>23193</v>
      </c>
      <c r="AK12" s="17">
        <v>20936</v>
      </c>
      <c r="AL12" s="17">
        <v>24122</v>
      </c>
      <c r="AM12" s="17">
        <v>19498</v>
      </c>
      <c r="AN12" s="17">
        <v>18384</v>
      </c>
      <c r="AO12" s="17">
        <v>21660</v>
      </c>
      <c r="AP12" s="17">
        <v>19124</v>
      </c>
      <c r="AQ12" s="17">
        <v>21594</v>
      </c>
      <c r="AR12" s="17">
        <v>22504</v>
      </c>
      <c r="AS12" s="17">
        <v>20323</v>
      </c>
      <c r="AT12" s="17">
        <v>25745</v>
      </c>
      <c r="AU12" s="17">
        <v>21712</v>
      </c>
      <c r="AV12" s="17">
        <v>22165</v>
      </c>
      <c r="AW12" s="17">
        <v>19108</v>
      </c>
      <c r="AX12" s="17">
        <v>26875</v>
      </c>
      <c r="AY12" s="17">
        <v>21152</v>
      </c>
      <c r="AZ12" s="17">
        <v>19776</v>
      </c>
      <c r="BA12" s="17">
        <v>27677</v>
      </c>
      <c r="BB12" s="17">
        <v>18062</v>
      </c>
      <c r="BC12" s="17">
        <v>19319</v>
      </c>
      <c r="BD12" s="17">
        <v>25887</v>
      </c>
      <c r="BE12" s="17">
        <v>22194</v>
      </c>
      <c r="BF12" s="17">
        <v>27721</v>
      </c>
      <c r="BG12" s="17">
        <v>21792</v>
      </c>
      <c r="BH12" s="17">
        <v>23696</v>
      </c>
      <c r="BI12" s="17">
        <v>16557</v>
      </c>
      <c r="BJ12" s="17">
        <v>25143</v>
      </c>
      <c r="BK12" s="17">
        <v>22752</v>
      </c>
      <c r="BL12" s="17">
        <v>20526</v>
      </c>
      <c r="BM12" s="17">
        <v>18820</v>
      </c>
      <c r="BN12" s="17">
        <v>20091</v>
      </c>
      <c r="BO12" s="17">
        <v>26846</v>
      </c>
      <c r="BP12" s="17">
        <v>18424</v>
      </c>
      <c r="BQ12" s="17">
        <v>27851</v>
      </c>
      <c r="BR12" s="17">
        <v>19972</v>
      </c>
      <c r="BS12" s="17">
        <v>22270</v>
      </c>
      <c r="BT12" s="17">
        <v>21758</v>
      </c>
      <c r="BU12" s="17">
        <v>28274</v>
      </c>
      <c r="BV12" s="17">
        <v>27611</v>
      </c>
      <c r="BW12" s="17">
        <v>25460</v>
      </c>
      <c r="BX12" s="17">
        <v>19703</v>
      </c>
      <c r="BY12" s="17">
        <v>20890</v>
      </c>
      <c r="BZ12" s="17">
        <v>19636</v>
      </c>
      <c r="CA12" s="17">
        <v>20464</v>
      </c>
      <c r="CB12" s="17">
        <v>20382</v>
      </c>
      <c r="CC12" s="17">
        <v>19282</v>
      </c>
      <c r="CD12" s="17">
        <v>19966</v>
      </c>
      <c r="CE12" s="17">
        <v>23630</v>
      </c>
      <c r="CF12" s="17">
        <v>25690</v>
      </c>
      <c r="CG12" s="17">
        <v>24448</v>
      </c>
      <c r="CH12" s="17">
        <v>22726</v>
      </c>
    </row>
    <row r="13" spans="1:86" s="18" customFormat="1" x14ac:dyDescent="0.2">
      <c r="A13" s="15" t="s">
        <v>86</v>
      </c>
      <c r="B13" s="16">
        <v>1061700</v>
      </c>
      <c r="C13" s="16">
        <v>87</v>
      </c>
      <c r="D13" s="16">
        <v>14378</v>
      </c>
      <c r="E13" s="15" t="s">
        <v>87</v>
      </c>
      <c r="F13" s="15" t="s">
        <v>1046</v>
      </c>
      <c r="G13" s="16">
        <v>41518</v>
      </c>
      <c r="H13" s="15"/>
      <c r="I13" s="17">
        <v>59159</v>
      </c>
      <c r="J13" s="17">
        <v>51223</v>
      </c>
      <c r="K13" s="17">
        <v>52714</v>
      </c>
      <c r="L13" s="17">
        <v>51690</v>
      </c>
      <c r="M13" s="17">
        <v>66728</v>
      </c>
      <c r="N13" s="17">
        <v>52881</v>
      </c>
      <c r="O13" s="17">
        <v>58198</v>
      </c>
      <c r="P13" s="17">
        <v>47548</v>
      </c>
      <c r="Q13" s="17">
        <v>39754</v>
      </c>
      <c r="R13" s="17">
        <v>59674</v>
      </c>
      <c r="S13" s="17">
        <v>42429</v>
      </c>
      <c r="T13" s="17">
        <v>53135</v>
      </c>
      <c r="U13" s="17">
        <v>46126</v>
      </c>
      <c r="V13" s="17">
        <v>52609</v>
      </c>
      <c r="W13" s="17">
        <v>55780</v>
      </c>
      <c r="X13" s="17">
        <v>49209</v>
      </c>
      <c r="Y13" s="17">
        <v>46810</v>
      </c>
      <c r="Z13" s="17">
        <v>53364</v>
      </c>
      <c r="AA13" s="17">
        <v>64366</v>
      </c>
      <c r="AB13" s="17">
        <v>44605</v>
      </c>
      <c r="AC13" s="17">
        <v>56461</v>
      </c>
      <c r="AD13" s="17">
        <v>41861</v>
      </c>
      <c r="AE13" s="17">
        <v>42255</v>
      </c>
      <c r="AF13" s="17">
        <v>59178</v>
      </c>
      <c r="AG13" s="17">
        <v>45646</v>
      </c>
      <c r="AH13" s="17">
        <v>47234</v>
      </c>
      <c r="AI13" s="17">
        <v>47968</v>
      </c>
      <c r="AJ13" s="17">
        <v>52891</v>
      </c>
      <c r="AK13" s="17">
        <v>42778</v>
      </c>
      <c r="AL13" s="17">
        <v>50126</v>
      </c>
      <c r="AM13" s="17">
        <v>42219</v>
      </c>
      <c r="AN13" s="17">
        <v>42871</v>
      </c>
      <c r="AO13" s="17">
        <v>43853</v>
      </c>
      <c r="AP13" s="17">
        <v>39757</v>
      </c>
      <c r="AQ13" s="17">
        <v>49011</v>
      </c>
      <c r="AR13" s="17">
        <v>50627</v>
      </c>
      <c r="AS13" s="17">
        <v>42391</v>
      </c>
      <c r="AT13" s="17">
        <v>55512</v>
      </c>
      <c r="AU13" s="17">
        <v>49788</v>
      </c>
      <c r="AV13" s="17">
        <v>50142</v>
      </c>
      <c r="AW13" s="17">
        <v>40466</v>
      </c>
      <c r="AX13" s="17">
        <v>60671</v>
      </c>
      <c r="AY13" s="17">
        <v>46120</v>
      </c>
      <c r="AZ13" s="17">
        <v>40861</v>
      </c>
      <c r="BA13" s="17">
        <v>62228</v>
      </c>
      <c r="BB13" s="17">
        <v>43721</v>
      </c>
      <c r="BC13" s="17">
        <v>42313</v>
      </c>
      <c r="BD13" s="17">
        <v>56319</v>
      </c>
      <c r="BE13" s="17">
        <v>45464</v>
      </c>
      <c r="BF13" s="17">
        <v>59241</v>
      </c>
      <c r="BG13" s="17">
        <v>47538</v>
      </c>
      <c r="BH13" s="17">
        <v>50569</v>
      </c>
      <c r="BI13" s="17">
        <v>37512</v>
      </c>
      <c r="BJ13" s="17">
        <v>57271</v>
      </c>
      <c r="BK13" s="17">
        <v>47959</v>
      </c>
      <c r="BL13" s="17">
        <v>46221</v>
      </c>
      <c r="BM13" s="17">
        <v>43063</v>
      </c>
      <c r="BN13" s="17">
        <v>44493</v>
      </c>
      <c r="BO13" s="17">
        <v>57525</v>
      </c>
      <c r="BP13" s="17">
        <v>40226</v>
      </c>
      <c r="BQ13" s="17">
        <v>59567</v>
      </c>
      <c r="BR13" s="17">
        <v>44022</v>
      </c>
      <c r="BS13" s="17">
        <v>50481</v>
      </c>
      <c r="BT13" s="17">
        <v>51291</v>
      </c>
      <c r="BU13" s="17">
        <v>61060</v>
      </c>
      <c r="BV13" s="17">
        <v>60106</v>
      </c>
      <c r="BW13" s="17">
        <v>55989</v>
      </c>
      <c r="BX13" s="17">
        <v>44320</v>
      </c>
      <c r="BY13" s="17">
        <v>45266</v>
      </c>
      <c r="BZ13" s="17">
        <v>43562</v>
      </c>
      <c r="CA13" s="17">
        <v>44942</v>
      </c>
      <c r="CB13" s="17">
        <v>46160</v>
      </c>
      <c r="CC13" s="17">
        <v>44505</v>
      </c>
      <c r="CD13" s="17">
        <v>42116</v>
      </c>
      <c r="CE13" s="17">
        <v>53446</v>
      </c>
      <c r="CF13" s="17">
        <v>58973</v>
      </c>
      <c r="CG13" s="17">
        <v>57619</v>
      </c>
      <c r="CH13" s="17">
        <v>51777</v>
      </c>
    </row>
    <row r="14" spans="1:86" s="18" customFormat="1" x14ac:dyDescent="0.2">
      <c r="A14" s="15" t="s">
        <v>88</v>
      </c>
      <c r="B14" s="16">
        <v>1006900</v>
      </c>
      <c r="C14" s="16">
        <v>87</v>
      </c>
      <c r="D14" s="16">
        <v>14367</v>
      </c>
      <c r="E14" s="15" t="s">
        <v>89</v>
      </c>
      <c r="F14" s="15" t="s">
        <v>1046</v>
      </c>
      <c r="G14" s="16">
        <v>22048</v>
      </c>
      <c r="H14" s="15"/>
      <c r="I14" s="17">
        <v>50441</v>
      </c>
      <c r="J14" s="17">
        <v>44256</v>
      </c>
      <c r="K14" s="17">
        <v>45221</v>
      </c>
      <c r="L14" s="17">
        <v>43897</v>
      </c>
      <c r="M14" s="17">
        <v>58360</v>
      </c>
      <c r="N14" s="17">
        <v>49122</v>
      </c>
      <c r="O14" s="17">
        <v>49575</v>
      </c>
      <c r="P14" s="17">
        <v>38642</v>
      </c>
      <c r="Q14" s="17">
        <v>36766</v>
      </c>
      <c r="R14" s="17">
        <v>52003</v>
      </c>
      <c r="S14" s="17">
        <v>38020</v>
      </c>
      <c r="T14" s="17">
        <v>45545</v>
      </c>
      <c r="U14" s="17">
        <v>36846</v>
      </c>
      <c r="V14" s="17">
        <v>50412</v>
      </c>
      <c r="W14" s="17">
        <v>52307</v>
      </c>
      <c r="X14" s="17">
        <v>42531</v>
      </c>
      <c r="Y14" s="17">
        <v>38059</v>
      </c>
      <c r="Z14" s="17">
        <v>44255</v>
      </c>
      <c r="AA14" s="17">
        <v>55592</v>
      </c>
      <c r="AB14" s="17">
        <v>38152</v>
      </c>
      <c r="AC14" s="17">
        <v>45198</v>
      </c>
      <c r="AD14" s="17">
        <v>34575</v>
      </c>
      <c r="AE14" s="17">
        <v>36288</v>
      </c>
      <c r="AF14" s="17">
        <v>50931</v>
      </c>
      <c r="AG14" s="17">
        <v>41802</v>
      </c>
      <c r="AH14" s="17">
        <v>37517</v>
      </c>
      <c r="AI14" s="17">
        <v>41901</v>
      </c>
      <c r="AJ14" s="17">
        <v>47864</v>
      </c>
      <c r="AK14" s="17">
        <v>36604</v>
      </c>
      <c r="AL14" s="17">
        <v>40918</v>
      </c>
      <c r="AM14" s="17">
        <v>36198</v>
      </c>
      <c r="AN14" s="17">
        <v>34524</v>
      </c>
      <c r="AO14" s="17">
        <v>38374</v>
      </c>
      <c r="AP14" s="17">
        <v>36868</v>
      </c>
      <c r="AQ14" s="17">
        <v>41399</v>
      </c>
      <c r="AR14" s="17">
        <v>42150</v>
      </c>
      <c r="AS14" s="17">
        <v>34269</v>
      </c>
      <c r="AT14" s="17">
        <v>44220</v>
      </c>
      <c r="AU14" s="17">
        <v>41670</v>
      </c>
      <c r="AV14" s="17">
        <v>42339</v>
      </c>
      <c r="AW14" s="17">
        <v>32306</v>
      </c>
      <c r="AX14" s="17">
        <v>54134</v>
      </c>
      <c r="AY14" s="17">
        <v>38983</v>
      </c>
      <c r="AZ14" s="17">
        <v>36288</v>
      </c>
      <c r="BA14" s="17">
        <v>55595</v>
      </c>
      <c r="BB14" s="17">
        <v>38298</v>
      </c>
      <c r="BC14" s="17">
        <v>39632</v>
      </c>
      <c r="BD14" s="17">
        <v>47746</v>
      </c>
      <c r="BE14" s="17">
        <v>39165</v>
      </c>
      <c r="BF14" s="17">
        <v>50852</v>
      </c>
      <c r="BG14" s="17">
        <v>38212</v>
      </c>
      <c r="BH14" s="17">
        <v>45611</v>
      </c>
      <c r="BI14" s="17">
        <v>33101</v>
      </c>
      <c r="BJ14" s="17">
        <v>47243</v>
      </c>
      <c r="BK14" s="17">
        <v>43606</v>
      </c>
      <c r="BL14" s="17">
        <v>39525</v>
      </c>
      <c r="BM14" s="17">
        <v>36689</v>
      </c>
      <c r="BN14" s="17">
        <v>37445</v>
      </c>
      <c r="BO14" s="17">
        <v>52395</v>
      </c>
      <c r="BP14" s="17">
        <v>35175</v>
      </c>
      <c r="BQ14" s="17">
        <v>51189</v>
      </c>
      <c r="BR14" s="17">
        <v>37676</v>
      </c>
      <c r="BS14" s="17">
        <v>43673</v>
      </c>
      <c r="BT14" s="17">
        <v>41577</v>
      </c>
      <c r="BU14" s="17">
        <v>52233</v>
      </c>
      <c r="BV14" s="17">
        <v>50287</v>
      </c>
      <c r="BW14" s="17">
        <v>48790</v>
      </c>
      <c r="BX14" s="17">
        <v>38559</v>
      </c>
      <c r="BY14" s="17">
        <v>38865</v>
      </c>
      <c r="BZ14" s="17">
        <v>37366</v>
      </c>
      <c r="CA14" s="17">
        <v>35079</v>
      </c>
      <c r="CB14" s="17">
        <v>40269</v>
      </c>
      <c r="CC14" s="17">
        <v>37181</v>
      </c>
      <c r="CD14" s="17">
        <v>36571</v>
      </c>
      <c r="CE14" s="17">
        <v>43867</v>
      </c>
      <c r="CF14" s="17">
        <v>50879</v>
      </c>
      <c r="CG14" s="17">
        <v>47129</v>
      </c>
      <c r="CH14" s="17">
        <v>43464</v>
      </c>
    </row>
    <row r="15" spans="1:86" s="18" customFormat="1" x14ac:dyDescent="0.2">
      <c r="A15" s="15" t="s">
        <v>90</v>
      </c>
      <c r="B15" s="16">
        <v>948820</v>
      </c>
      <c r="C15" s="16">
        <v>87</v>
      </c>
      <c r="D15" s="16">
        <v>14373</v>
      </c>
      <c r="E15" s="15" t="s">
        <v>91</v>
      </c>
      <c r="F15" s="15" t="s">
        <v>1046</v>
      </c>
      <c r="G15" s="16">
        <v>75546</v>
      </c>
      <c r="H15" s="15"/>
      <c r="I15" s="17">
        <v>67767</v>
      </c>
      <c r="J15" s="17">
        <v>63956</v>
      </c>
      <c r="K15" s="17">
        <v>57917</v>
      </c>
      <c r="L15" s="17"/>
      <c r="M15" s="17">
        <v>76593</v>
      </c>
      <c r="N15" s="17"/>
      <c r="O15" s="17">
        <v>67480</v>
      </c>
      <c r="P15" s="17">
        <v>53628</v>
      </c>
      <c r="Q15" s="17">
        <v>50916</v>
      </c>
      <c r="R15" s="17">
        <v>72081</v>
      </c>
      <c r="S15" s="17">
        <v>49956</v>
      </c>
      <c r="T15" s="17">
        <v>66046</v>
      </c>
      <c r="U15" s="17">
        <v>50299</v>
      </c>
      <c r="V15" s="17">
        <v>68254</v>
      </c>
      <c r="W15" s="17">
        <v>61605</v>
      </c>
      <c r="X15" s="17">
        <v>58670</v>
      </c>
      <c r="Y15" s="17">
        <v>52164</v>
      </c>
      <c r="Z15" s="17">
        <v>59262</v>
      </c>
      <c r="AA15" s="17">
        <v>76582</v>
      </c>
      <c r="AB15" s="17">
        <v>51148</v>
      </c>
      <c r="AC15" s="17">
        <v>59942</v>
      </c>
      <c r="AD15" s="17">
        <v>45645</v>
      </c>
      <c r="AE15" s="17">
        <v>48639</v>
      </c>
      <c r="AF15" s="17">
        <v>67427</v>
      </c>
      <c r="AG15" s="17">
        <v>53161</v>
      </c>
      <c r="AH15" s="17">
        <v>53416</v>
      </c>
      <c r="AI15" s="17">
        <v>57654</v>
      </c>
      <c r="AJ15" s="17">
        <v>68603</v>
      </c>
      <c r="AK15" s="17">
        <v>49535</v>
      </c>
      <c r="AL15" s="17">
        <v>60116</v>
      </c>
      <c r="AM15" s="17">
        <v>50404</v>
      </c>
      <c r="AN15" s="17">
        <v>46508</v>
      </c>
      <c r="AO15" s="17">
        <v>51378</v>
      </c>
      <c r="AP15" s="17">
        <v>45828</v>
      </c>
      <c r="AQ15" s="17">
        <v>59212</v>
      </c>
      <c r="AR15" s="17">
        <v>54852</v>
      </c>
      <c r="AS15" s="17">
        <v>48261</v>
      </c>
      <c r="AT15" s="17">
        <v>60788</v>
      </c>
      <c r="AU15" s="17">
        <v>56747</v>
      </c>
      <c r="AV15" s="17">
        <v>60557</v>
      </c>
      <c r="AW15" s="17">
        <v>44698</v>
      </c>
      <c r="AX15" s="17">
        <v>74027</v>
      </c>
      <c r="AY15" s="17">
        <v>54859</v>
      </c>
      <c r="AZ15" s="17">
        <v>47724</v>
      </c>
      <c r="BA15" s="17">
        <v>70932</v>
      </c>
      <c r="BB15" s="17">
        <v>49009</v>
      </c>
      <c r="BC15" s="17">
        <v>51997</v>
      </c>
      <c r="BD15" s="17">
        <v>67028</v>
      </c>
      <c r="BE15" s="17">
        <v>52961</v>
      </c>
      <c r="BF15" s="17">
        <v>65556</v>
      </c>
      <c r="BG15" s="17">
        <v>49113</v>
      </c>
      <c r="BH15" s="17">
        <v>57173</v>
      </c>
      <c r="BI15" s="17">
        <v>45375</v>
      </c>
      <c r="BJ15" s="17">
        <v>60777</v>
      </c>
      <c r="BK15" s="17">
        <v>58812</v>
      </c>
      <c r="BL15" s="17">
        <v>55458</v>
      </c>
      <c r="BM15" s="17">
        <v>51346</v>
      </c>
      <c r="BN15" s="17">
        <v>48238</v>
      </c>
      <c r="BO15" s="17">
        <v>71480</v>
      </c>
      <c r="BP15" s="17">
        <v>48132</v>
      </c>
      <c r="BQ15" s="17">
        <v>68602</v>
      </c>
      <c r="BR15" s="17">
        <v>51246</v>
      </c>
      <c r="BS15" s="17">
        <v>57233</v>
      </c>
      <c r="BT15" s="17">
        <v>61268</v>
      </c>
      <c r="BU15" s="17">
        <v>69040</v>
      </c>
      <c r="BV15" s="17">
        <v>67920</v>
      </c>
      <c r="BW15" s="17">
        <v>71088</v>
      </c>
      <c r="BX15" s="17">
        <v>51973</v>
      </c>
      <c r="BY15" s="17">
        <v>51552</v>
      </c>
      <c r="BZ15" s="17">
        <v>52035</v>
      </c>
      <c r="CA15" s="17">
        <v>46234</v>
      </c>
      <c r="CB15" s="17">
        <v>51850</v>
      </c>
      <c r="CC15" s="17">
        <v>50673</v>
      </c>
      <c r="CD15" s="17">
        <v>51777</v>
      </c>
      <c r="CE15" s="17">
        <v>59436</v>
      </c>
      <c r="CF15" s="17">
        <v>71348</v>
      </c>
      <c r="CG15" s="17">
        <v>70435</v>
      </c>
      <c r="CH15" s="17">
        <v>58915</v>
      </c>
    </row>
    <row r="16" spans="1:86" s="18" customFormat="1" x14ac:dyDescent="0.2">
      <c r="A16" s="15" t="s">
        <v>92</v>
      </c>
      <c r="B16" s="16">
        <v>886620</v>
      </c>
      <c r="C16" s="16">
        <v>87</v>
      </c>
      <c r="D16" s="16">
        <v>14350</v>
      </c>
      <c r="E16" s="15" t="s">
        <v>93</v>
      </c>
      <c r="F16" s="15" t="s">
        <v>1046</v>
      </c>
      <c r="G16" s="16">
        <v>13584</v>
      </c>
      <c r="H16" s="15"/>
      <c r="I16" s="17">
        <v>75411</v>
      </c>
      <c r="J16" s="17">
        <v>70627</v>
      </c>
      <c r="K16" s="17">
        <v>68702</v>
      </c>
      <c r="L16" s="17">
        <v>69256</v>
      </c>
      <c r="M16" s="17">
        <v>87493</v>
      </c>
      <c r="N16" s="17">
        <v>80160</v>
      </c>
      <c r="O16" s="17">
        <v>76077</v>
      </c>
      <c r="P16" s="17">
        <v>66524</v>
      </c>
      <c r="Q16" s="17">
        <v>55595</v>
      </c>
      <c r="R16" s="17">
        <v>84211</v>
      </c>
      <c r="S16" s="17">
        <v>58407</v>
      </c>
      <c r="T16" s="17">
        <v>73967</v>
      </c>
      <c r="U16" s="17">
        <v>59549</v>
      </c>
      <c r="V16" s="17">
        <v>78791</v>
      </c>
      <c r="W16" s="17"/>
      <c r="X16" s="17">
        <v>69647</v>
      </c>
      <c r="Y16" s="17">
        <v>57493</v>
      </c>
      <c r="Z16" s="17">
        <v>69196</v>
      </c>
      <c r="AA16" s="17">
        <v>88248</v>
      </c>
      <c r="AB16" s="17">
        <v>61271</v>
      </c>
      <c r="AC16" s="17">
        <v>70689</v>
      </c>
      <c r="AD16" s="17">
        <v>56867</v>
      </c>
      <c r="AE16" s="17">
        <v>56840</v>
      </c>
      <c r="AF16" s="17">
        <v>78471</v>
      </c>
      <c r="AG16" s="17">
        <v>63825</v>
      </c>
      <c r="AH16" s="17">
        <v>62006</v>
      </c>
      <c r="AI16" s="17">
        <v>66294</v>
      </c>
      <c r="AJ16" s="17">
        <v>75263</v>
      </c>
      <c r="AK16" s="17">
        <v>60298</v>
      </c>
      <c r="AL16" s="17">
        <v>68674</v>
      </c>
      <c r="AM16" s="17">
        <v>60310</v>
      </c>
      <c r="AN16" s="17">
        <v>56294</v>
      </c>
      <c r="AO16" s="17">
        <v>57391</v>
      </c>
      <c r="AP16" s="17">
        <v>51760</v>
      </c>
      <c r="AQ16" s="17">
        <v>71678</v>
      </c>
      <c r="AR16" s="17">
        <v>68455</v>
      </c>
      <c r="AS16" s="17">
        <v>61020</v>
      </c>
      <c r="AT16" s="17">
        <v>73051</v>
      </c>
      <c r="AU16" s="17">
        <v>63641</v>
      </c>
      <c r="AV16" s="17">
        <v>71127</v>
      </c>
      <c r="AW16" s="17">
        <v>52647</v>
      </c>
      <c r="AX16" s="17">
        <v>82253</v>
      </c>
      <c r="AY16" s="17">
        <v>63530</v>
      </c>
      <c r="AZ16" s="17">
        <v>55550</v>
      </c>
      <c r="BA16" s="17">
        <v>85321</v>
      </c>
      <c r="BB16" s="17">
        <v>56716</v>
      </c>
      <c r="BC16" s="17">
        <v>60798</v>
      </c>
      <c r="BD16" s="17">
        <v>78732</v>
      </c>
      <c r="BE16" s="17">
        <v>61218</v>
      </c>
      <c r="BF16" s="17">
        <v>76942</v>
      </c>
      <c r="BG16" s="17">
        <v>58914</v>
      </c>
      <c r="BH16" s="17">
        <v>73055</v>
      </c>
      <c r="BI16" s="17">
        <v>50322</v>
      </c>
      <c r="BJ16" s="17">
        <v>78001</v>
      </c>
      <c r="BK16" s="17">
        <v>72710</v>
      </c>
      <c r="BL16" s="17">
        <v>60108</v>
      </c>
      <c r="BM16" s="17">
        <v>56004</v>
      </c>
      <c r="BN16" s="17">
        <v>53334</v>
      </c>
      <c r="BO16" s="17">
        <v>79351</v>
      </c>
      <c r="BP16" s="17">
        <v>52090</v>
      </c>
      <c r="BQ16" s="17">
        <v>81538</v>
      </c>
      <c r="BR16" s="17">
        <v>58377</v>
      </c>
      <c r="BS16" s="17">
        <v>67786</v>
      </c>
      <c r="BT16" s="17">
        <v>71630</v>
      </c>
      <c r="BU16" s="17">
        <v>81970</v>
      </c>
      <c r="BV16" s="17">
        <v>78979</v>
      </c>
      <c r="BW16" s="17">
        <v>77813</v>
      </c>
      <c r="BX16" s="17">
        <v>60382</v>
      </c>
      <c r="BY16" s="17">
        <v>61532</v>
      </c>
      <c r="BZ16" s="17">
        <v>55082</v>
      </c>
      <c r="CA16" s="17">
        <v>56321</v>
      </c>
      <c r="CB16" s="17">
        <v>59198</v>
      </c>
      <c r="CC16" s="17">
        <v>59695</v>
      </c>
      <c r="CD16" s="17">
        <v>61315</v>
      </c>
      <c r="CE16" s="17">
        <v>69632</v>
      </c>
      <c r="CF16" s="17">
        <v>80766</v>
      </c>
      <c r="CG16" s="17">
        <v>78720</v>
      </c>
      <c r="CH16" s="17">
        <v>72337</v>
      </c>
    </row>
    <row r="17" spans="1:86" s="18" customFormat="1" x14ac:dyDescent="0.2">
      <c r="A17" s="15" t="s">
        <v>94</v>
      </c>
      <c r="B17" s="16">
        <v>819620</v>
      </c>
      <c r="C17" s="16">
        <v>87</v>
      </c>
      <c r="D17" s="16">
        <v>14338</v>
      </c>
      <c r="E17" s="15" t="s">
        <v>95</v>
      </c>
      <c r="F17" s="15" t="s">
        <v>1046</v>
      </c>
      <c r="G17" s="16">
        <v>14259</v>
      </c>
      <c r="H17" s="15"/>
      <c r="I17" s="17"/>
      <c r="J17" s="17">
        <v>75398</v>
      </c>
      <c r="K17" s="17">
        <v>74291</v>
      </c>
      <c r="L17" s="17">
        <v>76255</v>
      </c>
      <c r="M17" s="17">
        <v>94758</v>
      </c>
      <c r="N17" s="17">
        <v>80062</v>
      </c>
      <c r="O17" s="17">
        <v>84795</v>
      </c>
      <c r="P17" s="17">
        <v>65760</v>
      </c>
      <c r="Q17" s="17">
        <v>60138</v>
      </c>
      <c r="R17" s="17">
        <v>89280</v>
      </c>
      <c r="S17" s="17">
        <v>60935</v>
      </c>
      <c r="T17" s="17">
        <v>74109</v>
      </c>
      <c r="U17" s="17">
        <v>64461</v>
      </c>
      <c r="V17" s="17">
        <v>85384</v>
      </c>
      <c r="W17" s="17">
        <v>82032</v>
      </c>
      <c r="X17" s="17">
        <v>74535</v>
      </c>
      <c r="Y17" s="17">
        <v>67263</v>
      </c>
      <c r="Z17" s="17">
        <v>74214</v>
      </c>
      <c r="AA17" s="17">
        <v>93727</v>
      </c>
      <c r="AB17" s="17">
        <v>61647</v>
      </c>
      <c r="AC17" s="17">
        <v>75603</v>
      </c>
      <c r="AD17" s="17">
        <v>62820</v>
      </c>
      <c r="AE17" s="17">
        <v>62448</v>
      </c>
      <c r="AF17" s="17">
        <v>87479</v>
      </c>
      <c r="AG17" s="17">
        <v>64486</v>
      </c>
      <c r="AH17" s="17">
        <v>64711</v>
      </c>
      <c r="AI17" s="17">
        <v>74692</v>
      </c>
      <c r="AJ17" s="17">
        <v>85011</v>
      </c>
      <c r="AK17" s="17">
        <v>63912</v>
      </c>
      <c r="AL17" s="17">
        <v>74293</v>
      </c>
      <c r="AM17" s="17">
        <v>62085</v>
      </c>
      <c r="AN17" s="17">
        <v>59109</v>
      </c>
      <c r="AO17" s="17">
        <v>64160</v>
      </c>
      <c r="AP17" s="17">
        <v>54174</v>
      </c>
      <c r="AQ17" s="17">
        <v>74434</v>
      </c>
      <c r="AR17" s="17">
        <v>76393</v>
      </c>
      <c r="AS17" s="17">
        <v>62275</v>
      </c>
      <c r="AT17" s="17">
        <v>82277</v>
      </c>
      <c r="AU17" s="17">
        <v>68635</v>
      </c>
      <c r="AV17" s="17">
        <v>72279</v>
      </c>
      <c r="AW17" s="17">
        <v>52766</v>
      </c>
      <c r="AX17" s="17">
        <v>89934</v>
      </c>
      <c r="AY17" s="17">
        <v>67825</v>
      </c>
      <c r="AZ17" s="17">
        <v>57012</v>
      </c>
      <c r="BA17" s="17">
        <v>90466</v>
      </c>
      <c r="BB17" s="17">
        <v>59394</v>
      </c>
      <c r="BC17" s="17">
        <v>62445</v>
      </c>
      <c r="BD17" s="17">
        <v>81846</v>
      </c>
      <c r="BE17" s="17">
        <v>63343</v>
      </c>
      <c r="BF17" s="17">
        <v>81801</v>
      </c>
      <c r="BG17" s="17">
        <v>62775</v>
      </c>
      <c r="BH17" s="17">
        <v>76552</v>
      </c>
      <c r="BI17" s="17">
        <v>53731</v>
      </c>
      <c r="BJ17" s="17">
        <v>79125</v>
      </c>
      <c r="BK17" s="17">
        <v>77164</v>
      </c>
      <c r="BL17" s="17">
        <v>61705</v>
      </c>
      <c r="BM17" s="17">
        <v>61786</v>
      </c>
      <c r="BN17" s="17">
        <v>58525</v>
      </c>
      <c r="BO17" s="17">
        <v>88916</v>
      </c>
      <c r="BP17" s="17">
        <v>58008</v>
      </c>
      <c r="BQ17" s="17">
        <v>84988</v>
      </c>
      <c r="BR17" s="17">
        <v>61753</v>
      </c>
      <c r="BS17" s="17">
        <v>74589</v>
      </c>
      <c r="BT17" s="17">
        <v>73634</v>
      </c>
      <c r="BU17" s="17">
        <v>88636</v>
      </c>
      <c r="BV17" s="17">
        <v>85566</v>
      </c>
      <c r="BW17" s="17">
        <v>86347</v>
      </c>
      <c r="BX17" s="17">
        <v>62514</v>
      </c>
      <c r="BY17" s="17">
        <v>61974</v>
      </c>
      <c r="BZ17" s="17">
        <v>60952</v>
      </c>
      <c r="CA17" s="17">
        <v>56869</v>
      </c>
      <c r="CB17" s="17">
        <v>65913</v>
      </c>
      <c r="CC17" s="17">
        <v>66985</v>
      </c>
      <c r="CD17" s="17">
        <v>61032</v>
      </c>
      <c r="CE17" s="17">
        <v>72143</v>
      </c>
      <c r="CF17" s="17">
        <v>83591</v>
      </c>
      <c r="CG17" s="17">
        <v>83993</v>
      </c>
      <c r="CH17" s="17">
        <v>70825</v>
      </c>
    </row>
    <row r="18" spans="1:86" s="18" customFormat="1" x14ac:dyDescent="0.2">
      <c r="A18" s="15" t="s">
        <v>96</v>
      </c>
      <c r="B18" s="16">
        <v>747329</v>
      </c>
      <c r="C18" s="16">
        <v>87</v>
      </c>
      <c r="D18" s="16">
        <v>232735</v>
      </c>
      <c r="E18" s="15" t="s">
        <v>97</v>
      </c>
      <c r="F18" s="15" t="s">
        <v>1046</v>
      </c>
      <c r="G18" s="16">
        <v>8201</v>
      </c>
      <c r="H18" s="15"/>
      <c r="I18" s="17">
        <v>72677</v>
      </c>
      <c r="J18" s="17">
        <v>65992</v>
      </c>
      <c r="K18" s="17">
        <v>63309</v>
      </c>
      <c r="L18" s="17">
        <v>63597</v>
      </c>
      <c r="M18" s="17">
        <v>76300</v>
      </c>
      <c r="N18" s="17">
        <v>70856</v>
      </c>
      <c r="O18" s="17">
        <v>74629</v>
      </c>
      <c r="P18" s="17">
        <v>54509</v>
      </c>
      <c r="Q18" s="17">
        <v>49880</v>
      </c>
      <c r="R18" s="17">
        <v>74821</v>
      </c>
      <c r="S18" s="17">
        <v>56509</v>
      </c>
      <c r="T18" s="17">
        <v>64418</v>
      </c>
      <c r="U18" s="17">
        <v>54846</v>
      </c>
      <c r="V18" s="17">
        <v>78534</v>
      </c>
      <c r="W18" s="17">
        <v>70753</v>
      </c>
      <c r="X18" s="17">
        <v>64665</v>
      </c>
      <c r="Y18" s="17">
        <v>55821</v>
      </c>
      <c r="Z18" s="17">
        <v>66009</v>
      </c>
      <c r="AA18" s="17">
        <v>80418</v>
      </c>
      <c r="AB18" s="17">
        <v>58158</v>
      </c>
      <c r="AC18" s="17">
        <v>66797</v>
      </c>
      <c r="AD18" s="17">
        <v>50974</v>
      </c>
      <c r="AE18" s="17">
        <v>49158</v>
      </c>
      <c r="AF18" s="17">
        <v>71699</v>
      </c>
      <c r="AG18" s="17">
        <v>53233</v>
      </c>
      <c r="AH18" s="17">
        <v>55586</v>
      </c>
      <c r="AI18" s="17">
        <v>64911</v>
      </c>
      <c r="AJ18" s="17">
        <v>73851</v>
      </c>
      <c r="AK18" s="17">
        <v>57294</v>
      </c>
      <c r="AL18" s="17">
        <v>63883</v>
      </c>
      <c r="AM18" s="17">
        <v>53268</v>
      </c>
      <c r="AN18" s="17">
        <v>53636</v>
      </c>
      <c r="AO18" s="17">
        <v>55892</v>
      </c>
      <c r="AP18" s="17">
        <v>45279</v>
      </c>
      <c r="AQ18" s="17">
        <v>64992</v>
      </c>
      <c r="AR18" s="17">
        <v>61804</v>
      </c>
      <c r="AS18" s="17">
        <v>53333</v>
      </c>
      <c r="AT18" s="17">
        <v>69738</v>
      </c>
      <c r="AU18" s="17">
        <v>59577</v>
      </c>
      <c r="AV18" s="17">
        <v>61623</v>
      </c>
      <c r="AW18" s="17">
        <v>45735</v>
      </c>
      <c r="AX18" s="17">
        <v>76582</v>
      </c>
      <c r="AY18" s="17">
        <v>54082</v>
      </c>
      <c r="AZ18" s="17">
        <v>50346</v>
      </c>
      <c r="BA18" s="17">
        <v>81621</v>
      </c>
      <c r="BB18" s="17">
        <v>47596</v>
      </c>
      <c r="BC18" s="17">
        <v>56387</v>
      </c>
      <c r="BD18" s="17">
        <v>69668</v>
      </c>
      <c r="BE18" s="17">
        <v>57134</v>
      </c>
      <c r="BF18" s="17">
        <v>73875</v>
      </c>
      <c r="BG18" s="17">
        <v>50001</v>
      </c>
      <c r="BH18" s="17">
        <v>63461</v>
      </c>
      <c r="BI18" s="17">
        <v>47049</v>
      </c>
      <c r="BJ18" s="17">
        <v>65763</v>
      </c>
      <c r="BK18" s="17">
        <v>65022</v>
      </c>
      <c r="BL18" s="17">
        <v>52154</v>
      </c>
      <c r="BM18" s="17">
        <v>53185</v>
      </c>
      <c r="BN18" s="17">
        <v>51331</v>
      </c>
      <c r="BO18" s="17">
        <v>77410</v>
      </c>
      <c r="BP18" s="17">
        <v>47082</v>
      </c>
      <c r="BQ18" s="17">
        <v>76198</v>
      </c>
      <c r="BR18" s="17">
        <v>54820</v>
      </c>
      <c r="BS18" s="17">
        <v>62497</v>
      </c>
      <c r="BT18" s="17">
        <v>61132</v>
      </c>
      <c r="BU18" s="17">
        <v>78244</v>
      </c>
      <c r="BV18" s="17">
        <v>74916</v>
      </c>
      <c r="BW18" s="17">
        <v>78629</v>
      </c>
      <c r="BX18" s="17">
        <v>55657</v>
      </c>
      <c r="BY18" s="17">
        <v>52698</v>
      </c>
      <c r="BZ18" s="17">
        <v>54128</v>
      </c>
      <c r="CA18" s="17">
        <v>47141</v>
      </c>
      <c r="CB18" s="17">
        <v>56383</v>
      </c>
      <c r="CC18" s="17">
        <v>57137</v>
      </c>
      <c r="CD18" s="17">
        <v>54290</v>
      </c>
      <c r="CE18" s="17">
        <v>64040</v>
      </c>
      <c r="CF18" s="17">
        <v>74308</v>
      </c>
      <c r="CG18" s="17">
        <v>74554</v>
      </c>
      <c r="CH18" s="17">
        <v>62682</v>
      </c>
    </row>
    <row r="19" spans="1:86" s="18" customFormat="1" x14ac:dyDescent="0.2">
      <c r="A19" s="15" t="s">
        <v>98</v>
      </c>
      <c r="B19" s="16">
        <v>668720</v>
      </c>
      <c r="C19" s="16">
        <v>87</v>
      </c>
      <c r="D19" s="16">
        <v>14328</v>
      </c>
      <c r="E19" s="15" t="s">
        <v>99</v>
      </c>
      <c r="F19" s="15" t="s">
        <v>1046</v>
      </c>
      <c r="G19" s="16">
        <v>8181</v>
      </c>
      <c r="H19" s="15"/>
      <c r="I19" s="17">
        <v>218444</v>
      </c>
      <c r="J19" s="17">
        <v>195390</v>
      </c>
      <c r="K19" s="17">
        <v>190407</v>
      </c>
      <c r="L19" s="17">
        <v>180955</v>
      </c>
      <c r="M19" s="17">
        <v>227137</v>
      </c>
      <c r="N19" s="17">
        <v>206439</v>
      </c>
      <c r="O19" s="17">
        <v>203599</v>
      </c>
      <c r="P19" s="17">
        <v>161216</v>
      </c>
      <c r="Q19" s="17">
        <v>149214</v>
      </c>
      <c r="R19" s="17">
        <v>228827</v>
      </c>
      <c r="S19" s="17">
        <v>152617</v>
      </c>
      <c r="T19" s="17">
        <v>177715</v>
      </c>
      <c r="U19" s="17">
        <v>165506</v>
      </c>
      <c r="V19" s="17">
        <v>229078</v>
      </c>
      <c r="W19" s="17">
        <v>195968</v>
      </c>
      <c r="X19" s="17">
        <v>196097</v>
      </c>
      <c r="Y19" s="17">
        <v>165302</v>
      </c>
      <c r="Z19" s="17">
        <v>184071</v>
      </c>
      <c r="AA19" s="17">
        <v>260206</v>
      </c>
      <c r="AB19" s="17">
        <v>168467</v>
      </c>
      <c r="AC19" s="17">
        <v>195757</v>
      </c>
      <c r="AD19" s="17">
        <v>141599</v>
      </c>
      <c r="AE19" s="17">
        <v>151206</v>
      </c>
      <c r="AF19" s="17">
        <v>219022</v>
      </c>
      <c r="AG19" s="17">
        <v>160802</v>
      </c>
      <c r="AH19" s="17">
        <v>159040</v>
      </c>
      <c r="AI19" s="17">
        <v>187035</v>
      </c>
      <c r="AJ19" s="17">
        <v>199080</v>
      </c>
      <c r="AK19" s="17">
        <v>151059</v>
      </c>
      <c r="AL19" s="17">
        <v>192395</v>
      </c>
      <c r="AM19" s="17">
        <v>162137</v>
      </c>
      <c r="AN19" s="17">
        <v>157058</v>
      </c>
      <c r="AO19" s="17">
        <v>164577</v>
      </c>
      <c r="AP19" s="17">
        <v>134891</v>
      </c>
      <c r="AQ19" s="17">
        <v>186432</v>
      </c>
      <c r="AR19" s="17">
        <v>183741</v>
      </c>
      <c r="AS19" s="17">
        <v>145351</v>
      </c>
      <c r="AT19" s="17">
        <v>198014</v>
      </c>
      <c r="AU19" s="17">
        <v>176349</v>
      </c>
      <c r="AV19" s="17">
        <v>183680</v>
      </c>
      <c r="AW19" s="17">
        <v>133020</v>
      </c>
      <c r="AX19" s="17">
        <v>223820</v>
      </c>
      <c r="AY19" s="17">
        <v>169494</v>
      </c>
      <c r="AZ19" s="17">
        <v>142195</v>
      </c>
      <c r="BA19" s="17">
        <v>221846</v>
      </c>
      <c r="BB19" s="17">
        <v>138423</v>
      </c>
      <c r="BC19" s="17">
        <v>168058</v>
      </c>
      <c r="BD19" s="17">
        <v>207260</v>
      </c>
      <c r="BE19" s="17">
        <v>161199</v>
      </c>
      <c r="BF19" s="17">
        <v>216797</v>
      </c>
      <c r="BG19" s="17">
        <v>151488</v>
      </c>
      <c r="BH19" s="17">
        <v>190703</v>
      </c>
      <c r="BI19" s="17">
        <v>136606</v>
      </c>
      <c r="BJ19" s="17">
        <v>187590</v>
      </c>
      <c r="BK19" s="17">
        <v>197968</v>
      </c>
      <c r="BL19" s="17">
        <v>154727</v>
      </c>
      <c r="BM19" s="17">
        <v>151836</v>
      </c>
      <c r="BN19" s="17">
        <v>139431</v>
      </c>
      <c r="BO19" s="17">
        <v>223064</v>
      </c>
      <c r="BP19" s="17">
        <v>143457</v>
      </c>
      <c r="BQ19" s="17">
        <v>221440</v>
      </c>
      <c r="BR19" s="17">
        <v>158021</v>
      </c>
      <c r="BS19" s="17">
        <v>175009</v>
      </c>
      <c r="BT19" s="17">
        <v>165647</v>
      </c>
      <c r="BU19" s="17">
        <v>214696</v>
      </c>
      <c r="BV19" s="17">
        <v>219529</v>
      </c>
      <c r="BW19" s="17">
        <v>218121</v>
      </c>
      <c r="BX19" s="17">
        <v>151668</v>
      </c>
      <c r="BY19" s="17">
        <v>149091</v>
      </c>
      <c r="BZ19" s="17">
        <v>150095</v>
      </c>
      <c r="CA19" s="17">
        <v>137428</v>
      </c>
      <c r="CB19" s="17">
        <v>170782</v>
      </c>
      <c r="CC19" s="17">
        <v>153909</v>
      </c>
      <c r="CD19" s="17">
        <v>158439</v>
      </c>
      <c r="CE19" s="17">
        <v>179860</v>
      </c>
      <c r="CF19" s="17">
        <v>210332</v>
      </c>
      <c r="CG19" s="17">
        <v>208508</v>
      </c>
      <c r="CH19" s="17">
        <v>180447</v>
      </c>
    </row>
    <row r="20" spans="1:86" s="18" customFormat="1" x14ac:dyDescent="0.2">
      <c r="A20" s="15" t="s">
        <v>100</v>
      </c>
      <c r="B20" s="16">
        <v>582620</v>
      </c>
      <c r="C20" s="16">
        <v>87</v>
      </c>
      <c r="D20" s="16">
        <v>14330</v>
      </c>
      <c r="E20" s="15" t="s">
        <v>101</v>
      </c>
      <c r="F20" s="15" t="s">
        <v>1046</v>
      </c>
      <c r="G20" s="16">
        <v>31284</v>
      </c>
      <c r="H20" s="15"/>
      <c r="I20" s="17">
        <v>162510</v>
      </c>
      <c r="J20" s="17">
        <v>158520</v>
      </c>
      <c r="K20" s="17">
        <v>163138</v>
      </c>
      <c r="L20" s="17"/>
      <c r="M20" s="17">
        <v>180757</v>
      </c>
      <c r="N20" s="17">
        <v>168165</v>
      </c>
      <c r="O20" s="17">
        <v>161143</v>
      </c>
      <c r="P20" s="17">
        <v>127238</v>
      </c>
      <c r="Q20" s="17">
        <v>118306</v>
      </c>
      <c r="R20" s="17">
        <v>180152</v>
      </c>
      <c r="S20" s="17">
        <v>121387</v>
      </c>
      <c r="T20" s="17">
        <v>151558</v>
      </c>
      <c r="U20" s="17">
        <v>120410</v>
      </c>
      <c r="V20" s="17">
        <v>169778</v>
      </c>
      <c r="W20" s="17">
        <v>160517</v>
      </c>
      <c r="X20" s="17">
        <v>160818</v>
      </c>
      <c r="Y20" s="17">
        <v>119803</v>
      </c>
      <c r="Z20" s="17">
        <v>154918</v>
      </c>
      <c r="AA20" s="17">
        <v>188357</v>
      </c>
      <c r="AB20" s="17">
        <v>124462</v>
      </c>
      <c r="AC20" s="17">
        <v>150297</v>
      </c>
      <c r="AD20" s="17">
        <v>115590</v>
      </c>
      <c r="AE20" s="17">
        <v>118782</v>
      </c>
      <c r="AF20" s="17">
        <v>173795</v>
      </c>
      <c r="AG20" s="17">
        <v>125115</v>
      </c>
      <c r="AH20" s="17">
        <v>122831</v>
      </c>
      <c r="AI20" s="17">
        <v>155879</v>
      </c>
      <c r="AJ20" s="17">
        <v>147306</v>
      </c>
      <c r="AK20" s="17">
        <v>128430</v>
      </c>
      <c r="AL20" s="17">
        <v>168812</v>
      </c>
      <c r="AM20" s="17">
        <v>117798</v>
      </c>
      <c r="AN20" s="17">
        <v>123955</v>
      </c>
      <c r="AO20" s="17">
        <v>132537</v>
      </c>
      <c r="AP20" s="17">
        <v>110558</v>
      </c>
      <c r="AQ20" s="17">
        <v>161490</v>
      </c>
      <c r="AR20" s="17">
        <v>150938</v>
      </c>
      <c r="AS20" s="17">
        <v>118754</v>
      </c>
      <c r="AT20" s="17">
        <v>165358</v>
      </c>
      <c r="AU20" s="17">
        <v>126823</v>
      </c>
      <c r="AV20" s="17">
        <v>144784</v>
      </c>
      <c r="AW20" s="17">
        <v>113150</v>
      </c>
      <c r="AX20" s="17">
        <v>173994</v>
      </c>
      <c r="AY20" s="17">
        <v>125496</v>
      </c>
      <c r="AZ20" s="17">
        <v>103770</v>
      </c>
      <c r="BA20" s="17">
        <v>171867</v>
      </c>
      <c r="BB20" s="17">
        <v>124048</v>
      </c>
      <c r="BC20" s="17">
        <v>130389</v>
      </c>
      <c r="BD20" s="17">
        <v>167579</v>
      </c>
      <c r="BE20" s="17">
        <v>133550</v>
      </c>
      <c r="BF20" s="17">
        <v>168651</v>
      </c>
      <c r="BG20" s="17">
        <v>117206</v>
      </c>
      <c r="BH20" s="17">
        <v>162050</v>
      </c>
      <c r="BI20" s="17">
        <v>117115</v>
      </c>
      <c r="BJ20" s="17">
        <v>160749</v>
      </c>
      <c r="BK20" s="17">
        <v>161169</v>
      </c>
      <c r="BL20" s="17">
        <v>129126</v>
      </c>
      <c r="BM20" s="17">
        <v>130180</v>
      </c>
      <c r="BN20" s="17">
        <v>125855</v>
      </c>
      <c r="BO20" s="17">
        <v>168279</v>
      </c>
      <c r="BP20" s="17">
        <v>121101</v>
      </c>
      <c r="BQ20" s="17">
        <v>175648</v>
      </c>
      <c r="BR20" s="17">
        <v>128026</v>
      </c>
      <c r="BS20" s="17">
        <v>129933</v>
      </c>
      <c r="BT20" s="17">
        <v>148222</v>
      </c>
      <c r="BU20" s="17">
        <v>182896</v>
      </c>
      <c r="BV20" s="17">
        <v>176106</v>
      </c>
      <c r="BW20" s="17">
        <v>171600</v>
      </c>
      <c r="BX20" s="17">
        <v>130262</v>
      </c>
      <c r="BY20" s="17">
        <v>118509</v>
      </c>
      <c r="BZ20" s="17">
        <v>124255</v>
      </c>
      <c r="CA20" s="17">
        <v>123519</v>
      </c>
      <c r="CB20" s="17">
        <v>134441</v>
      </c>
      <c r="CC20" s="17">
        <v>132955</v>
      </c>
      <c r="CD20" s="17">
        <v>127992</v>
      </c>
      <c r="CE20" s="17">
        <v>156039</v>
      </c>
      <c r="CF20" s="17">
        <v>172100</v>
      </c>
      <c r="CG20" s="17">
        <v>186052</v>
      </c>
      <c r="CH20" s="17">
        <v>154946</v>
      </c>
    </row>
    <row r="21" spans="1:86" s="18" customFormat="1" x14ac:dyDescent="0.2">
      <c r="A21" s="15" t="s">
        <v>102</v>
      </c>
      <c r="B21" s="16">
        <v>487220</v>
      </c>
      <c r="C21" s="16">
        <v>87</v>
      </c>
      <c r="D21" s="16">
        <v>15538</v>
      </c>
      <c r="E21" s="15" t="s">
        <v>103</v>
      </c>
      <c r="F21" s="15" t="s">
        <v>1046</v>
      </c>
      <c r="G21" s="16">
        <v>8139</v>
      </c>
      <c r="H21" s="15"/>
      <c r="I21" s="17">
        <v>198973</v>
      </c>
      <c r="J21" s="17">
        <v>198058</v>
      </c>
      <c r="K21" s="17">
        <v>191141</v>
      </c>
      <c r="L21" s="17">
        <v>189775</v>
      </c>
      <c r="M21" s="17">
        <v>206400</v>
      </c>
      <c r="N21" s="17">
        <v>205307</v>
      </c>
      <c r="O21" s="17">
        <v>184287</v>
      </c>
      <c r="P21" s="17">
        <v>156836</v>
      </c>
      <c r="Q21" s="17">
        <v>148141</v>
      </c>
      <c r="R21" s="17">
        <v>206343</v>
      </c>
      <c r="S21" s="17">
        <v>149274</v>
      </c>
      <c r="T21" s="17">
        <v>182648</v>
      </c>
      <c r="U21" s="17"/>
      <c r="V21" s="17">
        <v>203037</v>
      </c>
      <c r="W21" s="17">
        <v>176158</v>
      </c>
      <c r="X21" s="17">
        <v>198425</v>
      </c>
      <c r="Y21" s="17">
        <v>154081</v>
      </c>
      <c r="Z21" s="17">
        <v>192937</v>
      </c>
      <c r="AA21" s="17">
        <v>208779</v>
      </c>
      <c r="AB21" s="17">
        <v>152748</v>
      </c>
      <c r="AC21" s="17">
        <v>174740</v>
      </c>
      <c r="AD21" s="17">
        <v>150288</v>
      </c>
      <c r="AE21" s="17">
        <v>146092</v>
      </c>
      <c r="AF21" s="17">
        <v>197851</v>
      </c>
      <c r="AG21" s="17">
        <v>152751</v>
      </c>
      <c r="AH21" s="17">
        <v>148962</v>
      </c>
      <c r="AI21" s="17">
        <v>193098</v>
      </c>
      <c r="AJ21" s="17">
        <v>163278</v>
      </c>
      <c r="AK21" s="17">
        <v>158180</v>
      </c>
      <c r="AL21" s="17">
        <v>198899</v>
      </c>
      <c r="AM21" s="17">
        <v>150718</v>
      </c>
      <c r="AN21" s="17">
        <v>151466</v>
      </c>
      <c r="AO21" s="17">
        <v>150013</v>
      </c>
      <c r="AP21" s="17">
        <v>140036</v>
      </c>
      <c r="AQ21" s="17">
        <v>195121</v>
      </c>
      <c r="AR21" s="17">
        <v>185658</v>
      </c>
      <c r="AS21" s="17">
        <v>134192</v>
      </c>
      <c r="AT21" s="17">
        <v>187675</v>
      </c>
      <c r="AU21" s="17">
        <v>160990</v>
      </c>
      <c r="AV21" s="17">
        <v>175369</v>
      </c>
      <c r="AW21" s="17">
        <v>140102</v>
      </c>
      <c r="AX21" s="17">
        <v>206633</v>
      </c>
      <c r="AY21" s="17">
        <v>148724</v>
      </c>
      <c r="AZ21" s="17">
        <v>123719</v>
      </c>
      <c r="BA21" s="17">
        <v>207019</v>
      </c>
      <c r="BB21" s="17">
        <v>151946</v>
      </c>
      <c r="BC21" s="17">
        <v>166221</v>
      </c>
      <c r="BD21" s="17">
        <v>193187</v>
      </c>
      <c r="BE21" s="17">
        <v>151832</v>
      </c>
      <c r="BF21" s="17">
        <v>200597</v>
      </c>
      <c r="BG21" s="17">
        <v>143320</v>
      </c>
      <c r="BH21" s="17">
        <v>209791</v>
      </c>
      <c r="BI21" s="17">
        <v>138960</v>
      </c>
      <c r="BJ21" s="17">
        <v>194980</v>
      </c>
      <c r="BK21" s="17">
        <v>198229</v>
      </c>
      <c r="BL21" s="17">
        <v>156953</v>
      </c>
      <c r="BM21" s="17">
        <v>163970</v>
      </c>
      <c r="BN21" s="17">
        <v>154079</v>
      </c>
      <c r="BO21" s="17">
        <v>191263</v>
      </c>
      <c r="BP21" s="17">
        <v>146537</v>
      </c>
      <c r="BQ21" s="17">
        <v>202443</v>
      </c>
      <c r="BR21" s="17">
        <v>153406</v>
      </c>
      <c r="BS21" s="17">
        <v>162585</v>
      </c>
      <c r="BT21" s="17">
        <v>185885</v>
      </c>
      <c r="BU21" s="17">
        <v>208115</v>
      </c>
      <c r="BV21" s="17">
        <v>206735</v>
      </c>
      <c r="BW21" s="17">
        <v>204250</v>
      </c>
      <c r="BX21" s="17">
        <v>158066</v>
      </c>
      <c r="BY21" s="17">
        <v>140849</v>
      </c>
      <c r="BZ21" s="17">
        <v>159705</v>
      </c>
      <c r="CA21" s="17">
        <v>152971</v>
      </c>
      <c r="CB21" s="17">
        <v>139083</v>
      </c>
      <c r="CC21" s="17">
        <v>164048</v>
      </c>
      <c r="CD21" s="17">
        <v>148640</v>
      </c>
      <c r="CE21" s="17">
        <v>178757</v>
      </c>
      <c r="CF21" s="17">
        <v>189931</v>
      </c>
      <c r="CG21" s="17">
        <v>218551</v>
      </c>
      <c r="CH21" s="17">
        <v>184463</v>
      </c>
    </row>
    <row r="22" spans="1:86" s="18" customFormat="1" x14ac:dyDescent="0.2">
      <c r="A22" s="15" t="s">
        <v>104</v>
      </c>
      <c r="B22" s="16">
        <v>381020</v>
      </c>
      <c r="C22" s="16">
        <v>87</v>
      </c>
      <c r="D22" s="16">
        <v>14348</v>
      </c>
      <c r="E22" s="15" t="s">
        <v>105</v>
      </c>
      <c r="F22" s="15" t="s">
        <v>1046</v>
      </c>
      <c r="G22" s="16">
        <v>8050</v>
      </c>
      <c r="H22" s="15"/>
      <c r="I22" s="17">
        <v>183762</v>
      </c>
      <c r="J22" s="17">
        <v>195211</v>
      </c>
      <c r="K22" s="17">
        <v>188639</v>
      </c>
      <c r="L22" s="17">
        <v>186482</v>
      </c>
      <c r="M22" s="17">
        <v>184284</v>
      </c>
      <c r="N22" s="17">
        <v>196858</v>
      </c>
      <c r="O22" s="17">
        <v>167891</v>
      </c>
      <c r="P22" s="17">
        <v>151362</v>
      </c>
      <c r="Q22" s="17">
        <v>147522</v>
      </c>
      <c r="R22" s="17">
        <v>185027</v>
      </c>
      <c r="S22" s="17">
        <v>130942</v>
      </c>
      <c r="T22" s="17">
        <v>185416</v>
      </c>
      <c r="U22" s="17">
        <v>141926</v>
      </c>
      <c r="V22" s="17">
        <v>178860</v>
      </c>
      <c r="W22" s="17">
        <v>167752</v>
      </c>
      <c r="X22" s="17">
        <v>192665</v>
      </c>
      <c r="Y22" s="17">
        <v>147285</v>
      </c>
      <c r="Z22" s="17">
        <v>183018</v>
      </c>
      <c r="AA22" s="17">
        <v>206101</v>
      </c>
      <c r="AB22" s="17">
        <v>146140</v>
      </c>
      <c r="AC22" s="17">
        <v>162803</v>
      </c>
      <c r="AD22" s="17">
        <v>150672</v>
      </c>
      <c r="AE22" s="17">
        <v>137604</v>
      </c>
      <c r="AF22" s="17">
        <v>180306</v>
      </c>
      <c r="AG22" s="17">
        <v>145399</v>
      </c>
      <c r="AH22" s="17">
        <v>135361</v>
      </c>
      <c r="AI22" s="17">
        <v>195193</v>
      </c>
      <c r="AJ22" s="17">
        <v>190697</v>
      </c>
      <c r="AK22" s="17">
        <v>148634</v>
      </c>
      <c r="AL22" s="17">
        <v>201320</v>
      </c>
      <c r="AM22" s="17">
        <v>23104</v>
      </c>
      <c r="AN22" s="17">
        <v>154234</v>
      </c>
      <c r="AO22" s="17">
        <v>135472</v>
      </c>
      <c r="AP22" s="17">
        <v>138251</v>
      </c>
      <c r="AQ22" s="17">
        <v>201177</v>
      </c>
      <c r="AR22" s="17">
        <v>189314</v>
      </c>
      <c r="AS22" s="17">
        <v>124267</v>
      </c>
      <c r="AT22" s="17">
        <v>181944</v>
      </c>
      <c r="AU22" s="17">
        <v>147731</v>
      </c>
      <c r="AV22" s="17">
        <v>186833</v>
      </c>
      <c r="AW22" s="17">
        <v>141001</v>
      </c>
      <c r="AX22" s="17">
        <v>179582</v>
      </c>
      <c r="AY22" s="17">
        <v>134843</v>
      </c>
      <c r="AZ22" s="17">
        <v>112505</v>
      </c>
      <c r="BA22" s="17">
        <v>176884</v>
      </c>
      <c r="BB22" s="17">
        <v>156391</v>
      </c>
      <c r="BC22" s="17">
        <v>151810</v>
      </c>
      <c r="BD22" s="17">
        <v>176913</v>
      </c>
      <c r="BE22" s="17">
        <v>144848</v>
      </c>
      <c r="BF22" s="17">
        <v>185664</v>
      </c>
      <c r="BG22" s="17">
        <v>138647</v>
      </c>
      <c r="BH22" s="17">
        <v>202720</v>
      </c>
      <c r="BI22" s="17">
        <v>144091</v>
      </c>
      <c r="BJ22" s="17">
        <v>185499</v>
      </c>
      <c r="BK22" s="17">
        <v>193633</v>
      </c>
      <c r="BL22" s="17">
        <v>159814</v>
      </c>
      <c r="BM22" s="17">
        <v>163280</v>
      </c>
      <c r="BN22" s="17">
        <v>154147</v>
      </c>
      <c r="BO22" s="17">
        <v>173356</v>
      </c>
      <c r="BP22" s="17">
        <v>140245</v>
      </c>
      <c r="BQ22" s="17">
        <v>184288</v>
      </c>
      <c r="BR22" s="17">
        <v>140962</v>
      </c>
      <c r="BS22" s="17">
        <v>154195</v>
      </c>
      <c r="BT22" s="17">
        <v>176673</v>
      </c>
      <c r="BU22" s="17">
        <v>183017</v>
      </c>
      <c r="BV22" s="17">
        <v>191925</v>
      </c>
      <c r="BW22" s="17">
        <v>178957</v>
      </c>
      <c r="BX22" s="17">
        <v>135032</v>
      </c>
      <c r="BY22" s="17">
        <v>134862</v>
      </c>
      <c r="BZ22" s="17">
        <v>143333</v>
      </c>
      <c r="CA22" s="17">
        <v>149729</v>
      </c>
      <c r="CB22" s="17">
        <v>124586</v>
      </c>
      <c r="CC22" s="17">
        <v>121984</v>
      </c>
      <c r="CD22" s="17">
        <v>137489</v>
      </c>
      <c r="CE22" s="17">
        <v>181425</v>
      </c>
      <c r="CF22" s="17">
        <v>169669</v>
      </c>
      <c r="CG22" s="17">
        <v>213150</v>
      </c>
      <c r="CH22" s="17">
        <v>188583</v>
      </c>
    </row>
    <row r="23" spans="1:86" s="18" customFormat="1" x14ac:dyDescent="0.2">
      <c r="A23" s="15" t="s">
        <v>106</v>
      </c>
      <c r="B23" s="16">
        <v>323120</v>
      </c>
      <c r="C23" s="16">
        <v>87</v>
      </c>
      <c r="D23" s="16">
        <v>14356</v>
      </c>
      <c r="E23" s="15" t="s">
        <v>107</v>
      </c>
      <c r="F23" s="15" t="s">
        <v>1046</v>
      </c>
      <c r="G23" s="16">
        <v>15606</v>
      </c>
      <c r="H23" s="15"/>
      <c r="I23" s="17">
        <v>150029</v>
      </c>
      <c r="J23" s="17">
        <v>163026</v>
      </c>
      <c r="K23" s="17">
        <v>166369</v>
      </c>
      <c r="L23" s="17">
        <v>152693</v>
      </c>
      <c r="M23" s="17">
        <v>143215</v>
      </c>
      <c r="N23" s="17">
        <v>160836</v>
      </c>
      <c r="O23" s="17">
        <v>138805</v>
      </c>
      <c r="P23" s="17">
        <v>135621</v>
      </c>
      <c r="Q23" s="17">
        <v>126295</v>
      </c>
      <c r="R23" s="17">
        <v>156632</v>
      </c>
      <c r="S23" s="17">
        <v>123296</v>
      </c>
      <c r="T23" s="17">
        <v>166219</v>
      </c>
      <c r="U23" s="17">
        <v>130261</v>
      </c>
      <c r="V23" s="17">
        <v>154918</v>
      </c>
      <c r="W23" s="17"/>
      <c r="X23" s="17">
        <v>165587</v>
      </c>
      <c r="Y23" s="17">
        <v>139247</v>
      </c>
      <c r="Z23" s="17">
        <v>166727</v>
      </c>
      <c r="AA23" s="17">
        <v>154021</v>
      </c>
      <c r="AB23" s="17">
        <v>138570</v>
      </c>
      <c r="AC23" s="17">
        <v>129994</v>
      </c>
      <c r="AD23" s="17">
        <v>131208</v>
      </c>
      <c r="AE23" s="17">
        <v>121795</v>
      </c>
      <c r="AF23" s="17">
        <v>149519</v>
      </c>
      <c r="AG23" s="17">
        <v>142777</v>
      </c>
      <c r="AH23" s="17">
        <v>112979</v>
      </c>
      <c r="AI23" s="17">
        <v>165287</v>
      </c>
      <c r="AJ23" s="17">
        <v>148575</v>
      </c>
      <c r="AK23" s="17">
        <v>131104</v>
      </c>
      <c r="AL23" s="17">
        <v>172359</v>
      </c>
      <c r="AM23" s="17">
        <v>125154</v>
      </c>
      <c r="AN23" s="17">
        <v>137020</v>
      </c>
      <c r="AO23" s="17">
        <v>116418</v>
      </c>
      <c r="AP23" s="17">
        <v>125432</v>
      </c>
      <c r="AQ23" s="17">
        <v>166919</v>
      </c>
      <c r="AR23" s="17">
        <v>166282</v>
      </c>
      <c r="AS23" s="17">
        <v>109286</v>
      </c>
      <c r="AT23" s="17">
        <v>148476</v>
      </c>
      <c r="AU23" s="17">
        <v>133105</v>
      </c>
      <c r="AV23" s="17">
        <v>153287</v>
      </c>
      <c r="AW23" s="17">
        <v>125957</v>
      </c>
      <c r="AX23" s="17">
        <v>155564</v>
      </c>
      <c r="AY23" s="17">
        <v>114522</v>
      </c>
      <c r="AZ23" s="17">
        <v>102880</v>
      </c>
      <c r="BA23" s="17">
        <v>168522</v>
      </c>
      <c r="BB23" s="17">
        <v>140741</v>
      </c>
      <c r="BC23" s="17">
        <v>143567</v>
      </c>
      <c r="BD23" s="17">
        <v>149859</v>
      </c>
      <c r="BE23" s="17">
        <v>124438</v>
      </c>
      <c r="BF23" s="17">
        <v>144521</v>
      </c>
      <c r="BG23" s="17">
        <v>126225</v>
      </c>
      <c r="BH23" s="17">
        <v>177218</v>
      </c>
      <c r="BI23" s="17">
        <v>131385</v>
      </c>
      <c r="BJ23" s="17">
        <v>160564</v>
      </c>
      <c r="BK23" s="17">
        <v>173580</v>
      </c>
      <c r="BL23" s="17">
        <v>136975</v>
      </c>
      <c r="BM23" s="17">
        <v>151065</v>
      </c>
      <c r="BN23" s="17">
        <v>131816</v>
      </c>
      <c r="BO23" s="17">
        <v>142984</v>
      </c>
      <c r="BP23" s="17">
        <v>123946</v>
      </c>
      <c r="BQ23" s="17">
        <v>154802</v>
      </c>
      <c r="BR23" s="17">
        <v>127961</v>
      </c>
      <c r="BS23" s="17">
        <v>128804</v>
      </c>
      <c r="BT23" s="17">
        <v>164176</v>
      </c>
      <c r="BU23" s="17">
        <v>148053</v>
      </c>
      <c r="BV23" s="17">
        <v>155607</v>
      </c>
      <c r="BW23" s="17">
        <v>156770</v>
      </c>
      <c r="BX23" s="17">
        <v>128845</v>
      </c>
      <c r="BY23" s="17">
        <v>116031</v>
      </c>
      <c r="BZ23" s="17">
        <v>125746</v>
      </c>
      <c r="CA23" s="17">
        <v>132416</v>
      </c>
      <c r="CB23" s="17">
        <v>118657</v>
      </c>
      <c r="CC23" s="17">
        <v>131278</v>
      </c>
      <c r="CD23" s="17">
        <v>125479</v>
      </c>
      <c r="CE23" s="17">
        <v>159862</v>
      </c>
      <c r="CF23" s="17">
        <v>140364</v>
      </c>
      <c r="CG23" s="17">
        <v>179593</v>
      </c>
      <c r="CH23" s="17">
        <v>156260</v>
      </c>
    </row>
    <row r="24" spans="1:86" s="18" customFormat="1" x14ac:dyDescent="0.2">
      <c r="A24" s="15" t="s">
        <v>108</v>
      </c>
      <c r="B24" s="16">
        <v>262320</v>
      </c>
      <c r="C24" s="16">
        <v>87</v>
      </c>
      <c r="D24" s="16">
        <v>14391</v>
      </c>
      <c r="E24" s="15" t="s">
        <v>109</v>
      </c>
      <c r="F24" s="15" t="s">
        <v>1046</v>
      </c>
      <c r="G24" s="16">
        <v>8091</v>
      </c>
      <c r="H24" s="15"/>
      <c r="I24" s="17">
        <v>99605</v>
      </c>
      <c r="J24" s="17">
        <v>104924</v>
      </c>
      <c r="K24" s="17">
        <v>106156</v>
      </c>
      <c r="L24" s="17">
        <v>98467</v>
      </c>
      <c r="M24" s="17">
        <v>92095</v>
      </c>
      <c r="N24" s="17">
        <v>104412</v>
      </c>
      <c r="O24" s="17">
        <v>92469</v>
      </c>
      <c r="P24" s="17">
        <v>85567</v>
      </c>
      <c r="Q24" s="17">
        <v>93492</v>
      </c>
      <c r="R24" s="17">
        <v>97077</v>
      </c>
      <c r="S24" s="17">
        <v>86165</v>
      </c>
      <c r="T24" s="17">
        <v>101055</v>
      </c>
      <c r="U24" s="17">
        <v>96743</v>
      </c>
      <c r="V24" s="17">
        <v>98083</v>
      </c>
      <c r="W24" s="17">
        <v>90744</v>
      </c>
      <c r="X24" s="17">
        <v>107756</v>
      </c>
      <c r="Y24" s="17">
        <v>94405</v>
      </c>
      <c r="Z24" s="17">
        <v>100504</v>
      </c>
      <c r="AA24" s="17">
        <v>96193</v>
      </c>
      <c r="AB24" s="17">
        <v>96876</v>
      </c>
      <c r="AC24" s="17">
        <v>78513</v>
      </c>
      <c r="AD24" s="17">
        <v>95099</v>
      </c>
      <c r="AE24" s="17">
        <v>75515</v>
      </c>
      <c r="AF24" s="17">
        <v>95552</v>
      </c>
      <c r="AG24" s="17">
        <v>99515</v>
      </c>
      <c r="AH24" s="17">
        <v>73259</v>
      </c>
      <c r="AI24" s="17">
        <v>112177</v>
      </c>
      <c r="AJ24" s="17">
        <v>82998</v>
      </c>
      <c r="AK24" s="17">
        <v>97994</v>
      </c>
      <c r="AL24" s="17">
        <v>104616</v>
      </c>
      <c r="AM24" s="17">
        <v>88055</v>
      </c>
      <c r="AN24" s="17">
        <v>100095</v>
      </c>
      <c r="AO24" s="17">
        <v>81433</v>
      </c>
      <c r="AP24" s="17">
        <v>89017</v>
      </c>
      <c r="AQ24" s="17">
        <v>109063</v>
      </c>
      <c r="AR24" s="17">
        <v>105639</v>
      </c>
      <c r="AS24" s="17">
        <v>81997</v>
      </c>
      <c r="AT24" s="17">
        <v>94187</v>
      </c>
      <c r="AU24" s="17">
        <v>96581</v>
      </c>
      <c r="AV24" s="17">
        <v>99977</v>
      </c>
      <c r="AW24" s="17">
        <v>93309</v>
      </c>
      <c r="AX24" s="17">
        <v>97527</v>
      </c>
      <c r="AY24" s="17">
        <v>79283</v>
      </c>
      <c r="AZ24" s="17">
        <v>73539</v>
      </c>
      <c r="BA24" s="17">
        <v>97019</v>
      </c>
      <c r="BB24" s="17">
        <v>106782</v>
      </c>
      <c r="BC24" s="17">
        <v>107016</v>
      </c>
      <c r="BD24" s="17">
        <v>90419</v>
      </c>
      <c r="BE24" s="17">
        <v>84390</v>
      </c>
      <c r="BF24" s="17">
        <v>92979</v>
      </c>
      <c r="BG24" s="17">
        <v>101333</v>
      </c>
      <c r="BH24" s="17">
        <v>109848</v>
      </c>
      <c r="BI24" s="17">
        <v>104994</v>
      </c>
      <c r="BJ24" s="17">
        <v>95568</v>
      </c>
      <c r="BK24" s="17">
        <v>107980</v>
      </c>
      <c r="BL24" s="17">
        <v>105475</v>
      </c>
      <c r="BM24" s="17">
        <v>107597</v>
      </c>
      <c r="BN24" s="17">
        <v>94682</v>
      </c>
      <c r="BO24" s="17">
        <v>90616</v>
      </c>
      <c r="BP24" s="17">
        <v>88485</v>
      </c>
      <c r="BQ24" s="17">
        <v>95473</v>
      </c>
      <c r="BR24" s="17">
        <v>74930</v>
      </c>
      <c r="BS24" s="17">
        <v>91882</v>
      </c>
      <c r="BT24" s="17">
        <v>100891</v>
      </c>
      <c r="BU24" s="17">
        <v>91595</v>
      </c>
      <c r="BV24" s="17">
        <v>94876</v>
      </c>
      <c r="BW24" s="17">
        <v>96452</v>
      </c>
      <c r="BX24" s="17">
        <v>94351</v>
      </c>
      <c r="BY24" s="17">
        <v>76675</v>
      </c>
      <c r="BZ24" s="17">
        <v>89500</v>
      </c>
      <c r="CA24" s="17">
        <v>94730</v>
      </c>
      <c r="CB24" s="17">
        <v>74582</v>
      </c>
      <c r="CC24" s="17">
        <v>93228</v>
      </c>
      <c r="CD24" s="17">
        <v>77385</v>
      </c>
      <c r="CE24" s="17">
        <v>108290</v>
      </c>
      <c r="CF24" s="17">
        <v>93920</v>
      </c>
      <c r="CG24" s="17">
        <v>94367</v>
      </c>
      <c r="CH24" s="17">
        <v>100781</v>
      </c>
    </row>
    <row r="25" spans="1:86" x14ac:dyDescent="0.2">
      <c r="A25" s="5" t="s">
        <v>110</v>
      </c>
      <c r="B25" s="9">
        <v>566749</v>
      </c>
      <c r="C25" s="9">
        <v>217</v>
      </c>
      <c r="D25" s="9">
        <v>200524</v>
      </c>
      <c r="E25" s="1" t="s">
        <v>111</v>
      </c>
      <c r="F25" s="1" t="str">
        <f>HYPERLINK("http://www.genome.ad.jp/dbget-bin/www_bget?compound+C00379","C00379")</f>
        <v>C00379</v>
      </c>
      <c r="G25" s="1" t="str">
        <f>HYPERLINK("http://pubchem.ncbi.nlm.nih.gov/summary/summary.cgi?cid=6912","6912")</f>
        <v>6912</v>
      </c>
      <c r="H25" s="1" t="s">
        <v>1149</v>
      </c>
      <c r="I25" s="3">
        <v>1117</v>
      </c>
      <c r="J25" s="3">
        <v>1221</v>
      </c>
      <c r="K25" s="3">
        <v>170</v>
      </c>
      <c r="L25" s="3">
        <v>1069</v>
      </c>
      <c r="M25" s="3">
        <v>457</v>
      </c>
      <c r="N25" s="3">
        <v>1033</v>
      </c>
      <c r="O25" s="3">
        <v>352</v>
      </c>
      <c r="P25" s="3"/>
      <c r="Q25" s="3">
        <v>143</v>
      </c>
      <c r="R25" s="3">
        <v>710</v>
      </c>
      <c r="S25" s="3">
        <v>251</v>
      </c>
      <c r="T25" s="3">
        <v>260</v>
      </c>
      <c r="U25" s="3">
        <v>330</v>
      </c>
      <c r="V25" s="3">
        <v>951</v>
      </c>
      <c r="W25" s="3">
        <v>287</v>
      </c>
      <c r="X25" s="3">
        <v>263</v>
      </c>
      <c r="Y25" s="3">
        <v>658</v>
      </c>
      <c r="Z25" s="3">
        <v>392</v>
      </c>
      <c r="AA25" s="3">
        <v>1040</v>
      </c>
      <c r="AB25" s="3">
        <v>456</v>
      </c>
      <c r="AC25" s="3">
        <v>654</v>
      </c>
      <c r="AD25" s="3">
        <v>408</v>
      </c>
      <c r="AE25" s="3">
        <v>651</v>
      </c>
      <c r="AF25" s="3">
        <v>119</v>
      </c>
      <c r="AG25" s="3">
        <v>235</v>
      </c>
      <c r="AH25" s="3">
        <v>983</v>
      </c>
      <c r="AI25" s="3">
        <v>530</v>
      </c>
      <c r="AJ25" s="3">
        <v>844</v>
      </c>
      <c r="AK25" s="3">
        <v>537</v>
      </c>
      <c r="AL25" s="3">
        <v>2185</v>
      </c>
      <c r="AM25" s="3">
        <v>398</v>
      </c>
      <c r="AN25" s="3">
        <v>237</v>
      </c>
      <c r="AO25" s="3">
        <v>533</v>
      </c>
      <c r="AP25" s="3">
        <v>367</v>
      </c>
      <c r="AQ25" s="3">
        <v>2381</v>
      </c>
      <c r="AR25" s="3">
        <v>419</v>
      </c>
      <c r="AS25" s="3">
        <v>271</v>
      </c>
      <c r="AT25" s="3">
        <v>500</v>
      </c>
      <c r="AU25" s="3">
        <v>461</v>
      </c>
      <c r="AV25" s="3">
        <v>1206</v>
      </c>
      <c r="AW25" s="3">
        <v>272</v>
      </c>
      <c r="AX25" s="3">
        <v>1089</v>
      </c>
      <c r="AY25" s="3">
        <v>828</v>
      </c>
      <c r="AZ25" s="3">
        <v>376</v>
      </c>
      <c r="BA25" s="3">
        <v>455</v>
      </c>
      <c r="BB25" s="3">
        <v>199</v>
      </c>
      <c r="BC25" s="3">
        <v>313</v>
      </c>
      <c r="BD25" s="3">
        <v>618</v>
      </c>
      <c r="BE25" s="3">
        <v>1456</v>
      </c>
      <c r="BF25" s="3">
        <v>866</v>
      </c>
      <c r="BG25" s="3">
        <v>125</v>
      </c>
      <c r="BH25" s="3">
        <v>1048</v>
      </c>
      <c r="BI25" s="3">
        <v>544</v>
      </c>
      <c r="BJ25" s="3">
        <v>217</v>
      </c>
      <c r="BK25" s="3">
        <v>1254</v>
      </c>
      <c r="BL25" s="3">
        <v>1303</v>
      </c>
      <c r="BM25" s="3">
        <v>238</v>
      </c>
      <c r="BN25" s="3">
        <v>2517</v>
      </c>
      <c r="BO25" s="3">
        <v>1163</v>
      </c>
      <c r="BP25" s="3">
        <v>313</v>
      </c>
      <c r="BQ25" s="3">
        <v>1217</v>
      </c>
      <c r="BR25" s="3">
        <v>484</v>
      </c>
      <c r="BS25" s="3">
        <v>620</v>
      </c>
      <c r="BT25" s="3">
        <v>1155</v>
      </c>
      <c r="BU25" s="3">
        <v>2139</v>
      </c>
      <c r="BV25" s="3">
        <v>2379</v>
      </c>
      <c r="BW25" s="3">
        <v>1415</v>
      </c>
      <c r="BX25" s="3">
        <v>1287</v>
      </c>
      <c r="BY25" s="3">
        <v>1476</v>
      </c>
      <c r="BZ25" s="3">
        <v>624</v>
      </c>
      <c r="CA25" s="3">
        <v>896</v>
      </c>
      <c r="CB25" s="3">
        <v>801</v>
      </c>
      <c r="CC25" s="3">
        <v>1010</v>
      </c>
      <c r="CD25" s="3">
        <v>2032</v>
      </c>
      <c r="CE25" s="3">
        <v>990</v>
      </c>
      <c r="CF25" s="3">
        <v>1054</v>
      </c>
      <c r="CG25" s="3">
        <v>1145</v>
      </c>
      <c r="CH25" s="3">
        <v>571</v>
      </c>
    </row>
    <row r="26" spans="1:86" x14ac:dyDescent="0.2">
      <c r="A26" s="5" t="s">
        <v>112</v>
      </c>
      <c r="B26" s="9">
        <v>924754</v>
      </c>
      <c r="C26" s="9">
        <v>325</v>
      </c>
      <c r="D26" s="9">
        <v>237801</v>
      </c>
      <c r="E26" s="1" t="s">
        <v>113</v>
      </c>
      <c r="F26" s="1" t="str">
        <f>HYPERLINK("http://www.genome.ad.jp/dbget-bin/www_bget?compound+C01762","C01762")</f>
        <v>C01762</v>
      </c>
      <c r="G26" s="1" t="str">
        <f>HYPERLINK("http://pubchem.ncbi.nlm.nih.gov/summary/summary.cgi?cid=64959","64959")</f>
        <v>64959</v>
      </c>
      <c r="H26" s="1" t="s">
        <v>1117</v>
      </c>
      <c r="I26" s="3">
        <v>80</v>
      </c>
      <c r="J26" s="3">
        <v>122</v>
      </c>
      <c r="K26" s="3">
        <v>85</v>
      </c>
      <c r="L26" s="3">
        <v>111</v>
      </c>
      <c r="M26" s="3">
        <v>138</v>
      </c>
      <c r="N26" s="3">
        <v>97</v>
      </c>
      <c r="O26" s="3">
        <v>97</v>
      </c>
      <c r="P26" s="3">
        <v>97</v>
      </c>
      <c r="Q26" s="3">
        <v>147</v>
      </c>
      <c r="R26" s="3">
        <v>107</v>
      </c>
      <c r="S26" s="3">
        <v>112</v>
      </c>
      <c r="T26" s="3">
        <v>100</v>
      </c>
      <c r="U26" s="3">
        <v>110</v>
      </c>
      <c r="V26" s="3">
        <v>130</v>
      </c>
      <c r="W26" s="3">
        <v>94</v>
      </c>
      <c r="X26" s="3">
        <v>82</v>
      </c>
      <c r="Y26" s="3">
        <v>89</v>
      </c>
      <c r="Z26" s="3">
        <v>104</v>
      </c>
      <c r="AA26" s="3">
        <v>108</v>
      </c>
      <c r="AB26" s="3">
        <v>105</v>
      </c>
      <c r="AC26" s="3">
        <v>87</v>
      </c>
      <c r="AD26" s="3">
        <v>128</v>
      </c>
      <c r="AE26" s="3">
        <v>93</v>
      </c>
      <c r="AF26" s="3">
        <v>97</v>
      </c>
      <c r="AG26" s="3">
        <v>103</v>
      </c>
      <c r="AH26" s="3">
        <v>140</v>
      </c>
      <c r="AI26" s="3">
        <v>225</v>
      </c>
      <c r="AJ26" s="3">
        <v>138</v>
      </c>
      <c r="AK26" s="3">
        <v>107</v>
      </c>
      <c r="AL26" s="3">
        <v>128</v>
      </c>
      <c r="AM26" s="3">
        <v>91</v>
      </c>
      <c r="AN26" s="3">
        <v>84</v>
      </c>
      <c r="AO26" s="3">
        <v>98</v>
      </c>
      <c r="AP26" s="3">
        <v>106</v>
      </c>
      <c r="AQ26" s="3">
        <v>102</v>
      </c>
      <c r="AR26" s="3">
        <v>114</v>
      </c>
      <c r="AS26" s="3">
        <v>92</v>
      </c>
      <c r="AT26" s="3">
        <v>104</v>
      </c>
      <c r="AU26" s="3">
        <v>157</v>
      </c>
      <c r="AV26" s="3">
        <v>98</v>
      </c>
      <c r="AW26" s="3">
        <v>74</v>
      </c>
      <c r="AX26" s="3">
        <v>129</v>
      </c>
      <c r="AY26" s="3">
        <v>73</v>
      </c>
      <c r="AZ26" s="3">
        <v>118</v>
      </c>
      <c r="BA26" s="3">
        <v>95</v>
      </c>
      <c r="BB26" s="3">
        <v>88</v>
      </c>
      <c r="BC26" s="3">
        <v>112</v>
      </c>
      <c r="BD26" s="3">
        <v>110</v>
      </c>
      <c r="BE26" s="3">
        <v>111</v>
      </c>
      <c r="BF26" s="3">
        <v>89</v>
      </c>
      <c r="BG26" s="3">
        <v>111</v>
      </c>
      <c r="BH26" s="3">
        <v>542</v>
      </c>
      <c r="BI26" s="3">
        <v>118</v>
      </c>
      <c r="BJ26" s="3">
        <v>159</v>
      </c>
      <c r="BK26" s="3">
        <v>89</v>
      </c>
      <c r="BL26" s="3">
        <v>107</v>
      </c>
      <c r="BM26" s="3">
        <v>109</v>
      </c>
      <c r="BN26" s="3">
        <v>126</v>
      </c>
      <c r="BO26" s="3">
        <v>103</v>
      </c>
      <c r="BP26" s="3">
        <v>109</v>
      </c>
      <c r="BQ26" s="3">
        <v>116</v>
      </c>
      <c r="BR26" s="3">
        <v>128</v>
      </c>
      <c r="BS26" s="3">
        <v>111</v>
      </c>
      <c r="BT26" s="3">
        <v>813</v>
      </c>
      <c r="BU26" s="3">
        <v>82</v>
      </c>
      <c r="BV26" s="3">
        <v>130</v>
      </c>
      <c r="BW26" s="3">
        <v>111</v>
      </c>
      <c r="BX26" s="3">
        <v>100</v>
      </c>
      <c r="BY26" s="3">
        <v>109</v>
      </c>
      <c r="BZ26" s="3">
        <v>109</v>
      </c>
      <c r="CA26" s="3">
        <v>77</v>
      </c>
      <c r="CB26" s="3">
        <v>74</v>
      </c>
      <c r="CC26" s="3">
        <v>124</v>
      </c>
      <c r="CD26" s="3">
        <v>97</v>
      </c>
      <c r="CE26" s="3">
        <v>94</v>
      </c>
      <c r="CF26" s="3">
        <v>117</v>
      </c>
      <c r="CG26" s="3">
        <v>81</v>
      </c>
      <c r="CH26" s="3">
        <v>106</v>
      </c>
    </row>
    <row r="27" spans="1:86" x14ac:dyDescent="0.2">
      <c r="A27" s="5" t="s">
        <v>114</v>
      </c>
      <c r="B27" s="9">
        <v>702391</v>
      </c>
      <c r="C27" s="9">
        <v>353</v>
      </c>
      <c r="D27" s="9">
        <v>203224</v>
      </c>
      <c r="E27" s="1" t="s">
        <v>115</v>
      </c>
      <c r="F27" s="1" t="str">
        <f>HYPERLINK("http://www.genome.ad.jp/dbget-bin/www_bget?compound+C00385","C00385")</f>
        <v>C00385</v>
      </c>
      <c r="G27" s="1" t="str">
        <f>HYPERLINK("http://pubchem.ncbi.nlm.nih.gov/summary/summary.cgi?cid=1188","1188")</f>
        <v>1188</v>
      </c>
      <c r="H27" s="1" t="s">
        <v>1187</v>
      </c>
      <c r="I27" s="3">
        <v>785</v>
      </c>
      <c r="J27" s="3">
        <v>1320</v>
      </c>
      <c r="K27" s="3">
        <v>170</v>
      </c>
      <c r="L27" s="3">
        <v>204</v>
      </c>
      <c r="M27" s="3">
        <v>1057</v>
      </c>
      <c r="N27" s="3">
        <v>367</v>
      </c>
      <c r="O27" s="3">
        <v>155</v>
      </c>
      <c r="P27" s="3">
        <v>217</v>
      </c>
      <c r="Q27" s="3">
        <v>347</v>
      </c>
      <c r="R27" s="3">
        <v>440</v>
      </c>
      <c r="S27" s="3">
        <v>213</v>
      </c>
      <c r="T27" s="3"/>
      <c r="U27" s="3">
        <v>344</v>
      </c>
      <c r="V27" s="3">
        <v>569</v>
      </c>
      <c r="W27" s="3">
        <v>339</v>
      </c>
      <c r="X27" s="3">
        <v>429</v>
      </c>
      <c r="Y27" s="3">
        <v>399</v>
      </c>
      <c r="Z27" s="3">
        <v>785</v>
      </c>
      <c r="AA27" s="3">
        <v>1140</v>
      </c>
      <c r="AB27" s="3">
        <v>423</v>
      </c>
      <c r="AC27" s="3">
        <v>626</v>
      </c>
      <c r="AD27" s="3">
        <v>458</v>
      </c>
      <c r="AE27" s="3">
        <v>2755</v>
      </c>
      <c r="AF27" s="3">
        <v>844</v>
      </c>
      <c r="AG27" s="3">
        <v>401</v>
      </c>
      <c r="AH27" s="3">
        <v>1812</v>
      </c>
      <c r="AI27" s="3">
        <v>297</v>
      </c>
      <c r="AJ27" s="3">
        <v>656</v>
      </c>
      <c r="AK27" s="3">
        <v>492</v>
      </c>
      <c r="AL27" s="3">
        <v>902</v>
      </c>
      <c r="AM27" s="3">
        <v>247</v>
      </c>
      <c r="AN27" s="3">
        <v>516</v>
      </c>
      <c r="AO27" s="3">
        <v>215</v>
      </c>
      <c r="AP27" s="3">
        <v>1290</v>
      </c>
      <c r="AQ27" s="3">
        <v>1226</v>
      </c>
      <c r="AR27" s="3">
        <v>418</v>
      </c>
      <c r="AS27" s="3">
        <v>440</v>
      </c>
      <c r="AT27" s="3">
        <v>730</v>
      </c>
      <c r="AU27" s="3">
        <v>354</v>
      </c>
      <c r="AV27" s="3">
        <v>575</v>
      </c>
      <c r="AW27" s="3">
        <v>171</v>
      </c>
      <c r="AX27" s="3">
        <v>2382</v>
      </c>
      <c r="AY27" s="3">
        <v>7230</v>
      </c>
      <c r="AZ27" s="3">
        <v>290</v>
      </c>
      <c r="BA27" s="3">
        <v>1044</v>
      </c>
      <c r="BB27" s="3">
        <v>200</v>
      </c>
      <c r="BC27" s="3">
        <v>189</v>
      </c>
      <c r="BD27" s="3">
        <v>1706</v>
      </c>
      <c r="BE27" s="3">
        <v>1299</v>
      </c>
      <c r="BF27" s="3">
        <v>444</v>
      </c>
      <c r="BG27" s="3">
        <v>149</v>
      </c>
      <c r="BH27" s="3">
        <v>5458</v>
      </c>
      <c r="BI27" s="3">
        <v>329</v>
      </c>
      <c r="BJ27" s="3">
        <v>324</v>
      </c>
      <c r="BK27" s="3">
        <v>457</v>
      </c>
      <c r="BL27" s="3">
        <v>988</v>
      </c>
      <c r="BM27" s="3">
        <v>243</v>
      </c>
      <c r="BN27" s="3">
        <v>3242</v>
      </c>
      <c r="BO27" s="3">
        <v>2772</v>
      </c>
      <c r="BP27" s="3">
        <v>285</v>
      </c>
      <c r="BQ27" s="3">
        <v>654</v>
      </c>
      <c r="BR27" s="3">
        <v>2790</v>
      </c>
      <c r="BS27" s="3">
        <v>2557</v>
      </c>
      <c r="BT27" s="3">
        <v>3682</v>
      </c>
      <c r="BU27" s="3">
        <v>4252</v>
      </c>
      <c r="BV27" s="3">
        <v>1399</v>
      </c>
      <c r="BW27" s="3">
        <v>7833</v>
      </c>
      <c r="BX27" s="3">
        <v>3643</v>
      </c>
      <c r="BY27" s="3">
        <v>6839</v>
      </c>
      <c r="BZ27" s="3">
        <v>1889</v>
      </c>
      <c r="CA27" s="3">
        <v>2003</v>
      </c>
      <c r="CB27" s="3">
        <v>187</v>
      </c>
      <c r="CC27" s="3">
        <v>1988</v>
      </c>
      <c r="CD27" s="3">
        <v>1263</v>
      </c>
      <c r="CE27" s="3">
        <v>1776</v>
      </c>
      <c r="CF27" s="3">
        <v>2019</v>
      </c>
      <c r="CG27" s="3">
        <v>3504</v>
      </c>
      <c r="CH27" s="3">
        <v>482</v>
      </c>
    </row>
    <row r="28" spans="1:86" x14ac:dyDescent="0.2">
      <c r="A28" s="5" t="s">
        <v>116</v>
      </c>
      <c r="B28" s="9">
        <v>309905</v>
      </c>
      <c r="C28" s="9">
        <v>144</v>
      </c>
      <c r="D28" s="9">
        <v>227947</v>
      </c>
      <c r="E28" s="1" t="s">
        <v>117</v>
      </c>
      <c r="F28" s="1" t="str">
        <f>HYPERLINK("http://www.genome.ad.jp/dbget-bin/www_bget?compound+C00183","C00183")</f>
        <v>C00183</v>
      </c>
      <c r="G28" s="1" t="str">
        <f>HYPERLINK("http://pubchem.ncbi.nlm.nih.gov/summary/summary.cgi?cid=6287","6287")</f>
        <v>6287</v>
      </c>
      <c r="H28" s="1" t="s">
        <v>1156</v>
      </c>
      <c r="I28" s="3">
        <v>129377</v>
      </c>
      <c r="J28" s="3">
        <v>178171</v>
      </c>
      <c r="K28" s="3">
        <v>63685</v>
      </c>
      <c r="L28" s="3">
        <v>42730</v>
      </c>
      <c r="M28" s="3">
        <v>171682</v>
      </c>
      <c r="N28" s="3">
        <v>105884</v>
      </c>
      <c r="O28" s="3">
        <v>27124</v>
      </c>
      <c r="P28" s="3">
        <v>59197</v>
      </c>
      <c r="Q28" s="3">
        <v>54978</v>
      </c>
      <c r="R28" s="3">
        <v>83309</v>
      </c>
      <c r="S28" s="3">
        <v>40770</v>
      </c>
      <c r="T28" s="3">
        <v>57643</v>
      </c>
      <c r="U28" s="3">
        <v>65459</v>
      </c>
      <c r="V28" s="3">
        <v>90432</v>
      </c>
      <c r="W28" s="3">
        <v>68837</v>
      </c>
      <c r="X28" s="3">
        <v>56343</v>
      </c>
      <c r="Y28" s="3">
        <v>89925</v>
      </c>
      <c r="Z28" s="3">
        <v>91452</v>
      </c>
      <c r="AA28" s="3">
        <v>156775</v>
      </c>
      <c r="AB28" s="3">
        <v>91288</v>
      </c>
      <c r="AC28" s="3">
        <v>67126</v>
      </c>
      <c r="AD28" s="3">
        <v>76242</v>
      </c>
      <c r="AE28" s="3">
        <v>219146</v>
      </c>
      <c r="AF28" s="3">
        <v>68997</v>
      </c>
      <c r="AG28" s="3">
        <v>82405</v>
      </c>
      <c r="AH28" s="3">
        <v>134778</v>
      </c>
      <c r="AI28" s="3">
        <v>125821</v>
      </c>
      <c r="AJ28" s="3">
        <v>119118</v>
      </c>
      <c r="AK28" s="3">
        <v>74707</v>
      </c>
      <c r="AL28" s="3">
        <v>107941</v>
      </c>
      <c r="AM28" s="3">
        <v>65044</v>
      </c>
      <c r="AN28" s="3">
        <v>58137</v>
      </c>
      <c r="AO28" s="3">
        <v>68243</v>
      </c>
      <c r="AP28" s="3">
        <v>184896</v>
      </c>
      <c r="AQ28" s="3">
        <v>228442</v>
      </c>
      <c r="AR28" s="3">
        <v>66286</v>
      </c>
      <c r="AS28" s="3">
        <v>96715</v>
      </c>
      <c r="AT28" s="3">
        <v>79892</v>
      </c>
      <c r="AU28" s="3">
        <v>70896</v>
      </c>
      <c r="AV28" s="3">
        <v>106672</v>
      </c>
      <c r="AW28" s="3">
        <v>37578</v>
      </c>
      <c r="AX28" s="3">
        <v>123023</v>
      </c>
      <c r="AY28" s="3">
        <v>220420</v>
      </c>
      <c r="AZ28" s="3">
        <v>43718</v>
      </c>
      <c r="BA28" s="3">
        <v>61927</v>
      </c>
      <c r="BB28" s="3">
        <v>57721</v>
      </c>
      <c r="BC28" s="3">
        <v>86055</v>
      </c>
      <c r="BD28" s="3">
        <v>61873</v>
      </c>
      <c r="BE28" s="3">
        <v>81215</v>
      </c>
      <c r="BF28" s="3">
        <v>85381</v>
      </c>
      <c r="BG28" s="3">
        <v>25831</v>
      </c>
      <c r="BH28" s="3">
        <v>138734</v>
      </c>
      <c r="BI28" s="3">
        <v>63164</v>
      </c>
      <c r="BJ28" s="3">
        <v>33286</v>
      </c>
      <c r="BK28" s="3">
        <v>72332</v>
      </c>
      <c r="BL28" s="3">
        <v>153328</v>
      </c>
      <c r="BM28" s="3">
        <v>25680</v>
      </c>
      <c r="BN28" s="3">
        <v>279505</v>
      </c>
      <c r="BO28" s="3">
        <v>142491</v>
      </c>
      <c r="BP28" s="3">
        <v>43601</v>
      </c>
      <c r="BQ28" s="3">
        <v>113400</v>
      </c>
      <c r="BR28" s="3">
        <v>161389</v>
      </c>
      <c r="BS28" s="3">
        <v>218984</v>
      </c>
      <c r="BT28" s="3">
        <v>174436</v>
      </c>
      <c r="BU28" s="3">
        <v>113330</v>
      </c>
      <c r="BV28" s="3">
        <v>154681</v>
      </c>
      <c r="BW28" s="3">
        <v>92175</v>
      </c>
      <c r="BX28" s="3">
        <v>135470</v>
      </c>
      <c r="BY28" s="3">
        <v>145172</v>
      </c>
      <c r="BZ28" s="3">
        <v>75467</v>
      </c>
      <c r="CA28" s="3">
        <v>127076</v>
      </c>
      <c r="CB28" s="3">
        <v>105666</v>
      </c>
      <c r="CC28" s="3">
        <v>96684</v>
      </c>
      <c r="CD28" s="3">
        <v>99832</v>
      </c>
      <c r="CE28" s="3">
        <v>93024</v>
      </c>
      <c r="CF28" s="3">
        <v>150035</v>
      </c>
      <c r="CG28" s="3">
        <v>122937</v>
      </c>
      <c r="CH28" s="3">
        <v>79292</v>
      </c>
    </row>
    <row r="29" spans="1:86" x14ac:dyDescent="0.2">
      <c r="A29" s="5" t="s">
        <v>118</v>
      </c>
      <c r="B29" s="9">
        <v>979035</v>
      </c>
      <c r="C29" s="9">
        <v>352</v>
      </c>
      <c r="D29" s="9">
        <v>270802</v>
      </c>
      <c r="E29" s="1" t="s">
        <v>119</v>
      </c>
      <c r="F29" s="1" t="str">
        <f>HYPERLINK("http://www.genome.ad.jp/dbget-bin/www_bget?compound+C00105 ","C00105 ")</f>
        <v xml:space="preserve">C00105 </v>
      </c>
      <c r="G29" s="1" t="str">
        <f>HYPERLINK("http://pubchem.ncbi.nlm.nih.gov/summary/summary.cgi?cid=6030","6030")</f>
        <v>6030</v>
      </c>
      <c r="H29" s="1" t="s">
        <v>1166</v>
      </c>
      <c r="I29" s="3">
        <v>70</v>
      </c>
      <c r="J29" s="3">
        <v>111</v>
      </c>
      <c r="K29" s="3">
        <v>116</v>
      </c>
      <c r="L29" s="3">
        <v>184</v>
      </c>
      <c r="M29" s="3">
        <v>100</v>
      </c>
      <c r="N29" s="3">
        <v>133</v>
      </c>
      <c r="O29" s="3">
        <v>112</v>
      </c>
      <c r="P29" s="3">
        <v>120</v>
      </c>
      <c r="Q29" s="3">
        <v>100</v>
      </c>
      <c r="R29" s="3">
        <v>116</v>
      </c>
      <c r="S29" s="3"/>
      <c r="T29" s="3">
        <v>104</v>
      </c>
      <c r="U29" s="3">
        <v>88</v>
      </c>
      <c r="V29" s="3">
        <v>73</v>
      </c>
      <c r="W29" s="3">
        <v>75</v>
      </c>
      <c r="X29" s="3">
        <v>92</v>
      </c>
      <c r="Y29" s="3">
        <v>70</v>
      </c>
      <c r="Z29" s="3">
        <v>78</v>
      </c>
      <c r="AA29" s="3">
        <v>89</v>
      </c>
      <c r="AB29" s="3">
        <v>138</v>
      </c>
      <c r="AC29" s="3">
        <v>102</v>
      </c>
      <c r="AD29" s="3">
        <v>89</v>
      </c>
      <c r="AE29" s="3">
        <v>110</v>
      </c>
      <c r="AF29" s="3">
        <v>92</v>
      </c>
      <c r="AG29" s="3">
        <v>124</v>
      </c>
      <c r="AH29" s="3">
        <v>646</v>
      </c>
      <c r="AI29" s="3">
        <v>115</v>
      </c>
      <c r="AJ29" s="3">
        <v>127</v>
      </c>
      <c r="AK29" s="3">
        <v>68</v>
      </c>
      <c r="AL29" s="3">
        <v>73</v>
      </c>
      <c r="AM29" s="3">
        <v>113</v>
      </c>
      <c r="AN29" s="3">
        <v>86</v>
      </c>
      <c r="AO29" s="3">
        <v>116</v>
      </c>
      <c r="AP29" s="3">
        <v>77</v>
      </c>
      <c r="AQ29" s="3">
        <v>28</v>
      </c>
      <c r="AR29" s="3">
        <v>70</v>
      </c>
      <c r="AS29" s="3">
        <v>69</v>
      </c>
      <c r="AT29" s="3">
        <v>98</v>
      </c>
      <c r="AU29" s="3">
        <v>90</v>
      </c>
      <c r="AV29" s="3">
        <v>155</v>
      </c>
      <c r="AW29" s="3">
        <v>100</v>
      </c>
      <c r="AX29" s="3">
        <v>55</v>
      </c>
      <c r="AY29" s="3">
        <v>39</v>
      </c>
      <c r="AZ29" s="3">
        <v>118</v>
      </c>
      <c r="BA29" s="3">
        <v>177</v>
      </c>
      <c r="BB29" s="3">
        <v>77</v>
      </c>
      <c r="BC29" s="3">
        <v>402</v>
      </c>
      <c r="BD29" s="3">
        <v>59</v>
      </c>
      <c r="BE29" s="3">
        <v>125</v>
      </c>
      <c r="BF29" s="3">
        <v>123</v>
      </c>
      <c r="BG29" s="3">
        <v>83</v>
      </c>
      <c r="BH29" s="3">
        <v>105</v>
      </c>
      <c r="BI29" s="3">
        <v>157</v>
      </c>
      <c r="BJ29" s="3">
        <v>134</v>
      </c>
      <c r="BK29" s="3">
        <v>77</v>
      </c>
      <c r="BL29" s="3">
        <v>87</v>
      </c>
      <c r="BM29" s="3">
        <v>220</v>
      </c>
      <c r="BN29" s="3">
        <v>246</v>
      </c>
      <c r="BO29" s="3">
        <v>126</v>
      </c>
      <c r="BP29" s="3">
        <v>119</v>
      </c>
      <c r="BQ29" s="3">
        <v>72</v>
      </c>
      <c r="BR29" s="3">
        <v>157</v>
      </c>
      <c r="BS29" s="3">
        <v>80</v>
      </c>
      <c r="BT29" s="3">
        <v>151</v>
      </c>
      <c r="BU29" s="3">
        <v>244</v>
      </c>
      <c r="BV29" s="3">
        <v>118</v>
      </c>
      <c r="BW29" s="3">
        <v>281</v>
      </c>
      <c r="BX29" s="3">
        <v>102</v>
      </c>
      <c r="BY29" s="3">
        <v>126</v>
      </c>
      <c r="BZ29" s="3">
        <v>85</v>
      </c>
      <c r="CA29" s="3">
        <v>178</v>
      </c>
      <c r="CB29" s="3">
        <v>134</v>
      </c>
      <c r="CC29" s="3">
        <v>169</v>
      </c>
      <c r="CD29" s="3">
        <v>86</v>
      </c>
      <c r="CE29" s="3">
        <v>133</v>
      </c>
      <c r="CF29" s="3">
        <v>136</v>
      </c>
      <c r="CG29" s="3">
        <v>56</v>
      </c>
      <c r="CH29" s="3">
        <v>83</v>
      </c>
    </row>
    <row r="30" spans="1:86" x14ac:dyDescent="0.2">
      <c r="A30" s="5" t="s">
        <v>120</v>
      </c>
      <c r="B30" s="9">
        <v>856953</v>
      </c>
      <c r="C30" s="9">
        <v>258</v>
      </c>
      <c r="D30" s="9">
        <v>213127</v>
      </c>
      <c r="E30" s="1" t="s">
        <v>121</v>
      </c>
      <c r="F30" s="1" t="str">
        <f>HYPERLINK("http://www.genome.ad.jp/dbget-bin/www_bget?compound+C00299","C00299")</f>
        <v>C00299</v>
      </c>
      <c r="G30" s="1" t="str">
        <f>HYPERLINK("http://pubchem.ncbi.nlm.nih.gov/summary/summary.cgi?cid=6029","6029")</f>
        <v>6029</v>
      </c>
      <c r="H30" s="1" t="s">
        <v>1167</v>
      </c>
      <c r="I30" s="3">
        <v>4030</v>
      </c>
      <c r="J30" s="3">
        <v>2043</v>
      </c>
      <c r="K30" s="3">
        <v>1314</v>
      </c>
      <c r="L30" s="3">
        <v>2025</v>
      </c>
      <c r="M30" s="3">
        <v>2355</v>
      </c>
      <c r="N30" s="3">
        <v>831</v>
      </c>
      <c r="O30" s="3">
        <v>1691</v>
      </c>
      <c r="P30" s="3">
        <v>1595</v>
      </c>
      <c r="Q30" s="3">
        <v>996</v>
      </c>
      <c r="R30" s="3">
        <v>1812</v>
      </c>
      <c r="S30" s="3">
        <v>304</v>
      </c>
      <c r="T30" s="3">
        <v>386</v>
      </c>
      <c r="U30" s="3">
        <v>729</v>
      </c>
      <c r="V30" s="3"/>
      <c r="W30" s="3">
        <v>3835</v>
      </c>
      <c r="X30" s="3">
        <v>2265</v>
      </c>
      <c r="Y30" s="3">
        <v>1277</v>
      </c>
      <c r="Z30" s="3">
        <v>2832</v>
      </c>
      <c r="AA30" s="3">
        <v>2811</v>
      </c>
      <c r="AB30" s="3">
        <v>954</v>
      </c>
      <c r="AC30" s="3">
        <v>3622</v>
      </c>
      <c r="AD30" s="3">
        <v>1382</v>
      </c>
      <c r="AE30" s="3">
        <v>2160</v>
      </c>
      <c r="AF30" s="3">
        <v>1092</v>
      </c>
      <c r="AG30" s="3">
        <v>1343</v>
      </c>
      <c r="AH30" s="3">
        <v>1165</v>
      </c>
      <c r="AI30" s="3">
        <v>3598</v>
      </c>
      <c r="AJ30" s="3">
        <v>2478</v>
      </c>
      <c r="AK30" s="3">
        <v>1242</v>
      </c>
      <c r="AL30" s="3">
        <v>911</v>
      </c>
      <c r="AM30" s="3">
        <v>833</v>
      </c>
      <c r="AN30" s="3">
        <v>889</v>
      </c>
      <c r="AO30" s="3">
        <v>2210</v>
      </c>
      <c r="AP30" s="3">
        <v>2474</v>
      </c>
      <c r="AQ30" s="3">
        <v>2861</v>
      </c>
      <c r="AR30" s="3">
        <v>713</v>
      </c>
      <c r="AS30" s="3">
        <v>2291</v>
      </c>
      <c r="AT30" s="3">
        <v>2762</v>
      </c>
      <c r="AU30" s="3">
        <v>1248</v>
      </c>
      <c r="AV30" s="3">
        <v>3312</v>
      </c>
      <c r="AW30" s="3">
        <v>145</v>
      </c>
      <c r="AX30" s="3">
        <v>1736</v>
      </c>
      <c r="AY30" s="3">
        <v>3621</v>
      </c>
      <c r="AZ30" s="3">
        <v>538</v>
      </c>
      <c r="BA30" s="3">
        <v>195</v>
      </c>
      <c r="BB30" s="3">
        <v>953</v>
      </c>
      <c r="BC30" s="3">
        <v>3504</v>
      </c>
      <c r="BD30" s="3">
        <v>1323</v>
      </c>
      <c r="BE30" s="3">
        <v>160</v>
      </c>
      <c r="BF30" s="3">
        <v>905</v>
      </c>
      <c r="BG30" s="3">
        <v>1015</v>
      </c>
      <c r="BH30" s="3">
        <v>633</v>
      </c>
      <c r="BI30" s="3">
        <v>904</v>
      </c>
      <c r="BJ30" s="3">
        <v>2642</v>
      </c>
      <c r="BK30" s="3">
        <v>1641</v>
      </c>
      <c r="BL30" s="3">
        <v>2198</v>
      </c>
      <c r="BM30" s="3">
        <v>720</v>
      </c>
      <c r="BN30" s="3">
        <v>958</v>
      </c>
      <c r="BO30" s="3">
        <v>2559</v>
      </c>
      <c r="BP30" s="3">
        <v>633</v>
      </c>
      <c r="BQ30" s="3">
        <v>4790</v>
      </c>
      <c r="BR30" s="3">
        <v>1286</v>
      </c>
      <c r="BS30" s="3">
        <v>311</v>
      </c>
      <c r="BT30" s="3">
        <v>2802</v>
      </c>
      <c r="BU30" s="3">
        <v>1054</v>
      </c>
      <c r="BV30" s="3">
        <v>3477</v>
      </c>
      <c r="BW30" s="3">
        <v>1159</v>
      </c>
      <c r="BX30" s="3">
        <v>1015</v>
      </c>
      <c r="BY30" s="3">
        <v>195</v>
      </c>
      <c r="BZ30" s="3">
        <v>206</v>
      </c>
      <c r="CA30" s="3">
        <v>937</v>
      </c>
      <c r="CB30" s="3">
        <v>216</v>
      </c>
      <c r="CC30" s="3">
        <v>986</v>
      </c>
      <c r="CD30" s="3">
        <v>2149</v>
      </c>
      <c r="CE30" s="3">
        <v>655</v>
      </c>
      <c r="CF30" s="3">
        <v>4734</v>
      </c>
      <c r="CG30" s="3">
        <v>364</v>
      </c>
      <c r="CH30" s="3">
        <v>191</v>
      </c>
    </row>
    <row r="31" spans="1:86" x14ac:dyDescent="0.2">
      <c r="A31" s="5" t="s">
        <v>1019</v>
      </c>
      <c r="B31" s="9">
        <v>730534</v>
      </c>
      <c r="C31" s="9">
        <v>441</v>
      </c>
      <c r="D31" s="9">
        <v>304993</v>
      </c>
      <c r="E31" s="1" t="s">
        <v>122</v>
      </c>
      <c r="F31" s="1" t="str">
        <f>HYPERLINK("http://www.genome.ad.jp/dbget-bin/www_bget?compound+C00366","C00366")</f>
        <v>C00366</v>
      </c>
      <c r="G31" s="1" t="str">
        <f>HYPERLINK("http://pubchem.ncbi.nlm.nih.gov/summary/summary.cgi?cid=1175","1175")</f>
        <v>1175</v>
      </c>
      <c r="H31" s="1" t="s">
        <v>1189</v>
      </c>
      <c r="I31" s="3">
        <v>5626</v>
      </c>
      <c r="J31" s="3">
        <v>4888</v>
      </c>
      <c r="K31" s="3">
        <v>2635</v>
      </c>
      <c r="L31" s="3">
        <v>799</v>
      </c>
      <c r="M31" s="3">
        <v>5777</v>
      </c>
      <c r="N31" s="3">
        <v>5635</v>
      </c>
      <c r="O31" s="3">
        <v>768</v>
      </c>
      <c r="P31" s="3">
        <v>311</v>
      </c>
      <c r="Q31" s="3">
        <v>116</v>
      </c>
      <c r="R31" s="3">
        <v>3389</v>
      </c>
      <c r="S31" s="3">
        <v>3384</v>
      </c>
      <c r="T31" s="3">
        <v>1257</v>
      </c>
      <c r="U31" s="3">
        <v>1277</v>
      </c>
      <c r="V31" s="3">
        <v>2536</v>
      </c>
      <c r="W31" s="3">
        <v>635</v>
      </c>
      <c r="X31" s="3">
        <v>4621</v>
      </c>
      <c r="Y31" s="3">
        <v>5824</v>
      </c>
      <c r="Z31" s="3">
        <v>2309</v>
      </c>
      <c r="AA31" s="3">
        <v>5197</v>
      </c>
      <c r="AB31" s="3">
        <v>1811</v>
      </c>
      <c r="AC31" s="3">
        <v>2903</v>
      </c>
      <c r="AD31" s="3">
        <v>119</v>
      </c>
      <c r="AE31" s="3">
        <v>2867</v>
      </c>
      <c r="AF31" s="3">
        <v>116</v>
      </c>
      <c r="AG31" s="3">
        <v>132</v>
      </c>
      <c r="AH31" s="3">
        <v>3081</v>
      </c>
      <c r="AI31" s="3">
        <v>4882</v>
      </c>
      <c r="AJ31" s="3">
        <v>2867</v>
      </c>
      <c r="AK31" s="3">
        <v>1927</v>
      </c>
      <c r="AL31" s="3">
        <v>5617</v>
      </c>
      <c r="AM31" s="3">
        <v>1551</v>
      </c>
      <c r="AN31" s="3">
        <v>266</v>
      </c>
      <c r="AO31" s="3">
        <v>4424</v>
      </c>
      <c r="AP31" s="3">
        <v>128</v>
      </c>
      <c r="AQ31" s="3">
        <v>3418</v>
      </c>
      <c r="AR31" s="3">
        <v>4360</v>
      </c>
      <c r="AS31" s="3">
        <v>1881</v>
      </c>
      <c r="AT31" s="3">
        <v>6983</v>
      </c>
      <c r="AU31" s="3">
        <v>3942</v>
      </c>
      <c r="AV31" s="3">
        <v>3565</v>
      </c>
      <c r="AW31" s="3">
        <v>2428</v>
      </c>
      <c r="AX31" s="3">
        <v>4004</v>
      </c>
      <c r="AY31" s="3">
        <v>1263</v>
      </c>
      <c r="AZ31" s="3">
        <v>1233</v>
      </c>
      <c r="BA31" s="3">
        <v>1040</v>
      </c>
      <c r="BB31" s="3">
        <v>665</v>
      </c>
      <c r="BC31" s="3">
        <v>1501</v>
      </c>
      <c r="BD31" s="3">
        <v>5441</v>
      </c>
      <c r="BE31" s="3">
        <v>3861</v>
      </c>
      <c r="BF31" s="3">
        <v>6581</v>
      </c>
      <c r="BG31" s="3">
        <v>410</v>
      </c>
      <c r="BH31" s="3">
        <v>8244</v>
      </c>
      <c r="BI31" s="3">
        <v>2442</v>
      </c>
      <c r="BJ31" s="3">
        <v>1083</v>
      </c>
      <c r="BK31" s="3">
        <v>5876</v>
      </c>
      <c r="BL31" s="3">
        <v>7583</v>
      </c>
      <c r="BM31" s="3">
        <v>105</v>
      </c>
      <c r="BN31" s="3">
        <v>4882</v>
      </c>
      <c r="BO31" s="3">
        <v>6586</v>
      </c>
      <c r="BP31" s="3">
        <v>2256</v>
      </c>
      <c r="BQ31" s="3">
        <v>6462</v>
      </c>
      <c r="BR31" s="3">
        <v>3789</v>
      </c>
      <c r="BS31" s="3">
        <v>2610</v>
      </c>
      <c r="BT31" s="3">
        <v>8028</v>
      </c>
      <c r="BU31" s="3">
        <v>14158</v>
      </c>
      <c r="BV31" s="3">
        <v>6005</v>
      </c>
      <c r="BW31" s="3">
        <v>8193</v>
      </c>
      <c r="BX31" s="3">
        <v>4312</v>
      </c>
      <c r="BY31" s="3">
        <v>4131</v>
      </c>
      <c r="BZ31" s="3">
        <v>2435</v>
      </c>
      <c r="CA31" s="3">
        <v>4594</v>
      </c>
      <c r="CB31" s="3">
        <v>3424</v>
      </c>
      <c r="CC31" s="3">
        <v>4610</v>
      </c>
      <c r="CD31" s="3">
        <v>2953</v>
      </c>
      <c r="CE31" s="3">
        <v>7315</v>
      </c>
      <c r="CF31" s="3">
        <v>4500</v>
      </c>
      <c r="CG31" s="3">
        <v>10201</v>
      </c>
      <c r="CH31" s="3">
        <v>7564</v>
      </c>
    </row>
    <row r="32" spans="1:86" x14ac:dyDescent="0.2">
      <c r="A32" s="5" t="s">
        <v>123</v>
      </c>
      <c r="B32" s="9">
        <v>331223</v>
      </c>
      <c r="C32" s="9">
        <v>171</v>
      </c>
      <c r="D32" s="9">
        <v>199770</v>
      </c>
      <c r="E32" s="1" t="s">
        <v>124</v>
      </c>
      <c r="F32" s="1" t="str">
        <f>HYPERLINK("http://www.genome.ad.jp/dbget-bin/www_bget?compound+C00086","C00086")</f>
        <v>C00086</v>
      </c>
      <c r="G32" s="1" t="str">
        <f>HYPERLINK("http://pubchem.ncbi.nlm.nih.gov/summary/summary.cgi?cid=1176","1176")</f>
        <v>1176</v>
      </c>
      <c r="H32" s="1" t="s">
        <v>1188</v>
      </c>
      <c r="I32" s="3">
        <v>126455</v>
      </c>
      <c r="J32" s="3">
        <v>47052</v>
      </c>
      <c r="K32" s="3">
        <v>71913</v>
      </c>
      <c r="L32" s="3">
        <v>25056</v>
      </c>
      <c r="M32" s="3">
        <v>166981</v>
      </c>
      <c r="N32" s="3">
        <v>110840</v>
      </c>
      <c r="O32" s="3">
        <v>31394</v>
      </c>
      <c r="P32" s="3">
        <v>27413</v>
      </c>
      <c r="Q32" s="3">
        <v>75515</v>
      </c>
      <c r="R32" s="3">
        <v>165561</v>
      </c>
      <c r="S32" s="3">
        <v>69457</v>
      </c>
      <c r="T32" s="3">
        <v>72629</v>
      </c>
      <c r="U32" s="3">
        <v>73850</v>
      </c>
      <c r="V32" s="3">
        <v>90694</v>
      </c>
      <c r="W32" s="3">
        <v>34630</v>
      </c>
      <c r="X32" s="3">
        <v>118663</v>
      </c>
      <c r="Y32" s="3">
        <v>142015</v>
      </c>
      <c r="Z32" s="3">
        <v>73350</v>
      </c>
      <c r="AA32" s="3">
        <v>174006</v>
      </c>
      <c r="AB32" s="3">
        <v>52615</v>
      </c>
      <c r="AC32" s="3">
        <v>74441</v>
      </c>
      <c r="AD32" s="3">
        <v>60653</v>
      </c>
      <c r="AE32" s="3">
        <v>97334</v>
      </c>
      <c r="AF32" s="3">
        <v>54753</v>
      </c>
      <c r="AG32" s="3">
        <v>115473</v>
      </c>
      <c r="AH32" s="3">
        <v>155298</v>
      </c>
      <c r="AI32" s="3">
        <v>147411</v>
      </c>
      <c r="AJ32" s="3">
        <v>59159</v>
      </c>
      <c r="AK32" s="3">
        <v>89957</v>
      </c>
      <c r="AL32" s="3">
        <v>167195</v>
      </c>
      <c r="AM32" s="3">
        <v>161691</v>
      </c>
      <c r="AN32" s="3">
        <v>41576</v>
      </c>
      <c r="AO32" s="3">
        <v>58223</v>
      </c>
      <c r="AP32" s="3">
        <v>118757</v>
      </c>
      <c r="AQ32" s="3">
        <v>118984</v>
      </c>
      <c r="AR32" s="3">
        <v>123663</v>
      </c>
      <c r="AS32" s="3">
        <v>74154</v>
      </c>
      <c r="AT32" s="3">
        <v>103174</v>
      </c>
      <c r="AU32" s="3">
        <v>153520</v>
      </c>
      <c r="AV32" s="3">
        <v>113486</v>
      </c>
      <c r="AW32" s="3">
        <v>59962</v>
      </c>
      <c r="AX32" s="3">
        <v>104780</v>
      </c>
      <c r="AY32" s="3">
        <v>41245</v>
      </c>
      <c r="AZ32" s="3">
        <v>44782</v>
      </c>
      <c r="BA32" s="3">
        <v>60486</v>
      </c>
      <c r="BB32" s="3">
        <v>37861</v>
      </c>
      <c r="BC32" s="3">
        <v>129178</v>
      </c>
      <c r="BD32" s="3">
        <v>139254</v>
      </c>
      <c r="BE32" s="3">
        <v>165034</v>
      </c>
      <c r="BF32" s="3">
        <v>104396</v>
      </c>
      <c r="BG32" s="3">
        <v>27861</v>
      </c>
      <c r="BH32" s="3">
        <v>105640</v>
      </c>
      <c r="BI32" s="3">
        <v>73900</v>
      </c>
      <c r="BJ32" s="3">
        <v>23007</v>
      </c>
      <c r="BK32" s="3">
        <v>169257</v>
      </c>
      <c r="BL32" s="3">
        <v>122497</v>
      </c>
      <c r="BM32" s="3">
        <v>80335</v>
      </c>
      <c r="BN32" s="3">
        <v>130054</v>
      </c>
      <c r="BO32" s="3">
        <v>78693</v>
      </c>
      <c r="BP32" s="3">
        <v>79010</v>
      </c>
      <c r="BQ32" s="3">
        <v>102439</v>
      </c>
      <c r="BR32" s="3">
        <v>168062</v>
      </c>
      <c r="BS32" s="3">
        <v>132274</v>
      </c>
      <c r="BT32" s="3">
        <v>193416</v>
      </c>
      <c r="BU32" s="3">
        <v>136664</v>
      </c>
      <c r="BV32" s="3">
        <v>123407</v>
      </c>
      <c r="BW32" s="3">
        <v>76053</v>
      </c>
      <c r="BX32" s="3">
        <v>139066</v>
      </c>
      <c r="BY32" s="3">
        <v>93254</v>
      </c>
      <c r="BZ32" s="3">
        <v>135661</v>
      </c>
      <c r="CA32" s="3">
        <v>108788</v>
      </c>
      <c r="CB32" s="3">
        <v>91062</v>
      </c>
      <c r="CC32" s="3">
        <v>173497</v>
      </c>
      <c r="CD32" s="3">
        <v>64309</v>
      </c>
      <c r="CE32" s="3">
        <v>162339</v>
      </c>
      <c r="CF32" s="3">
        <v>94918</v>
      </c>
      <c r="CG32" s="3">
        <v>141938</v>
      </c>
      <c r="CH32" s="3">
        <v>162134</v>
      </c>
    </row>
    <row r="33" spans="1:86" x14ac:dyDescent="0.2">
      <c r="A33" s="5" t="s">
        <v>125</v>
      </c>
      <c r="B33" s="9">
        <v>385903</v>
      </c>
      <c r="C33" s="9">
        <v>99</v>
      </c>
      <c r="D33" s="9">
        <v>199600</v>
      </c>
      <c r="E33" s="1" t="s">
        <v>126</v>
      </c>
      <c r="F33" s="1" t="str">
        <f>HYPERLINK("http://www.genome.ad.jp/dbget-bin/www_bget?compound+C00106","C00106")</f>
        <v>C00106</v>
      </c>
      <c r="G33" s="1" t="str">
        <f>HYPERLINK("http://pubchem.ncbi.nlm.nih.gov/summary/summary.cgi?cid=1174","1174")</f>
        <v>1174</v>
      </c>
      <c r="H33" s="1" t="s">
        <v>1190</v>
      </c>
      <c r="I33" s="3">
        <v>30551</v>
      </c>
      <c r="J33" s="3">
        <v>42418</v>
      </c>
      <c r="K33" s="3">
        <v>5018</v>
      </c>
      <c r="L33" s="3">
        <v>11401</v>
      </c>
      <c r="M33" s="3">
        <v>36509</v>
      </c>
      <c r="N33" s="3">
        <v>22633</v>
      </c>
      <c r="O33" s="3">
        <v>3826</v>
      </c>
      <c r="P33" s="3">
        <v>10429</v>
      </c>
      <c r="Q33" s="3">
        <v>5417</v>
      </c>
      <c r="R33" s="3">
        <v>12298</v>
      </c>
      <c r="S33" s="3">
        <v>3674</v>
      </c>
      <c r="T33" s="3">
        <v>11925</v>
      </c>
      <c r="U33" s="3">
        <v>2467</v>
      </c>
      <c r="V33" s="3">
        <v>13130</v>
      </c>
      <c r="W33" s="3">
        <v>7689</v>
      </c>
      <c r="X33" s="3">
        <v>6200</v>
      </c>
      <c r="Y33" s="3">
        <v>6745</v>
      </c>
      <c r="Z33" s="3">
        <v>25570</v>
      </c>
      <c r="AA33" s="3">
        <v>26424</v>
      </c>
      <c r="AB33" s="3">
        <v>7916</v>
      </c>
      <c r="AC33" s="3">
        <v>17009</v>
      </c>
      <c r="AD33" s="3">
        <v>19190</v>
      </c>
      <c r="AE33" s="3">
        <v>46491</v>
      </c>
      <c r="AF33" s="3">
        <v>8028</v>
      </c>
      <c r="AG33" s="3">
        <v>12703</v>
      </c>
      <c r="AH33" s="3">
        <v>42331</v>
      </c>
      <c r="AI33" s="3">
        <v>25057</v>
      </c>
      <c r="AJ33" s="3">
        <v>32720</v>
      </c>
      <c r="AK33" s="3">
        <v>14485</v>
      </c>
      <c r="AL33" s="3">
        <v>5722</v>
      </c>
      <c r="AM33" s="3">
        <v>8814</v>
      </c>
      <c r="AN33" s="3">
        <v>6084</v>
      </c>
      <c r="AO33" s="3">
        <v>2178</v>
      </c>
      <c r="AP33" s="3">
        <v>30674</v>
      </c>
      <c r="AQ33" s="3">
        <v>74614</v>
      </c>
      <c r="AR33" s="3">
        <v>3893</v>
      </c>
      <c r="AS33" s="3">
        <v>16412</v>
      </c>
      <c r="AT33" s="3">
        <v>11197</v>
      </c>
      <c r="AU33" s="3">
        <v>6797</v>
      </c>
      <c r="AV33" s="3">
        <v>31972</v>
      </c>
      <c r="AW33" s="3">
        <v>2164</v>
      </c>
      <c r="AX33" s="3">
        <v>31934</v>
      </c>
      <c r="AY33" s="3">
        <v>34777</v>
      </c>
      <c r="AZ33" s="3">
        <v>14294</v>
      </c>
      <c r="BA33" s="3">
        <v>17937</v>
      </c>
      <c r="BB33" s="3">
        <v>7093</v>
      </c>
      <c r="BC33" s="3">
        <v>16552</v>
      </c>
      <c r="BD33" s="3">
        <v>6680</v>
      </c>
      <c r="BE33" s="3">
        <v>19052</v>
      </c>
      <c r="BF33" s="3">
        <v>20468</v>
      </c>
      <c r="BG33" s="3">
        <v>1485</v>
      </c>
      <c r="BH33" s="3">
        <v>41247</v>
      </c>
      <c r="BI33" s="3">
        <v>22716</v>
      </c>
      <c r="BJ33" s="3">
        <v>9166</v>
      </c>
      <c r="BK33" s="3">
        <v>8745</v>
      </c>
      <c r="BL33" s="3">
        <v>28634</v>
      </c>
      <c r="BM33" s="3">
        <v>4243</v>
      </c>
      <c r="BN33" s="3">
        <v>79948</v>
      </c>
      <c r="BO33" s="3">
        <v>35515</v>
      </c>
      <c r="BP33" s="3">
        <v>6822</v>
      </c>
      <c r="BQ33" s="3">
        <v>19593</v>
      </c>
      <c r="BR33" s="3">
        <v>108902</v>
      </c>
      <c r="BS33" s="3">
        <v>67530</v>
      </c>
      <c r="BT33" s="3">
        <v>49590</v>
      </c>
      <c r="BU33" s="3">
        <v>49064</v>
      </c>
      <c r="BV33" s="3">
        <v>65859</v>
      </c>
      <c r="BW33" s="3">
        <v>33314</v>
      </c>
      <c r="BX33" s="3">
        <v>39201</v>
      </c>
      <c r="BY33" s="3">
        <v>35755</v>
      </c>
      <c r="BZ33" s="3">
        <v>11745</v>
      </c>
      <c r="CA33" s="3">
        <v>24409</v>
      </c>
      <c r="CB33" s="3">
        <v>6889</v>
      </c>
      <c r="CC33" s="3">
        <v>20158</v>
      </c>
      <c r="CD33" s="3">
        <v>30857</v>
      </c>
      <c r="CE33" s="3">
        <v>34512</v>
      </c>
      <c r="CF33" s="3">
        <v>53012</v>
      </c>
      <c r="CG33" s="3">
        <v>14622</v>
      </c>
      <c r="CH33" s="3">
        <v>4435</v>
      </c>
    </row>
    <row r="34" spans="1:86" x14ac:dyDescent="0.2">
      <c r="A34" s="5" t="s">
        <v>127</v>
      </c>
      <c r="B34" s="9">
        <v>586393</v>
      </c>
      <c r="C34" s="9">
        <v>217</v>
      </c>
      <c r="D34" s="9">
        <v>328006</v>
      </c>
      <c r="E34" s="1" t="s">
        <v>128</v>
      </c>
      <c r="F34" s="1" t="str">
        <f>HYPERLINK("http://www.genome.ad.jp/dbget-bin/www_bget?compound+C00167","C00167")</f>
        <v>C00167</v>
      </c>
      <c r="G34" s="1" t="str">
        <f>HYPERLINK("http://pubchem.ncbi.nlm.nih.gov/summary/summary.cgi?cid=17473","17473")</f>
        <v>17473</v>
      </c>
      <c r="H34" s="1" t="s">
        <v>1123</v>
      </c>
      <c r="I34" s="3">
        <v>328</v>
      </c>
      <c r="J34" s="3">
        <v>133</v>
      </c>
      <c r="K34" s="3">
        <v>205</v>
      </c>
      <c r="L34" s="3">
        <v>138</v>
      </c>
      <c r="M34" s="3">
        <v>174</v>
      </c>
      <c r="N34" s="3">
        <v>281</v>
      </c>
      <c r="O34" s="3">
        <v>82</v>
      </c>
      <c r="P34" s="3">
        <v>106</v>
      </c>
      <c r="Q34" s="3">
        <v>181</v>
      </c>
      <c r="R34" s="3">
        <v>161</v>
      </c>
      <c r="S34" s="3">
        <v>155</v>
      </c>
      <c r="T34" s="3">
        <v>316</v>
      </c>
      <c r="U34" s="3">
        <v>108</v>
      </c>
      <c r="V34" s="3">
        <v>244</v>
      </c>
      <c r="W34" s="3">
        <v>97</v>
      </c>
      <c r="X34" s="3">
        <v>312</v>
      </c>
      <c r="Y34" s="3">
        <v>106</v>
      </c>
      <c r="Z34" s="3">
        <v>139</v>
      </c>
      <c r="AA34" s="3">
        <v>246</v>
      </c>
      <c r="AB34" s="3">
        <v>463</v>
      </c>
      <c r="AC34" s="3">
        <v>237</v>
      </c>
      <c r="AD34" s="3">
        <v>170</v>
      </c>
      <c r="AE34" s="3">
        <v>187</v>
      </c>
      <c r="AF34" s="3">
        <v>322</v>
      </c>
      <c r="AG34" s="3">
        <v>178</v>
      </c>
      <c r="AH34" s="3">
        <v>222</v>
      </c>
      <c r="AI34" s="3">
        <v>128</v>
      </c>
      <c r="AJ34" s="3">
        <v>132</v>
      </c>
      <c r="AK34" s="3">
        <v>120</v>
      </c>
      <c r="AL34" s="3">
        <v>228</v>
      </c>
      <c r="AM34" s="3">
        <v>139</v>
      </c>
      <c r="AN34" s="3">
        <v>102</v>
      </c>
      <c r="AO34" s="3">
        <v>115</v>
      </c>
      <c r="AP34" s="3">
        <v>151</v>
      </c>
      <c r="AQ34" s="3">
        <v>629</v>
      </c>
      <c r="AR34" s="3">
        <v>102</v>
      </c>
      <c r="AS34" s="3">
        <v>109</v>
      </c>
      <c r="AT34" s="3">
        <v>125</v>
      </c>
      <c r="AU34" s="3">
        <v>359</v>
      </c>
      <c r="AV34" s="3">
        <v>114</v>
      </c>
      <c r="AW34" s="3">
        <v>93</v>
      </c>
      <c r="AX34" s="3">
        <v>237</v>
      </c>
      <c r="AY34" s="3">
        <v>283</v>
      </c>
      <c r="AZ34" s="3">
        <v>137</v>
      </c>
      <c r="BA34" s="3">
        <v>180</v>
      </c>
      <c r="BB34" s="3">
        <v>157</v>
      </c>
      <c r="BC34" s="3">
        <v>366</v>
      </c>
      <c r="BD34" s="3">
        <v>339</v>
      </c>
      <c r="BE34" s="3">
        <v>270</v>
      </c>
      <c r="BF34" s="3">
        <v>248</v>
      </c>
      <c r="BG34" s="3">
        <v>95</v>
      </c>
      <c r="BH34" s="3">
        <v>173</v>
      </c>
      <c r="BI34" s="3">
        <v>129</v>
      </c>
      <c r="BJ34" s="3">
        <v>151</v>
      </c>
      <c r="BK34" s="3">
        <v>371</v>
      </c>
      <c r="BL34" s="3">
        <v>219</v>
      </c>
      <c r="BM34" s="3">
        <v>132</v>
      </c>
      <c r="BN34" s="3">
        <v>416</v>
      </c>
      <c r="BO34" s="3">
        <v>964</v>
      </c>
      <c r="BP34" s="3">
        <v>182</v>
      </c>
      <c r="BQ34" s="3">
        <v>321</v>
      </c>
      <c r="BR34" s="3">
        <v>430</v>
      </c>
      <c r="BS34" s="3">
        <v>216</v>
      </c>
      <c r="BT34" s="3">
        <v>284</v>
      </c>
      <c r="BU34" s="3">
        <v>527</v>
      </c>
      <c r="BV34" s="3">
        <v>279</v>
      </c>
      <c r="BW34" s="3">
        <v>329</v>
      </c>
      <c r="BX34" s="3">
        <v>510</v>
      </c>
      <c r="BY34" s="3">
        <v>217</v>
      </c>
      <c r="BZ34" s="3">
        <v>115</v>
      </c>
      <c r="CA34" s="3">
        <v>431</v>
      </c>
      <c r="CB34" s="3">
        <v>177</v>
      </c>
      <c r="CC34" s="3">
        <v>230</v>
      </c>
      <c r="CD34" s="3">
        <v>434</v>
      </c>
      <c r="CE34" s="3">
        <v>324</v>
      </c>
      <c r="CF34" s="3">
        <v>190</v>
      </c>
      <c r="CG34" s="3">
        <v>232</v>
      </c>
      <c r="CH34" s="3">
        <v>618</v>
      </c>
    </row>
    <row r="35" spans="1:86" x14ac:dyDescent="0.2">
      <c r="A35" s="5" t="s">
        <v>129</v>
      </c>
      <c r="B35" s="9">
        <v>623732</v>
      </c>
      <c r="C35" s="9">
        <v>226</v>
      </c>
      <c r="D35" s="9">
        <v>227600</v>
      </c>
      <c r="E35" s="1" t="s">
        <v>130</v>
      </c>
      <c r="F35" s="1" t="str">
        <f>HYPERLINK("http://www.genome.ad.jp/dbget-bin/www_bget?compound+C00043","C00043")</f>
        <v>C00043</v>
      </c>
      <c r="G35" s="1" t="str">
        <f>HYPERLINK("http://pubchem.ncbi.nlm.nih.gov/summary/summary.cgi?cid=445675","445675")</f>
        <v>445675</v>
      </c>
      <c r="H35" s="1" t="s">
        <v>1080</v>
      </c>
      <c r="I35" s="3">
        <v>502</v>
      </c>
      <c r="J35" s="3">
        <v>141</v>
      </c>
      <c r="K35" s="3">
        <v>320</v>
      </c>
      <c r="L35" s="3">
        <v>235</v>
      </c>
      <c r="M35" s="3">
        <v>121</v>
      </c>
      <c r="N35" s="3">
        <v>429</v>
      </c>
      <c r="O35" s="3">
        <v>55</v>
      </c>
      <c r="P35" s="3">
        <v>84</v>
      </c>
      <c r="Q35" s="3">
        <v>186</v>
      </c>
      <c r="R35" s="3">
        <v>303</v>
      </c>
      <c r="S35" s="3">
        <v>126</v>
      </c>
      <c r="T35" s="3">
        <v>271</v>
      </c>
      <c r="U35" s="3">
        <v>121</v>
      </c>
      <c r="V35" s="3">
        <v>126</v>
      </c>
      <c r="W35" s="3">
        <v>61</v>
      </c>
      <c r="X35" s="3">
        <v>252</v>
      </c>
      <c r="Y35" s="3">
        <v>61</v>
      </c>
      <c r="Z35" s="3">
        <v>108</v>
      </c>
      <c r="AA35" s="3">
        <v>155</v>
      </c>
      <c r="AB35" s="3">
        <v>139</v>
      </c>
      <c r="AC35" s="3">
        <v>90</v>
      </c>
      <c r="AD35" s="3">
        <v>124</v>
      </c>
      <c r="AE35" s="3">
        <v>77</v>
      </c>
      <c r="AF35" s="3">
        <v>67</v>
      </c>
      <c r="AG35" s="3">
        <v>93</v>
      </c>
      <c r="AH35" s="3">
        <v>151</v>
      </c>
      <c r="AI35" s="3">
        <v>51</v>
      </c>
      <c r="AJ35" s="3">
        <v>72</v>
      </c>
      <c r="AK35" s="3">
        <v>128</v>
      </c>
      <c r="AL35" s="3">
        <v>356</v>
      </c>
      <c r="AM35" s="3">
        <v>120</v>
      </c>
      <c r="AN35" s="3">
        <v>36</v>
      </c>
      <c r="AO35" s="3">
        <v>114</v>
      </c>
      <c r="AP35" s="3">
        <v>63</v>
      </c>
      <c r="AQ35" s="3">
        <v>535</v>
      </c>
      <c r="AR35" s="3">
        <v>96</v>
      </c>
      <c r="AS35" s="3">
        <v>109</v>
      </c>
      <c r="AT35" s="3">
        <v>160</v>
      </c>
      <c r="AU35" s="3">
        <v>57</v>
      </c>
      <c r="AV35" s="3">
        <v>101</v>
      </c>
      <c r="AW35" s="3">
        <v>64</v>
      </c>
      <c r="AX35" s="3">
        <v>440</v>
      </c>
      <c r="AY35" s="3">
        <v>589</v>
      </c>
      <c r="AZ35" s="3">
        <v>490</v>
      </c>
      <c r="BA35" s="3">
        <v>310</v>
      </c>
      <c r="BB35" s="3">
        <v>171</v>
      </c>
      <c r="BC35" s="3">
        <v>514</v>
      </c>
      <c r="BD35" s="3">
        <v>390</v>
      </c>
      <c r="BE35" s="3">
        <v>687</v>
      </c>
      <c r="BF35" s="3">
        <v>424</v>
      </c>
      <c r="BG35" s="3">
        <v>96</v>
      </c>
      <c r="BH35" s="3">
        <v>189</v>
      </c>
      <c r="BI35" s="3">
        <v>141</v>
      </c>
      <c r="BJ35" s="3">
        <v>313</v>
      </c>
      <c r="BK35" s="3">
        <v>576</v>
      </c>
      <c r="BL35" s="3">
        <v>144</v>
      </c>
      <c r="BM35" s="3">
        <v>108</v>
      </c>
      <c r="BN35" s="3">
        <v>1751</v>
      </c>
      <c r="BO35" s="3">
        <v>339</v>
      </c>
      <c r="BP35" s="3">
        <v>186</v>
      </c>
      <c r="BQ35" s="3">
        <v>127</v>
      </c>
      <c r="BR35" s="3">
        <v>76</v>
      </c>
      <c r="BS35" s="3">
        <v>226</v>
      </c>
      <c r="BT35" s="3">
        <v>264</v>
      </c>
      <c r="BU35" s="3">
        <v>2138</v>
      </c>
      <c r="BV35" s="3">
        <v>544</v>
      </c>
      <c r="BW35" s="3">
        <v>725</v>
      </c>
      <c r="BX35" s="3">
        <v>221</v>
      </c>
      <c r="BY35" s="3">
        <v>263</v>
      </c>
      <c r="BZ35" s="3">
        <v>146</v>
      </c>
      <c r="CA35" s="3">
        <v>687</v>
      </c>
      <c r="CB35" s="3">
        <v>305</v>
      </c>
      <c r="CC35" s="3">
        <v>386</v>
      </c>
      <c r="CD35" s="3">
        <v>431</v>
      </c>
      <c r="CE35" s="3">
        <v>537</v>
      </c>
      <c r="CF35" s="3">
        <v>121</v>
      </c>
      <c r="CG35" s="3">
        <v>910</v>
      </c>
      <c r="CH35" s="3">
        <v>366</v>
      </c>
    </row>
    <row r="36" spans="1:86" x14ac:dyDescent="0.2">
      <c r="A36" s="5" t="s">
        <v>1020</v>
      </c>
      <c r="B36" s="9">
        <v>670802</v>
      </c>
      <c r="C36" s="9">
        <v>218</v>
      </c>
      <c r="D36" s="9">
        <v>381469</v>
      </c>
      <c r="E36" s="1" t="s">
        <v>131</v>
      </c>
      <c r="F36" s="1" t="str">
        <f>HYPERLINK("http://www.genome.ad.jp/dbget-bin/www_bget?compound+C00082","C00082")</f>
        <v>C00082</v>
      </c>
      <c r="G36" s="1" t="str">
        <f>HYPERLINK("http://pubchem.ncbi.nlm.nih.gov/summary/summary.cgi?cid=6057","6057")</f>
        <v>6057</v>
      </c>
      <c r="H36" s="1" t="s">
        <v>1165</v>
      </c>
      <c r="I36" s="3">
        <v>72911</v>
      </c>
      <c r="J36" s="3">
        <v>58076</v>
      </c>
      <c r="K36" s="3">
        <v>15839</v>
      </c>
      <c r="L36" s="3">
        <v>17726</v>
      </c>
      <c r="M36" s="3">
        <v>86654</v>
      </c>
      <c r="N36" s="3">
        <v>40234</v>
      </c>
      <c r="O36" s="3">
        <v>17308</v>
      </c>
      <c r="P36" s="3">
        <v>30581</v>
      </c>
      <c r="Q36" s="3">
        <v>15592</v>
      </c>
      <c r="R36" s="3">
        <v>26278</v>
      </c>
      <c r="S36" s="3">
        <v>12861</v>
      </c>
      <c r="T36" s="3">
        <v>17964</v>
      </c>
      <c r="U36" s="3">
        <v>15964</v>
      </c>
      <c r="V36" s="3">
        <v>56050</v>
      </c>
      <c r="W36" s="3">
        <v>37706</v>
      </c>
      <c r="X36" s="3">
        <v>14260</v>
      </c>
      <c r="Y36" s="3">
        <v>19622</v>
      </c>
      <c r="Z36" s="3">
        <v>44081</v>
      </c>
      <c r="AA36" s="3">
        <v>91323</v>
      </c>
      <c r="AB36" s="3">
        <v>24908</v>
      </c>
      <c r="AC36" s="3">
        <v>23483</v>
      </c>
      <c r="AD36" s="3">
        <v>15167</v>
      </c>
      <c r="AE36" s="3">
        <v>92506</v>
      </c>
      <c r="AF36" s="3">
        <v>24466</v>
      </c>
      <c r="AG36" s="3">
        <v>30731</v>
      </c>
      <c r="AH36" s="3">
        <v>58363</v>
      </c>
      <c r="AI36" s="3">
        <v>48556</v>
      </c>
      <c r="AJ36" s="3">
        <v>37866</v>
      </c>
      <c r="AK36" s="3">
        <v>29845</v>
      </c>
      <c r="AL36" s="3">
        <v>42740</v>
      </c>
      <c r="AM36" s="3">
        <v>24762</v>
      </c>
      <c r="AN36" s="3">
        <v>14522</v>
      </c>
      <c r="AO36" s="3">
        <v>19387</v>
      </c>
      <c r="AP36" s="3">
        <v>44751</v>
      </c>
      <c r="AQ36" s="3">
        <v>101590</v>
      </c>
      <c r="AR36" s="3">
        <v>29455</v>
      </c>
      <c r="AS36" s="3">
        <v>34507</v>
      </c>
      <c r="AT36" s="3">
        <v>42454</v>
      </c>
      <c r="AU36" s="3">
        <v>23722</v>
      </c>
      <c r="AV36" s="3">
        <v>56360</v>
      </c>
      <c r="AW36" s="3">
        <v>12378</v>
      </c>
      <c r="AX36" s="3">
        <v>63678</v>
      </c>
      <c r="AY36" s="3">
        <v>140146</v>
      </c>
      <c r="AZ36" s="3">
        <v>25265</v>
      </c>
      <c r="BA36" s="3">
        <v>32546</v>
      </c>
      <c r="BB36" s="3">
        <v>22155</v>
      </c>
      <c r="BC36" s="3">
        <v>36170</v>
      </c>
      <c r="BD36" s="3">
        <v>30933</v>
      </c>
      <c r="BE36" s="3">
        <v>27137</v>
      </c>
      <c r="BF36" s="3">
        <v>36753</v>
      </c>
      <c r="BG36" s="3">
        <v>13019</v>
      </c>
      <c r="BH36" s="3">
        <v>42603</v>
      </c>
      <c r="BI36" s="3">
        <v>22242</v>
      </c>
      <c r="BJ36" s="3">
        <v>16134</v>
      </c>
      <c r="BK36" s="3">
        <v>19852</v>
      </c>
      <c r="BL36" s="3">
        <v>46574</v>
      </c>
      <c r="BM36" s="3">
        <v>5643</v>
      </c>
      <c r="BN36" s="3">
        <v>103238</v>
      </c>
      <c r="BO36" s="3">
        <v>72008</v>
      </c>
      <c r="BP36" s="3">
        <v>10881</v>
      </c>
      <c r="BQ36" s="3">
        <v>51372</v>
      </c>
      <c r="BR36" s="3">
        <v>75771</v>
      </c>
      <c r="BS36" s="3">
        <v>75424</v>
      </c>
      <c r="BT36" s="3">
        <v>58677</v>
      </c>
      <c r="BU36" s="3">
        <v>45545</v>
      </c>
      <c r="BV36" s="3">
        <v>69940</v>
      </c>
      <c r="BW36" s="3">
        <v>47436</v>
      </c>
      <c r="BX36" s="3">
        <v>61809</v>
      </c>
      <c r="BY36" s="3">
        <v>60166</v>
      </c>
      <c r="BZ36" s="3">
        <v>27748</v>
      </c>
      <c r="CA36" s="3">
        <v>39463</v>
      </c>
      <c r="CB36" s="3">
        <v>38580</v>
      </c>
      <c r="CC36" s="3">
        <v>32562</v>
      </c>
      <c r="CD36" s="3">
        <v>53157</v>
      </c>
      <c r="CE36" s="3">
        <v>57589</v>
      </c>
      <c r="CF36" s="3">
        <v>75430</v>
      </c>
      <c r="CG36" s="3">
        <v>40532</v>
      </c>
      <c r="CH36" s="3">
        <v>21657</v>
      </c>
    </row>
    <row r="37" spans="1:86" x14ac:dyDescent="0.2">
      <c r="A37" s="5" t="s">
        <v>132</v>
      </c>
      <c r="B37" s="9">
        <v>779834</v>
      </c>
      <c r="C37" s="9">
        <v>202</v>
      </c>
      <c r="D37" s="9">
        <v>199775</v>
      </c>
      <c r="E37" s="1" t="s">
        <v>133</v>
      </c>
      <c r="F37" s="1" t="str">
        <f>HYPERLINK("http://www.genome.ad.jp/dbget-bin/www_bget?compound+C00078","C00078")</f>
        <v>C00078</v>
      </c>
      <c r="G37" s="1" t="str">
        <f>HYPERLINK("http://pubchem.ncbi.nlm.nih.gov/summary/summary.cgi?cid=6305","6305")</f>
        <v>6305</v>
      </c>
      <c r="H37" s="1" t="s">
        <v>1154</v>
      </c>
      <c r="I37" s="3">
        <v>11120</v>
      </c>
      <c r="J37" s="3">
        <v>11044</v>
      </c>
      <c r="K37" s="3">
        <v>5843</v>
      </c>
      <c r="L37" s="3">
        <v>454</v>
      </c>
      <c r="M37" s="3">
        <v>10340</v>
      </c>
      <c r="N37" s="3">
        <v>460</v>
      </c>
      <c r="O37" s="3">
        <v>378</v>
      </c>
      <c r="P37" s="3">
        <v>4446</v>
      </c>
      <c r="Q37" s="3">
        <v>3702</v>
      </c>
      <c r="R37" s="3">
        <v>5151</v>
      </c>
      <c r="S37" s="3">
        <v>1558</v>
      </c>
      <c r="T37" s="3">
        <v>3867</v>
      </c>
      <c r="U37" s="3">
        <v>3934</v>
      </c>
      <c r="V37" s="3">
        <v>16220</v>
      </c>
      <c r="W37" s="3">
        <v>11210</v>
      </c>
      <c r="X37" s="3">
        <v>5864</v>
      </c>
      <c r="Y37" s="3">
        <v>6009</v>
      </c>
      <c r="Z37" s="3">
        <v>3474</v>
      </c>
      <c r="AA37" s="3">
        <v>11472</v>
      </c>
      <c r="AB37" s="3">
        <v>11999</v>
      </c>
      <c r="AC37" s="3">
        <v>15247</v>
      </c>
      <c r="AD37" s="3">
        <v>370</v>
      </c>
      <c r="AE37" s="3">
        <v>10237</v>
      </c>
      <c r="AF37" s="3">
        <v>3806</v>
      </c>
      <c r="AG37" s="3">
        <v>14861</v>
      </c>
      <c r="AH37" s="3">
        <v>9259</v>
      </c>
      <c r="AI37" s="3">
        <v>5071</v>
      </c>
      <c r="AJ37" s="3">
        <v>16416</v>
      </c>
      <c r="AK37" s="3">
        <v>7825</v>
      </c>
      <c r="AL37" s="3">
        <v>13160</v>
      </c>
      <c r="AM37" s="3">
        <v>282</v>
      </c>
      <c r="AN37" s="3">
        <v>5288</v>
      </c>
      <c r="AO37" s="3">
        <v>6062</v>
      </c>
      <c r="AP37" s="3">
        <v>42006</v>
      </c>
      <c r="AQ37" s="3">
        <v>8552</v>
      </c>
      <c r="AR37" s="3">
        <v>8452</v>
      </c>
      <c r="AS37" s="3">
        <v>13812</v>
      </c>
      <c r="AT37" s="3">
        <v>2162</v>
      </c>
      <c r="AU37" s="3">
        <v>4954</v>
      </c>
      <c r="AV37" s="3">
        <v>12352</v>
      </c>
      <c r="AW37" s="3">
        <v>2644</v>
      </c>
      <c r="AX37" s="3">
        <v>9446</v>
      </c>
      <c r="AY37" s="3">
        <v>6027</v>
      </c>
      <c r="AZ37" s="3">
        <v>2826</v>
      </c>
      <c r="BA37" s="3">
        <v>1099</v>
      </c>
      <c r="BB37" s="3">
        <v>1252</v>
      </c>
      <c r="BC37" s="3">
        <v>5108</v>
      </c>
      <c r="BD37" s="3">
        <v>9411</v>
      </c>
      <c r="BE37" s="3">
        <v>9540</v>
      </c>
      <c r="BF37" s="3">
        <v>10387</v>
      </c>
      <c r="BG37" s="3">
        <v>3093</v>
      </c>
      <c r="BH37" s="3">
        <v>8595</v>
      </c>
      <c r="BI37" s="3">
        <v>5156</v>
      </c>
      <c r="BJ37" s="3">
        <v>3343</v>
      </c>
      <c r="BK37" s="3">
        <v>6144</v>
      </c>
      <c r="BL37" s="3">
        <v>13629</v>
      </c>
      <c r="BM37" s="3">
        <v>257</v>
      </c>
      <c r="BN37" s="3">
        <v>24728</v>
      </c>
      <c r="BO37" s="3">
        <v>19209</v>
      </c>
      <c r="BP37" s="3">
        <v>5462</v>
      </c>
      <c r="BQ37" s="3">
        <v>6798</v>
      </c>
      <c r="BR37" s="3">
        <v>5810</v>
      </c>
      <c r="BS37" s="3">
        <v>3899</v>
      </c>
      <c r="BT37" s="3">
        <v>8914</v>
      </c>
      <c r="BU37" s="3">
        <v>9938</v>
      </c>
      <c r="BV37" s="3">
        <v>13142</v>
      </c>
      <c r="BW37" s="3">
        <v>7841</v>
      </c>
      <c r="BX37" s="3">
        <v>405</v>
      </c>
      <c r="BY37" s="3">
        <v>18082</v>
      </c>
      <c r="BZ37" s="3">
        <v>5620</v>
      </c>
      <c r="CA37" s="3">
        <v>6161</v>
      </c>
      <c r="CB37" s="3">
        <v>7375</v>
      </c>
      <c r="CC37" s="3">
        <v>6577</v>
      </c>
      <c r="CD37" s="3">
        <v>4387</v>
      </c>
      <c r="CE37" s="3">
        <v>10822</v>
      </c>
      <c r="CF37" s="3">
        <v>12522</v>
      </c>
      <c r="CG37" s="3">
        <v>8833</v>
      </c>
      <c r="CH37" s="3">
        <v>5909</v>
      </c>
    </row>
    <row r="38" spans="1:86" x14ac:dyDescent="0.2">
      <c r="A38" s="5" t="s">
        <v>134</v>
      </c>
      <c r="B38" s="9">
        <v>530879</v>
      </c>
      <c r="C38" s="9">
        <v>262</v>
      </c>
      <c r="D38" s="9">
        <v>200764</v>
      </c>
      <c r="E38" s="1" t="s">
        <v>135</v>
      </c>
      <c r="F38" s="1" t="str">
        <f>HYPERLINK("http://www.genome.ad.jp/dbget-bin/www_bget?compound+C06771","C06771")</f>
        <v>C06771</v>
      </c>
      <c r="G38" s="1" t="str">
        <f>HYPERLINK("http://pubchem.ncbi.nlm.nih.gov/summary/summary.cgi?cid=7618","7618")</f>
        <v>7618</v>
      </c>
      <c r="H38" s="1" t="s">
        <v>1144</v>
      </c>
      <c r="I38" s="3">
        <v>321</v>
      </c>
      <c r="J38" s="3">
        <v>451</v>
      </c>
      <c r="K38" s="3">
        <v>283</v>
      </c>
      <c r="L38" s="3">
        <v>323</v>
      </c>
      <c r="M38" s="3">
        <v>478</v>
      </c>
      <c r="N38" s="3">
        <v>763</v>
      </c>
      <c r="O38" s="3">
        <v>256</v>
      </c>
      <c r="P38" s="3">
        <v>175</v>
      </c>
      <c r="Q38" s="3">
        <v>170</v>
      </c>
      <c r="R38" s="3">
        <v>315</v>
      </c>
      <c r="S38" s="3">
        <v>132</v>
      </c>
      <c r="T38" s="3">
        <v>911</v>
      </c>
      <c r="U38" s="3">
        <v>169</v>
      </c>
      <c r="V38" s="3">
        <v>224</v>
      </c>
      <c r="W38" s="3">
        <v>279</v>
      </c>
      <c r="X38" s="3">
        <v>256</v>
      </c>
      <c r="Y38" s="3">
        <v>157</v>
      </c>
      <c r="Z38" s="3">
        <v>209</v>
      </c>
      <c r="AA38" s="3">
        <v>338</v>
      </c>
      <c r="AB38" s="3">
        <v>314</v>
      </c>
      <c r="AC38" s="3">
        <v>197</v>
      </c>
      <c r="AD38" s="3">
        <v>172</v>
      </c>
      <c r="AE38" s="3">
        <v>206</v>
      </c>
      <c r="AF38" s="3">
        <v>286</v>
      </c>
      <c r="AG38" s="3">
        <v>447</v>
      </c>
      <c r="AH38" s="3">
        <v>226</v>
      </c>
      <c r="AI38" s="3">
        <v>392</v>
      </c>
      <c r="AJ38" s="3">
        <v>636</v>
      </c>
      <c r="AK38" s="3">
        <v>159</v>
      </c>
      <c r="AL38" s="3">
        <v>219</v>
      </c>
      <c r="AM38" s="3">
        <v>226</v>
      </c>
      <c r="AN38" s="3">
        <v>138</v>
      </c>
      <c r="AO38" s="3">
        <v>415</v>
      </c>
      <c r="AP38" s="3">
        <v>220</v>
      </c>
      <c r="AQ38" s="3">
        <v>447</v>
      </c>
      <c r="AR38" s="3">
        <v>199</v>
      </c>
      <c r="AS38" s="3">
        <v>171</v>
      </c>
      <c r="AT38" s="3">
        <v>305</v>
      </c>
      <c r="AU38" s="3">
        <v>276</v>
      </c>
      <c r="AV38" s="3">
        <v>358</v>
      </c>
      <c r="AW38" s="3">
        <v>178</v>
      </c>
      <c r="AX38" s="3">
        <v>289</v>
      </c>
      <c r="AY38" s="3">
        <v>215</v>
      </c>
      <c r="AZ38" s="3">
        <v>249</v>
      </c>
      <c r="BA38" s="3">
        <v>152</v>
      </c>
      <c r="BB38" s="3">
        <v>185</v>
      </c>
      <c r="BC38" s="3">
        <v>252</v>
      </c>
      <c r="BD38" s="3">
        <v>195</v>
      </c>
      <c r="BE38" s="3">
        <v>156</v>
      </c>
      <c r="BF38" s="3">
        <v>226</v>
      </c>
      <c r="BG38" s="3">
        <v>219</v>
      </c>
      <c r="BH38" s="3">
        <v>285</v>
      </c>
      <c r="BI38" s="3">
        <v>198</v>
      </c>
      <c r="BJ38" s="3">
        <v>254</v>
      </c>
      <c r="BK38" s="3">
        <v>239</v>
      </c>
      <c r="BL38" s="3">
        <v>134</v>
      </c>
      <c r="BM38" s="3">
        <v>131</v>
      </c>
      <c r="BN38" s="3">
        <v>145</v>
      </c>
      <c r="BO38" s="3">
        <v>236</v>
      </c>
      <c r="BP38" s="3">
        <v>163</v>
      </c>
      <c r="BQ38" s="3">
        <v>185</v>
      </c>
      <c r="BR38" s="3">
        <v>139</v>
      </c>
      <c r="BS38" s="3">
        <v>171</v>
      </c>
      <c r="BT38" s="3">
        <v>214</v>
      </c>
      <c r="BU38" s="3">
        <v>343</v>
      </c>
      <c r="BV38" s="3">
        <v>805</v>
      </c>
      <c r="BW38" s="3">
        <v>276</v>
      </c>
      <c r="BX38" s="3">
        <v>252</v>
      </c>
      <c r="BY38" s="3">
        <v>140</v>
      </c>
      <c r="BZ38" s="3">
        <v>176</v>
      </c>
      <c r="CA38" s="3">
        <v>158</v>
      </c>
      <c r="CB38" s="3">
        <v>227</v>
      </c>
      <c r="CC38" s="3">
        <v>253</v>
      </c>
      <c r="CD38" s="3">
        <v>163</v>
      </c>
      <c r="CE38" s="3">
        <v>277</v>
      </c>
      <c r="CF38" s="3">
        <v>316</v>
      </c>
      <c r="CG38" s="3">
        <v>171</v>
      </c>
      <c r="CH38" s="3">
        <v>244</v>
      </c>
    </row>
    <row r="39" spans="1:86" x14ac:dyDescent="0.2">
      <c r="A39" s="5" t="s">
        <v>136</v>
      </c>
      <c r="B39" s="9">
        <v>947837</v>
      </c>
      <c r="C39" s="9">
        <v>191</v>
      </c>
      <c r="D39" s="9">
        <v>199289</v>
      </c>
      <c r="E39" s="1" t="s">
        <v>137</v>
      </c>
      <c r="F39" s="1" t="str">
        <f>HYPERLINK("http://www.genome.ad.jp/dbget-bin/www_bget?compound+C01083","C01083")</f>
        <v>C01083</v>
      </c>
      <c r="G39" s="1" t="str">
        <f>HYPERLINK("http://pubchem.ncbi.nlm.nih.gov/summary/summary.cgi?cid=7427","7427")</f>
        <v>7427</v>
      </c>
      <c r="H39" s="1" t="s">
        <v>1145</v>
      </c>
      <c r="I39" s="3">
        <v>5588</v>
      </c>
      <c r="J39" s="3">
        <v>1564</v>
      </c>
      <c r="K39" s="3">
        <v>1061</v>
      </c>
      <c r="L39" s="3">
        <v>2010</v>
      </c>
      <c r="M39" s="3">
        <v>7012</v>
      </c>
      <c r="N39" s="3">
        <v>1465</v>
      </c>
      <c r="O39" s="3">
        <v>1391</v>
      </c>
      <c r="P39" s="3">
        <v>1083</v>
      </c>
      <c r="Q39" s="3">
        <v>1186</v>
      </c>
      <c r="R39" s="3">
        <v>2378</v>
      </c>
      <c r="S39" s="3">
        <v>481</v>
      </c>
      <c r="T39" s="3">
        <v>12831</v>
      </c>
      <c r="U39" s="3">
        <v>864</v>
      </c>
      <c r="V39" s="3">
        <v>3635</v>
      </c>
      <c r="W39" s="3">
        <v>1542</v>
      </c>
      <c r="X39" s="3">
        <v>1023</v>
      </c>
      <c r="Y39" s="3">
        <v>1334</v>
      </c>
      <c r="Z39" s="3">
        <v>5055</v>
      </c>
      <c r="AA39" s="3">
        <v>4918</v>
      </c>
      <c r="AB39" s="3">
        <v>2876</v>
      </c>
      <c r="AC39" s="3">
        <v>1142</v>
      </c>
      <c r="AD39" s="3">
        <v>1568</v>
      </c>
      <c r="AE39" s="3">
        <v>6958</v>
      </c>
      <c r="AF39" s="3">
        <v>3376</v>
      </c>
      <c r="AG39" s="3">
        <v>2702</v>
      </c>
      <c r="AH39" s="3">
        <v>3410</v>
      </c>
      <c r="AI39" s="3">
        <v>2215</v>
      </c>
      <c r="AJ39" s="3">
        <v>1061</v>
      </c>
      <c r="AK39" s="3">
        <v>1852</v>
      </c>
      <c r="AL39" s="3">
        <v>2501</v>
      </c>
      <c r="AM39" s="3">
        <v>1240</v>
      </c>
      <c r="AN39" s="3">
        <v>1169</v>
      </c>
      <c r="AO39" s="3">
        <v>1268</v>
      </c>
      <c r="AP39" s="3">
        <v>3199</v>
      </c>
      <c r="AQ39" s="3">
        <v>10566</v>
      </c>
      <c r="AR39" s="3">
        <v>1743</v>
      </c>
      <c r="AS39" s="3">
        <v>3008</v>
      </c>
      <c r="AT39" s="3">
        <v>1456</v>
      </c>
      <c r="AU39" s="3">
        <v>1586</v>
      </c>
      <c r="AV39" s="3">
        <v>2347</v>
      </c>
      <c r="AW39" s="3">
        <v>692</v>
      </c>
      <c r="AX39" s="3">
        <v>4306</v>
      </c>
      <c r="AY39" s="3">
        <v>13347</v>
      </c>
      <c r="AZ39" s="3">
        <v>8474</v>
      </c>
      <c r="BA39" s="3">
        <v>1757</v>
      </c>
      <c r="BB39" s="3">
        <v>1757</v>
      </c>
      <c r="BC39" s="3">
        <v>13546</v>
      </c>
      <c r="BD39" s="3">
        <v>2513</v>
      </c>
      <c r="BE39" s="3">
        <v>455</v>
      </c>
      <c r="BF39" s="3">
        <v>1395</v>
      </c>
      <c r="BG39" s="3">
        <v>1569</v>
      </c>
      <c r="BH39" s="3">
        <v>804</v>
      </c>
      <c r="BI39" s="3">
        <v>4464</v>
      </c>
      <c r="BJ39" s="3">
        <v>833</v>
      </c>
      <c r="BK39" s="3">
        <v>1706</v>
      </c>
      <c r="BL39" s="3">
        <v>2596</v>
      </c>
      <c r="BM39" s="3">
        <v>1175</v>
      </c>
      <c r="BN39" s="3">
        <v>151</v>
      </c>
      <c r="BO39" s="3">
        <v>49918</v>
      </c>
      <c r="BP39" s="3">
        <v>556</v>
      </c>
      <c r="BQ39" s="3">
        <v>2344</v>
      </c>
      <c r="BR39" s="3">
        <v>8330</v>
      </c>
      <c r="BS39" s="3">
        <v>4552</v>
      </c>
      <c r="BT39" s="3">
        <v>797</v>
      </c>
      <c r="BU39" s="3">
        <v>3988</v>
      </c>
      <c r="BV39" s="3">
        <v>4214</v>
      </c>
      <c r="BW39" s="3">
        <v>32897</v>
      </c>
      <c r="BX39" s="3">
        <v>11235</v>
      </c>
      <c r="BY39" s="3">
        <v>409</v>
      </c>
      <c r="BZ39" s="3">
        <v>2311</v>
      </c>
      <c r="CA39" s="3">
        <v>978</v>
      </c>
      <c r="CB39" s="3">
        <v>2743</v>
      </c>
      <c r="CC39" s="3">
        <v>2118</v>
      </c>
      <c r="CD39" s="3">
        <v>8083</v>
      </c>
      <c r="CE39" s="3">
        <v>6401</v>
      </c>
      <c r="CF39" s="3">
        <v>8579</v>
      </c>
      <c r="CG39" s="3">
        <v>6275</v>
      </c>
      <c r="CH39" s="3">
        <v>3017</v>
      </c>
    </row>
    <row r="40" spans="1:86" x14ac:dyDescent="0.2">
      <c r="A40" s="5" t="s">
        <v>138</v>
      </c>
      <c r="B40" s="9">
        <v>460567</v>
      </c>
      <c r="C40" s="9">
        <v>158</v>
      </c>
      <c r="D40" s="9">
        <v>199804</v>
      </c>
      <c r="E40" s="1" t="s">
        <v>139</v>
      </c>
      <c r="F40" s="1" t="str">
        <f>HYPERLINK("http://www.genome.ad.jp/dbget-bin/www_bget?compound+C01157","C01157")</f>
        <v>C01157</v>
      </c>
      <c r="G40" s="1" t="str">
        <f>HYPERLINK("http://pubchem.ncbi.nlm.nih.gov/summary/summary.cgi?cid=5810","5810")</f>
        <v>5810</v>
      </c>
      <c r="H40" s="1" t="s">
        <v>1176</v>
      </c>
      <c r="I40" s="3">
        <v>261</v>
      </c>
      <c r="J40" s="3">
        <v>328</v>
      </c>
      <c r="K40" s="3">
        <v>339</v>
      </c>
      <c r="L40" s="3">
        <v>409</v>
      </c>
      <c r="M40" s="3">
        <v>489</v>
      </c>
      <c r="N40" s="3">
        <v>792</v>
      </c>
      <c r="O40" s="3">
        <v>204</v>
      </c>
      <c r="P40" s="3">
        <v>134</v>
      </c>
      <c r="Q40" s="3">
        <v>294</v>
      </c>
      <c r="R40" s="3">
        <v>697</v>
      </c>
      <c r="S40" s="3">
        <v>188</v>
      </c>
      <c r="T40" s="3">
        <v>506</v>
      </c>
      <c r="U40" s="3">
        <v>228</v>
      </c>
      <c r="V40" s="3">
        <v>245</v>
      </c>
      <c r="W40" s="3">
        <v>237</v>
      </c>
      <c r="X40" s="3">
        <v>326</v>
      </c>
      <c r="Y40" s="3">
        <v>264</v>
      </c>
      <c r="Z40" s="3">
        <v>410</v>
      </c>
      <c r="AA40" s="3">
        <v>463</v>
      </c>
      <c r="AB40" s="3">
        <v>320</v>
      </c>
      <c r="AC40" s="3">
        <v>271</v>
      </c>
      <c r="AD40" s="3">
        <v>287</v>
      </c>
      <c r="AE40" s="3">
        <v>236</v>
      </c>
      <c r="AF40" s="3">
        <v>177</v>
      </c>
      <c r="AG40" s="3">
        <v>233</v>
      </c>
      <c r="AH40" s="3">
        <v>488</v>
      </c>
      <c r="AI40" s="3">
        <v>601</v>
      </c>
      <c r="AJ40" s="3">
        <v>318</v>
      </c>
      <c r="AK40" s="3">
        <v>183</v>
      </c>
      <c r="AL40" s="3">
        <v>297</v>
      </c>
      <c r="AM40" s="3">
        <v>409</v>
      </c>
      <c r="AN40" s="3">
        <v>183</v>
      </c>
      <c r="AO40" s="3">
        <v>478</v>
      </c>
      <c r="AP40" s="3">
        <v>285</v>
      </c>
      <c r="AQ40" s="3">
        <v>539</v>
      </c>
      <c r="AR40" s="3">
        <v>310</v>
      </c>
      <c r="AS40" s="3">
        <v>310</v>
      </c>
      <c r="AT40" s="3">
        <v>314</v>
      </c>
      <c r="AU40" s="3">
        <v>426</v>
      </c>
      <c r="AV40" s="3">
        <v>192</v>
      </c>
      <c r="AW40" s="3">
        <v>145</v>
      </c>
      <c r="AX40" s="3">
        <v>631</v>
      </c>
      <c r="AY40" s="3">
        <v>361</v>
      </c>
      <c r="AZ40" s="3">
        <v>225</v>
      </c>
      <c r="BA40" s="3">
        <v>344</v>
      </c>
      <c r="BB40" s="3">
        <v>267</v>
      </c>
      <c r="BC40" s="3">
        <v>534</v>
      </c>
      <c r="BD40" s="3">
        <v>340</v>
      </c>
      <c r="BE40" s="3">
        <v>917</v>
      </c>
      <c r="BF40" s="3">
        <v>561</v>
      </c>
      <c r="BG40" s="3">
        <v>138</v>
      </c>
      <c r="BH40" s="3">
        <v>342</v>
      </c>
      <c r="BI40" s="3">
        <v>258</v>
      </c>
      <c r="BJ40" s="3">
        <v>503</v>
      </c>
      <c r="BK40" s="3">
        <v>751</v>
      </c>
      <c r="BL40" s="3">
        <v>431</v>
      </c>
      <c r="BM40" s="3">
        <v>210</v>
      </c>
      <c r="BN40" s="3">
        <v>996</v>
      </c>
      <c r="BO40" s="3">
        <v>656</v>
      </c>
      <c r="BP40" s="3">
        <v>227</v>
      </c>
      <c r="BQ40" s="3">
        <v>421</v>
      </c>
      <c r="BR40" s="3">
        <v>278</v>
      </c>
      <c r="BS40" s="3">
        <v>555</v>
      </c>
      <c r="BT40" s="3">
        <v>762</v>
      </c>
      <c r="BU40" s="3">
        <v>1035</v>
      </c>
      <c r="BV40" s="3">
        <v>1066</v>
      </c>
      <c r="BW40" s="3">
        <v>287</v>
      </c>
      <c r="BX40" s="3">
        <v>570</v>
      </c>
      <c r="BY40" s="3">
        <v>664</v>
      </c>
      <c r="BZ40" s="3">
        <v>405</v>
      </c>
      <c r="CA40" s="3">
        <v>309</v>
      </c>
      <c r="CB40" s="3">
        <v>319</v>
      </c>
      <c r="CC40" s="3">
        <v>627</v>
      </c>
      <c r="CD40" s="3">
        <v>373</v>
      </c>
      <c r="CE40" s="3">
        <v>881</v>
      </c>
      <c r="CF40" s="3">
        <v>607</v>
      </c>
      <c r="CG40" s="3">
        <v>746</v>
      </c>
      <c r="CH40" s="3">
        <v>453</v>
      </c>
    </row>
    <row r="41" spans="1:86" x14ac:dyDescent="0.2">
      <c r="A41" s="5" t="s">
        <v>140</v>
      </c>
      <c r="B41" s="9">
        <v>1067178</v>
      </c>
      <c r="C41" s="9">
        <v>237</v>
      </c>
      <c r="D41" s="9">
        <v>199211</v>
      </c>
      <c r="E41" s="1" t="s">
        <v>141</v>
      </c>
      <c r="F41" s="1" t="str">
        <f>HYPERLINK("http://www.genome.ad.jp/dbget-bin/www_bget?compound+C02477","C02477")</f>
        <v>C02477</v>
      </c>
      <c r="G41" s="1" t="str">
        <f>HYPERLINK("http://pubchem.ncbi.nlm.nih.gov/summary/summary.cgi?cid=14985","14985")</f>
        <v>14985</v>
      </c>
      <c r="H41" s="1" t="s">
        <v>1125</v>
      </c>
      <c r="I41" s="3">
        <v>3950</v>
      </c>
      <c r="J41" s="3">
        <v>1447</v>
      </c>
      <c r="K41" s="3">
        <v>288</v>
      </c>
      <c r="L41" s="3">
        <v>1071</v>
      </c>
      <c r="M41" s="3">
        <v>349</v>
      </c>
      <c r="N41" s="3">
        <v>2386</v>
      </c>
      <c r="O41" s="3">
        <v>501</v>
      </c>
      <c r="P41" s="3">
        <v>654</v>
      </c>
      <c r="Q41" s="3">
        <v>209</v>
      </c>
      <c r="R41" s="3">
        <v>221</v>
      </c>
      <c r="S41" s="3">
        <v>302</v>
      </c>
      <c r="T41" s="3">
        <v>4111</v>
      </c>
      <c r="U41" s="3">
        <v>235</v>
      </c>
      <c r="V41" s="3">
        <v>273</v>
      </c>
      <c r="W41" s="3">
        <v>3548</v>
      </c>
      <c r="X41" s="3">
        <v>1183</v>
      </c>
      <c r="Y41" s="3">
        <v>256</v>
      </c>
      <c r="Z41" s="3">
        <v>894</v>
      </c>
      <c r="AA41" s="3">
        <v>3573</v>
      </c>
      <c r="AB41" s="3">
        <v>286</v>
      </c>
      <c r="AC41" s="3">
        <v>286</v>
      </c>
      <c r="AD41" s="3">
        <v>184</v>
      </c>
      <c r="AE41" s="3">
        <v>259</v>
      </c>
      <c r="AF41" s="3">
        <v>166</v>
      </c>
      <c r="AG41" s="3">
        <v>191</v>
      </c>
      <c r="AH41" s="3">
        <v>1049</v>
      </c>
      <c r="AI41" s="3">
        <v>741</v>
      </c>
      <c r="AJ41" s="3">
        <v>2256</v>
      </c>
      <c r="AK41" s="3">
        <v>767</v>
      </c>
      <c r="AL41" s="3">
        <v>854</v>
      </c>
      <c r="AM41" s="3">
        <v>539</v>
      </c>
      <c r="AN41" s="3">
        <v>163</v>
      </c>
      <c r="AO41" s="3">
        <v>896</v>
      </c>
      <c r="AP41" s="3">
        <v>158</v>
      </c>
      <c r="AQ41" s="3">
        <v>1368</v>
      </c>
      <c r="AR41" s="3">
        <v>337</v>
      </c>
      <c r="AS41" s="3">
        <v>487</v>
      </c>
      <c r="AT41" s="3">
        <v>378</v>
      </c>
      <c r="AU41" s="3">
        <v>1678</v>
      </c>
      <c r="AV41" s="3">
        <v>1868</v>
      </c>
      <c r="AW41" s="3">
        <v>996</v>
      </c>
      <c r="AX41" s="3">
        <v>4740</v>
      </c>
      <c r="AY41" s="3">
        <v>3745</v>
      </c>
      <c r="AZ41" s="3">
        <v>1368</v>
      </c>
      <c r="BA41" s="3">
        <v>3021</v>
      </c>
      <c r="BB41" s="3">
        <v>1365</v>
      </c>
      <c r="BC41" s="3">
        <v>3261</v>
      </c>
      <c r="BD41" s="3">
        <v>1526</v>
      </c>
      <c r="BE41" s="3">
        <v>4730</v>
      </c>
      <c r="BF41" s="3">
        <v>1696</v>
      </c>
      <c r="BG41" s="3">
        <v>408</v>
      </c>
      <c r="BH41" s="3">
        <v>2096</v>
      </c>
      <c r="BI41" s="3">
        <v>1186</v>
      </c>
      <c r="BJ41" s="3">
        <v>3393</v>
      </c>
      <c r="BK41" s="3">
        <v>3677</v>
      </c>
      <c r="BL41" s="3">
        <v>2328</v>
      </c>
      <c r="BM41" s="3">
        <v>121</v>
      </c>
      <c r="BN41" s="3">
        <v>8379</v>
      </c>
      <c r="BO41" s="3">
        <v>2656</v>
      </c>
      <c r="BP41" s="3">
        <v>204</v>
      </c>
      <c r="BQ41" s="3">
        <v>1390</v>
      </c>
      <c r="BR41" s="3">
        <v>2946</v>
      </c>
      <c r="BS41" s="3">
        <v>1459</v>
      </c>
      <c r="BT41" s="3">
        <v>3303</v>
      </c>
      <c r="BU41" s="3">
        <v>4401</v>
      </c>
      <c r="BV41" s="3">
        <v>2821</v>
      </c>
      <c r="BW41" s="3">
        <v>5307</v>
      </c>
      <c r="BX41" s="3">
        <v>3192</v>
      </c>
      <c r="BY41" s="3">
        <v>1594</v>
      </c>
      <c r="BZ41" s="3">
        <v>2000</v>
      </c>
      <c r="CA41" s="3">
        <v>3635</v>
      </c>
      <c r="CB41" s="3">
        <v>808</v>
      </c>
      <c r="CC41" s="3">
        <v>952</v>
      </c>
      <c r="CD41" s="3">
        <v>2466</v>
      </c>
      <c r="CE41" s="3">
        <v>2241</v>
      </c>
      <c r="CF41" s="3">
        <v>4924</v>
      </c>
      <c r="CG41" s="3">
        <v>3437</v>
      </c>
      <c r="CH41" s="3">
        <v>1151</v>
      </c>
    </row>
    <row r="42" spans="1:86" x14ac:dyDescent="0.2">
      <c r="A42" s="5" t="s">
        <v>142</v>
      </c>
      <c r="B42" s="9">
        <v>420134</v>
      </c>
      <c r="C42" s="9">
        <v>255</v>
      </c>
      <c r="D42" s="9">
        <v>236696</v>
      </c>
      <c r="E42" s="1" t="s">
        <v>143</v>
      </c>
      <c r="F42" s="1" t="str">
        <f>HYPERLINK("http://www.genome.ad.jp/dbget-bin/www_bget?compound+C00178","C00178")</f>
        <v>C00178</v>
      </c>
      <c r="G42" s="1" t="str">
        <f>HYPERLINK("http://pubchem.ncbi.nlm.nih.gov/summary/summary.cgi?cid=1135","1135")</f>
        <v>1135</v>
      </c>
      <c r="H42" s="1" t="s">
        <v>1191</v>
      </c>
      <c r="I42" s="3">
        <v>204</v>
      </c>
      <c r="J42" s="3">
        <v>133</v>
      </c>
      <c r="K42" s="3">
        <v>70</v>
      </c>
      <c r="L42" s="3">
        <v>107</v>
      </c>
      <c r="M42" s="3">
        <v>276</v>
      </c>
      <c r="N42" s="3">
        <v>125</v>
      </c>
      <c r="O42" s="3">
        <v>95</v>
      </c>
      <c r="P42" s="3">
        <v>91</v>
      </c>
      <c r="Q42" s="3">
        <v>134</v>
      </c>
      <c r="R42" s="3">
        <v>121</v>
      </c>
      <c r="S42" s="3">
        <v>74</v>
      </c>
      <c r="T42" s="3">
        <v>129</v>
      </c>
      <c r="U42" s="3">
        <v>162</v>
      </c>
      <c r="V42" s="3">
        <v>199</v>
      </c>
      <c r="W42" s="3">
        <v>97</v>
      </c>
      <c r="X42" s="3">
        <v>120</v>
      </c>
      <c r="Y42" s="3">
        <v>97</v>
      </c>
      <c r="Z42" s="3">
        <v>119</v>
      </c>
      <c r="AA42" s="3">
        <v>135</v>
      </c>
      <c r="AB42" s="3">
        <v>181</v>
      </c>
      <c r="AC42" s="3">
        <v>79</v>
      </c>
      <c r="AD42" s="3">
        <v>107</v>
      </c>
      <c r="AE42" s="3">
        <v>135</v>
      </c>
      <c r="AF42" s="3">
        <v>82</v>
      </c>
      <c r="AG42" s="3">
        <v>90</v>
      </c>
      <c r="AH42" s="3">
        <v>165</v>
      </c>
      <c r="AI42" s="3">
        <v>118</v>
      </c>
      <c r="AJ42" s="3">
        <v>148</v>
      </c>
      <c r="AK42" s="3">
        <v>99</v>
      </c>
      <c r="AL42" s="3">
        <v>167</v>
      </c>
      <c r="AM42" s="3">
        <v>186</v>
      </c>
      <c r="AN42" s="3">
        <v>79</v>
      </c>
      <c r="AO42" s="3">
        <v>134</v>
      </c>
      <c r="AP42" s="3">
        <v>105</v>
      </c>
      <c r="AQ42" s="3">
        <v>224</v>
      </c>
      <c r="AR42" s="3">
        <v>167</v>
      </c>
      <c r="AS42" s="3">
        <v>107</v>
      </c>
      <c r="AT42" s="3">
        <v>94</v>
      </c>
      <c r="AU42" s="3">
        <v>134</v>
      </c>
      <c r="AV42" s="3">
        <v>156</v>
      </c>
      <c r="AW42" s="3">
        <v>119</v>
      </c>
      <c r="AX42" s="3">
        <v>128</v>
      </c>
      <c r="AY42" s="3">
        <v>387</v>
      </c>
      <c r="AZ42" s="3">
        <v>102</v>
      </c>
      <c r="BA42" s="3">
        <v>98</v>
      </c>
      <c r="BB42" s="3">
        <v>66</v>
      </c>
      <c r="BC42" s="3">
        <v>158</v>
      </c>
      <c r="BD42" s="3">
        <v>128</v>
      </c>
      <c r="BE42" s="3">
        <v>152</v>
      </c>
      <c r="BF42" s="3">
        <v>101</v>
      </c>
      <c r="BG42" s="3">
        <v>109</v>
      </c>
      <c r="BH42" s="3">
        <v>284</v>
      </c>
      <c r="BI42" s="3">
        <v>121</v>
      </c>
      <c r="BJ42" s="3">
        <v>106</v>
      </c>
      <c r="BK42" s="3">
        <v>122</v>
      </c>
      <c r="BL42" s="3">
        <v>91</v>
      </c>
      <c r="BM42" s="3">
        <v>70</v>
      </c>
      <c r="BN42" s="3">
        <v>365</v>
      </c>
      <c r="BO42" s="3">
        <v>174</v>
      </c>
      <c r="BP42" s="3">
        <v>115</v>
      </c>
      <c r="BQ42" s="3">
        <v>138</v>
      </c>
      <c r="BR42" s="3">
        <v>345</v>
      </c>
      <c r="BS42" s="3">
        <v>147</v>
      </c>
      <c r="BT42" s="3">
        <v>171</v>
      </c>
      <c r="BU42" s="3">
        <v>245</v>
      </c>
      <c r="BV42" s="3">
        <v>236</v>
      </c>
      <c r="BW42" s="3">
        <v>120</v>
      </c>
      <c r="BX42" s="3">
        <v>178</v>
      </c>
      <c r="BY42" s="3">
        <v>416</v>
      </c>
      <c r="BZ42" s="3">
        <v>113</v>
      </c>
      <c r="CA42" s="3">
        <v>186</v>
      </c>
      <c r="CB42" s="3">
        <v>103</v>
      </c>
      <c r="CC42" s="3">
        <v>175</v>
      </c>
      <c r="CD42" s="3">
        <v>153</v>
      </c>
      <c r="CE42" s="3">
        <v>176</v>
      </c>
      <c r="CF42" s="3">
        <v>200</v>
      </c>
      <c r="CG42" s="3">
        <v>187</v>
      </c>
      <c r="CH42" s="3">
        <v>100</v>
      </c>
    </row>
    <row r="43" spans="1:86" x14ac:dyDescent="0.2">
      <c r="A43" s="5" t="s">
        <v>144</v>
      </c>
      <c r="B43" s="9">
        <v>408911</v>
      </c>
      <c r="C43" s="9">
        <v>117</v>
      </c>
      <c r="D43" s="9">
        <v>269656</v>
      </c>
      <c r="E43" s="1" t="s">
        <v>145</v>
      </c>
      <c r="F43" s="1" t="str">
        <f>HYPERLINK("http://www.genome.ad.jp/dbget-bin/www_bget?compound+C00188","C00188")</f>
        <v>C00188</v>
      </c>
      <c r="G43" s="1" t="str">
        <f>HYPERLINK("http://pubchem.ncbi.nlm.nih.gov/summary/summary.cgi?cid=6288","6288")</f>
        <v>6288</v>
      </c>
      <c r="H43" s="1" t="s">
        <v>1155</v>
      </c>
      <c r="I43" s="3">
        <v>52082</v>
      </c>
      <c r="J43" s="3">
        <v>59505</v>
      </c>
      <c r="K43" s="3">
        <v>21754</v>
      </c>
      <c r="L43" s="3">
        <v>19126</v>
      </c>
      <c r="M43" s="3">
        <v>63596</v>
      </c>
      <c r="N43" s="3">
        <v>48906</v>
      </c>
      <c r="O43" s="3">
        <v>11254</v>
      </c>
      <c r="P43" s="3">
        <v>22906</v>
      </c>
      <c r="Q43" s="3">
        <v>14730</v>
      </c>
      <c r="R43" s="3">
        <v>26291</v>
      </c>
      <c r="S43" s="3">
        <v>12863</v>
      </c>
      <c r="T43" s="3">
        <v>24805</v>
      </c>
      <c r="U43" s="3">
        <v>18597</v>
      </c>
      <c r="V43" s="3">
        <v>38398</v>
      </c>
      <c r="W43" s="3">
        <v>25005</v>
      </c>
      <c r="X43" s="3">
        <v>18104</v>
      </c>
      <c r="Y43" s="3">
        <v>17436</v>
      </c>
      <c r="Z43" s="3">
        <v>37851</v>
      </c>
      <c r="AA43" s="3">
        <v>67065</v>
      </c>
      <c r="AB43" s="3">
        <v>24373</v>
      </c>
      <c r="AC43" s="3">
        <v>16213</v>
      </c>
      <c r="AD43" s="3">
        <v>24639</v>
      </c>
      <c r="AE43" s="3">
        <v>76073</v>
      </c>
      <c r="AF43" s="3">
        <v>29898</v>
      </c>
      <c r="AG43" s="3">
        <v>25001</v>
      </c>
      <c r="AH43" s="3">
        <v>33075</v>
      </c>
      <c r="AI43" s="3">
        <v>44588</v>
      </c>
      <c r="AJ43" s="3">
        <v>26721</v>
      </c>
      <c r="AK43" s="3">
        <v>26964</v>
      </c>
      <c r="AL43" s="3">
        <v>34767</v>
      </c>
      <c r="AM43" s="3">
        <v>21849</v>
      </c>
      <c r="AN43" s="3">
        <v>14494</v>
      </c>
      <c r="AO43" s="3">
        <v>19916</v>
      </c>
      <c r="AP43" s="3">
        <v>39893</v>
      </c>
      <c r="AQ43" s="3">
        <v>64683</v>
      </c>
      <c r="AR43" s="3">
        <v>22168</v>
      </c>
      <c r="AS43" s="3">
        <v>28892</v>
      </c>
      <c r="AT43" s="3">
        <v>27548</v>
      </c>
      <c r="AU43" s="3">
        <v>22456</v>
      </c>
      <c r="AV43" s="3">
        <v>29649</v>
      </c>
      <c r="AW43" s="3">
        <v>15657</v>
      </c>
      <c r="AX43" s="3">
        <v>50973</v>
      </c>
      <c r="AY43" s="3">
        <v>62469</v>
      </c>
      <c r="AZ43" s="3">
        <v>18912</v>
      </c>
      <c r="BA43" s="3">
        <v>28145</v>
      </c>
      <c r="BB43" s="3">
        <v>23068</v>
      </c>
      <c r="BC43" s="3">
        <v>42753</v>
      </c>
      <c r="BD43" s="3">
        <v>26845</v>
      </c>
      <c r="BE43" s="3">
        <v>27438</v>
      </c>
      <c r="BF43" s="3">
        <v>30823</v>
      </c>
      <c r="BG43" s="3">
        <v>8414</v>
      </c>
      <c r="BH43" s="3">
        <v>49680</v>
      </c>
      <c r="BI43" s="3">
        <v>21849</v>
      </c>
      <c r="BJ43" s="3">
        <v>13904</v>
      </c>
      <c r="BK43" s="3">
        <v>25487</v>
      </c>
      <c r="BL43" s="3">
        <v>38708</v>
      </c>
      <c r="BM43" s="3">
        <v>9210</v>
      </c>
      <c r="BN43" s="3">
        <v>85920</v>
      </c>
      <c r="BO43" s="3">
        <v>44841</v>
      </c>
      <c r="BP43" s="3">
        <v>13134</v>
      </c>
      <c r="BQ43" s="3">
        <v>39489</v>
      </c>
      <c r="BR43" s="3">
        <v>48882</v>
      </c>
      <c r="BS43" s="3">
        <v>77636</v>
      </c>
      <c r="BT43" s="3">
        <v>68627</v>
      </c>
      <c r="BU43" s="3">
        <v>39682</v>
      </c>
      <c r="BV43" s="3">
        <v>57002</v>
      </c>
      <c r="BW43" s="3">
        <v>30937</v>
      </c>
      <c r="BX43" s="3">
        <v>56689</v>
      </c>
      <c r="BY43" s="3">
        <v>44467</v>
      </c>
      <c r="BZ43" s="3">
        <v>24364</v>
      </c>
      <c r="CA43" s="3">
        <v>38708</v>
      </c>
      <c r="CB43" s="3">
        <v>38638</v>
      </c>
      <c r="CC43" s="3">
        <v>30611</v>
      </c>
      <c r="CD43" s="3">
        <v>30254</v>
      </c>
      <c r="CE43" s="3">
        <v>45225</v>
      </c>
      <c r="CF43" s="3">
        <v>52936</v>
      </c>
      <c r="CG43" s="3">
        <v>41179</v>
      </c>
      <c r="CH43" s="3">
        <v>28914</v>
      </c>
    </row>
    <row r="44" spans="1:86" x14ac:dyDescent="0.2">
      <c r="A44" s="5" t="s">
        <v>1021</v>
      </c>
      <c r="B44" s="9">
        <v>497167</v>
      </c>
      <c r="C44" s="9">
        <v>292</v>
      </c>
      <c r="D44" s="9">
        <v>199262</v>
      </c>
      <c r="E44" s="1" t="s">
        <v>146</v>
      </c>
      <c r="F44" s="1" t="str">
        <f>HYPERLINK("http://www.genome.ad.jp/dbget-bin/www_bget?compound+C01620","C01620")</f>
        <v>C01620</v>
      </c>
      <c r="G44" s="1" t="str">
        <f>HYPERLINK("http://pubchem.ncbi.nlm.nih.gov/summary/summary.cgi?cid=439535","439535")</f>
        <v>439535</v>
      </c>
      <c r="H44" s="1" t="s">
        <v>1084</v>
      </c>
      <c r="I44" s="3">
        <v>10041</v>
      </c>
      <c r="J44" s="3">
        <v>9259</v>
      </c>
      <c r="K44" s="3">
        <v>6407</v>
      </c>
      <c r="L44" s="3">
        <v>5626</v>
      </c>
      <c r="M44" s="3">
        <v>6039</v>
      </c>
      <c r="N44" s="3">
        <v>15661</v>
      </c>
      <c r="O44" s="3">
        <v>2085</v>
      </c>
      <c r="P44" s="3">
        <v>1884</v>
      </c>
      <c r="Q44" s="3">
        <v>4139</v>
      </c>
      <c r="R44" s="3">
        <v>11692</v>
      </c>
      <c r="S44" s="3">
        <v>4070</v>
      </c>
      <c r="T44" s="3">
        <v>4816</v>
      </c>
      <c r="U44" s="3">
        <v>3878</v>
      </c>
      <c r="V44" s="3">
        <v>4254</v>
      </c>
      <c r="W44" s="3">
        <v>2931</v>
      </c>
      <c r="X44" s="3">
        <v>10098</v>
      </c>
      <c r="Y44" s="3">
        <v>4251</v>
      </c>
      <c r="Z44" s="3">
        <v>7191</v>
      </c>
      <c r="AA44" s="3">
        <v>9972</v>
      </c>
      <c r="AB44" s="3">
        <v>3311</v>
      </c>
      <c r="AC44" s="3">
        <v>5033</v>
      </c>
      <c r="AD44" s="3">
        <v>5150</v>
      </c>
      <c r="AE44" s="3">
        <v>1635</v>
      </c>
      <c r="AF44" s="3">
        <v>568</v>
      </c>
      <c r="AG44" s="3">
        <v>2623</v>
      </c>
      <c r="AH44" s="3">
        <v>3122</v>
      </c>
      <c r="AI44" s="3">
        <v>6499</v>
      </c>
      <c r="AJ44" s="3">
        <v>4777</v>
      </c>
      <c r="AK44" s="3">
        <v>3897</v>
      </c>
      <c r="AL44" s="3">
        <v>4792</v>
      </c>
      <c r="AM44" s="3">
        <v>4359</v>
      </c>
      <c r="AN44" s="3">
        <v>4430</v>
      </c>
      <c r="AO44" s="3">
        <v>10409</v>
      </c>
      <c r="AP44" s="3">
        <v>2799</v>
      </c>
      <c r="AQ44" s="3">
        <v>6316</v>
      </c>
      <c r="AR44" s="3">
        <v>5861</v>
      </c>
      <c r="AS44" s="3">
        <v>5738</v>
      </c>
      <c r="AT44" s="3">
        <v>8535</v>
      </c>
      <c r="AU44" s="3">
        <v>7621</v>
      </c>
      <c r="AV44" s="3">
        <v>6070</v>
      </c>
      <c r="AW44" s="3">
        <v>4167</v>
      </c>
      <c r="AX44" s="3">
        <v>20082</v>
      </c>
      <c r="AY44" s="3">
        <v>1565</v>
      </c>
      <c r="AZ44" s="3">
        <v>2316</v>
      </c>
      <c r="BA44" s="3">
        <v>4828</v>
      </c>
      <c r="BB44" s="3">
        <v>2248</v>
      </c>
      <c r="BC44" s="3">
        <v>5815</v>
      </c>
      <c r="BD44" s="3">
        <v>3587</v>
      </c>
      <c r="BE44" s="3">
        <v>8374</v>
      </c>
      <c r="BF44" s="3">
        <v>6014</v>
      </c>
      <c r="BG44" s="3">
        <v>1403</v>
      </c>
      <c r="BH44" s="3">
        <v>10073</v>
      </c>
      <c r="BI44" s="3">
        <v>7274</v>
      </c>
      <c r="BJ44" s="3">
        <v>3763</v>
      </c>
      <c r="BK44" s="3">
        <v>24527</v>
      </c>
      <c r="BL44" s="3">
        <v>4351</v>
      </c>
      <c r="BM44" s="3">
        <v>2543</v>
      </c>
      <c r="BN44" s="3">
        <v>2177</v>
      </c>
      <c r="BO44" s="3">
        <v>4684</v>
      </c>
      <c r="BP44" s="3">
        <v>6388</v>
      </c>
      <c r="BQ44" s="3">
        <v>11467</v>
      </c>
      <c r="BR44" s="3">
        <v>1205</v>
      </c>
      <c r="BS44" s="3">
        <v>2294</v>
      </c>
      <c r="BT44" s="3">
        <v>4743</v>
      </c>
      <c r="BU44" s="3">
        <v>10510</v>
      </c>
      <c r="BV44" s="3">
        <v>11402</v>
      </c>
      <c r="BW44" s="3">
        <v>10811</v>
      </c>
      <c r="BX44" s="3">
        <v>2192</v>
      </c>
      <c r="BY44" s="3">
        <v>2317</v>
      </c>
      <c r="BZ44" s="3">
        <v>5227</v>
      </c>
      <c r="CA44" s="3">
        <v>12474</v>
      </c>
      <c r="CB44" s="3">
        <v>9033</v>
      </c>
      <c r="CC44" s="3">
        <v>7030</v>
      </c>
      <c r="CD44" s="3">
        <v>9570</v>
      </c>
      <c r="CE44" s="3">
        <v>8158</v>
      </c>
      <c r="CF44" s="3">
        <v>11126</v>
      </c>
      <c r="CG44" s="3">
        <v>22261</v>
      </c>
      <c r="CH44" s="3">
        <v>12863</v>
      </c>
    </row>
    <row r="45" spans="1:86" x14ac:dyDescent="0.2">
      <c r="A45" s="5" t="s">
        <v>1022</v>
      </c>
      <c r="B45" s="9">
        <v>467314</v>
      </c>
      <c r="C45" s="9">
        <v>217</v>
      </c>
      <c r="D45" s="9">
        <v>202661</v>
      </c>
      <c r="E45" s="1" t="s">
        <v>147</v>
      </c>
      <c r="F45" s="1" t="str">
        <f>HYPERLINK("http://www.genome.ad.jp/dbget-bin/www_bget?compound+  ","  ")</f>
        <v xml:space="preserve">  </v>
      </c>
      <c r="G45" s="1" t="str">
        <f>HYPERLINK("http://pubchem.ncbi.nlm.nih.gov/summary/summary.cgi?cid=169019","169019")</f>
        <v>169019</v>
      </c>
      <c r="H45" s="1" t="s">
        <v>1092</v>
      </c>
      <c r="I45" s="3">
        <v>208</v>
      </c>
      <c r="J45" s="3">
        <v>300</v>
      </c>
      <c r="K45" s="3">
        <v>133</v>
      </c>
      <c r="L45" s="3">
        <v>141</v>
      </c>
      <c r="M45" s="3">
        <v>148</v>
      </c>
      <c r="N45" s="3">
        <v>280</v>
      </c>
      <c r="O45" s="3">
        <v>86</v>
      </c>
      <c r="P45" s="3">
        <v>112</v>
      </c>
      <c r="Q45" s="3">
        <v>169</v>
      </c>
      <c r="R45" s="3">
        <v>797</v>
      </c>
      <c r="S45" s="3">
        <v>151</v>
      </c>
      <c r="T45" s="3">
        <v>150</v>
      </c>
      <c r="U45" s="3">
        <v>188</v>
      </c>
      <c r="V45" s="3">
        <v>285</v>
      </c>
      <c r="W45" s="3">
        <v>115</v>
      </c>
      <c r="X45" s="3">
        <v>218</v>
      </c>
      <c r="Y45" s="3">
        <v>183</v>
      </c>
      <c r="Z45" s="3">
        <v>208</v>
      </c>
      <c r="AA45" s="3">
        <v>336</v>
      </c>
      <c r="AB45" s="3">
        <v>196</v>
      </c>
      <c r="AC45" s="3">
        <v>204</v>
      </c>
      <c r="AD45" s="3">
        <v>122</v>
      </c>
      <c r="AE45" s="3">
        <v>238</v>
      </c>
      <c r="AF45" s="3">
        <v>114</v>
      </c>
      <c r="AG45" s="3">
        <v>195</v>
      </c>
      <c r="AH45" s="3">
        <v>314</v>
      </c>
      <c r="AI45" s="3">
        <v>212</v>
      </c>
      <c r="AJ45" s="3">
        <v>285</v>
      </c>
      <c r="AK45" s="3">
        <v>215</v>
      </c>
      <c r="AL45" s="3">
        <v>184</v>
      </c>
      <c r="AM45" s="3">
        <v>298</v>
      </c>
      <c r="AN45" s="3">
        <v>183</v>
      </c>
      <c r="AO45" s="3">
        <v>188</v>
      </c>
      <c r="AP45" s="3">
        <v>264</v>
      </c>
      <c r="AQ45" s="3">
        <v>195</v>
      </c>
      <c r="AR45" s="3">
        <v>333</v>
      </c>
      <c r="AS45" s="3">
        <v>194</v>
      </c>
      <c r="AT45" s="3">
        <v>217</v>
      </c>
      <c r="AU45" s="3">
        <v>331</v>
      </c>
      <c r="AV45" s="3">
        <v>211</v>
      </c>
      <c r="AW45" s="3">
        <v>100</v>
      </c>
      <c r="AX45" s="3">
        <v>142</v>
      </c>
      <c r="AY45" s="3">
        <v>107</v>
      </c>
      <c r="AZ45" s="3">
        <v>91</v>
      </c>
      <c r="BA45" s="3">
        <v>96</v>
      </c>
      <c r="BB45" s="3">
        <v>135</v>
      </c>
      <c r="BC45" s="3">
        <v>161</v>
      </c>
      <c r="BD45" s="3">
        <v>227</v>
      </c>
      <c r="BE45" s="3">
        <v>482</v>
      </c>
      <c r="BF45" s="3">
        <v>178</v>
      </c>
      <c r="BG45" s="3">
        <v>88</v>
      </c>
      <c r="BH45" s="3">
        <v>220</v>
      </c>
      <c r="BI45" s="3">
        <v>181</v>
      </c>
      <c r="BJ45" s="3">
        <v>114</v>
      </c>
      <c r="BK45" s="3">
        <v>230</v>
      </c>
      <c r="BL45" s="3">
        <v>323</v>
      </c>
      <c r="BM45" s="3">
        <v>118</v>
      </c>
      <c r="BN45" s="3">
        <v>229</v>
      </c>
      <c r="BO45" s="3">
        <v>313</v>
      </c>
      <c r="BP45" s="3">
        <v>214</v>
      </c>
      <c r="BQ45" s="3">
        <v>162</v>
      </c>
      <c r="BR45" s="3">
        <v>174</v>
      </c>
      <c r="BS45" s="3">
        <v>215</v>
      </c>
      <c r="BT45" s="3">
        <v>410</v>
      </c>
      <c r="BU45" s="3">
        <v>406</v>
      </c>
      <c r="BV45" s="3">
        <v>265</v>
      </c>
      <c r="BW45" s="3">
        <v>314</v>
      </c>
      <c r="BX45" s="3">
        <v>411</v>
      </c>
      <c r="BY45" s="3">
        <v>196</v>
      </c>
      <c r="BZ45" s="3">
        <v>275</v>
      </c>
      <c r="CA45" s="3">
        <v>205</v>
      </c>
      <c r="CB45" s="3">
        <v>165</v>
      </c>
      <c r="CC45" s="3">
        <v>202</v>
      </c>
      <c r="CD45" s="3">
        <v>127</v>
      </c>
      <c r="CE45" s="3">
        <v>249</v>
      </c>
      <c r="CF45" s="3">
        <v>350</v>
      </c>
      <c r="CG45" s="3">
        <v>255</v>
      </c>
      <c r="CH45" s="3">
        <v>531</v>
      </c>
    </row>
    <row r="46" spans="1:86" x14ac:dyDescent="0.2">
      <c r="A46" s="5" t="s">
        <v>148</v>
      </c>
      <c r="B46" s="9">
        <v>557250</v>
      </c>
      <c r="C46" s="9">
        <v>326</v>
      </c>
      <c r="D46" s="9">
        <v>234595</v>
      </c>
      <c r="E46" s="1" t="s">
        <v>149</v>
      </c>
      <c r="F46" s="1" t="str">
        <f>HYPERLINK("http://www.genome.ad.jp/dbget-bin/www_bget?compound+C00245","C00245")</f>
        <v>C00245</v>
      </c>
      <c r="G46" s="1" t="str">
        <f>HYPERLINK("http://pubchem.ncbi.nlm.nih.gov/summary/summary.cgi?cid=1123","1123")</f>
        <v>1123</v>
      </c>
      <c r="H46" s="1" t="s">
        <v>1192</v>
      </c>
      <c r="I46" s="3">
        <v>117605</v>
      </c>
      <c r="J46" s="3">
        <v>175915</v>
      </c>
      <c r="K46" s="3">
        <v>128259</v>
      </c>
      <c r="L46" s="3">
        <v>86341</v>
      </c>
      <c r="M46" s="3">
        <v>103086</v>
      </c>
      <c r="N46" s="3">
        <v>259574</v>
      </c>
      <c r="O46" s="3">
        <v>29071</v>
      </c>
      <c r="P46" s="3">
        <v>24004</v>
      </c>
      <c r="Q46" s="3">
        <v>64544</v>
      </c>
      <c r="R46" s="3">
        <v>178287</v>
      </c>
      <c r="S46" s="3">
        <v>72877</v>
      </c>
      <c r="T46" s="3">
        <v>57487</v>
      </c>
      <c r="U46" s="3">
        <v>71437</v>
      </c>
      <c r="V46" s="3">
        <v>39197</v>
      </c>
      <c r="W46" s="3">
        <v>43766</v>
      </c>
      <c r="X46" s="3"/>
      <c r="Y46" s="3">
        <v>89730</v>
      </c>
      <c r="Z46" s="3">
        <v>101202</v>
      </c>
      <c r="AA46" s="3">
        <v>197312</v>
      </c>
      <c r="AB46" s="3">
        <v>64821</v>
      </c>
      <c r="AC46" s="3">
        <v>86143</v>
      </c>
      <c r="AD46" s="3">
        <v>49204</v>
      </c>
      <c r="AE46" s="3">
        <v>95746</v>
      </c>
      <c r="AF46" s="3">
        <v>34725</v>
      </c>
      <c r="AG46" s="3">
        <v>35606</v>
      </c>
      <c r="AH46" s="3">
        <v>63629</v>
      </c>
      <c r="AI46" s="3">
        <v>140861</v>
      </c>
      <c r="AJ46" s="3">
        <v>82403</v>
      </c>
      <c r="AK46" s="3">
        <v>46466</v>
      </c>
      <c r="AL46" s="3">
        <v>236552</v>
      </c>
      <c r="AM46" s="3">
        <v>77600</v>
      </c>
      <c r="AN46" s="3">
        <v>39958</v>
      </c>
      <c r="AO46" s="3">
        <v>88489</v>
      </c>
      <c r="AP46" s="3">
        <v>70837</v>
      </c>
      <c r="AQ46" s="3">
        <v>126343</v>
      </c>
      <c r="AR46" s="3">
        <v>54421</v>
      </c>
      <c r="AS46" s="3">
        <v>94713</v>
      </c>
      <c r="AT46" s="3">
        <v>117000</v>
      </c>
      <c r="AU46" s="3">
        <v>62239</v>
      </c>
      <c r="AV46" s="3">
        <v>62314</v>
      </c>
      <c r="AW46" s="3">
        <v>66343</v>
      </c>
      <c r="AX46" s="3">
        <v>256516</v>
      </c>
      <c r="AY46" s="3">
        <v>100649</v>
      </c>
      <c r="AZ46" s="3">
        <v>23408</v>
      </c>
      <c r="BA46" s="3">
        <v>66122</v>
      </c>
      <c r="BB46" s="3">
        <v>32784</v>
      </c>
      <c r="BC46" s="3">
        <v>45359</v>
      </c>
      <c r="BD46" s="3">
        <v>142587</v>
      </c>
      <c r="BE46" s="3">
        <v>183015</v>
      </c>
      <c r="BF46" s="3">
        <v>159047</v>
      </c>
      <c r="BG46" s="3">
        <v>12301</v>
      </c>
      <c r="BH46" s="3">
        <v>291513</v>
      </c>
      <c r="BI46" s="3">
        <v>48069</v>
      </c>
      <c r="BJ46" s="3">
        <v>24762</v>
      </c>
      <c r="BK46" s="3">
        <v>138118</v>
      </c>
      <c r="BL46" s="3">
        <v>146326</v>
      </c>
      <c r="BM46" s="3">
        <v>20278</v>
      </c>
      <c r="BN46" s="3">
        <v>193135</v>
      </c>
      <c r="BO46" s="3">
        <v>134229</v>
      </c>
      <c r="BP46" s="3">
        <v>51310</v>
      </c>
      <c r="BQ46" s="3">
        <v>161589</v>
      </c>
      <c r="BR46" s="3">
        <v>141049</v>
      </c>
      <c r="BS46" s="3">
        <v>92200</v>
      </c>
      <c r="BT46" s="3">
        <v>221757</v>
      </c>
      <c r="BU46" s="3">
        <v>293282</v>
      </c>
      <c r="BV46" s="3">
        <v>316645</v>
      </c>
      <c r="BW46" s="3">
        <v>300011</v>
      </c>
      <c r="BX46" s="3">
        <v>139104</v>
      </c>
      <c r="BY46" s="3">
        <v>64570</v>
      </c>
      <c r="BZ46" s="3">
        <v>52691</v>
      </c>
      <c r="CA46" s="3">
        <v>163663</v>
      </c>
      <c r="CB46" s="3">
        <v>52253</v>
      </c>
      <c r="CC46" s="3">
        <v>184208</v>
      </c>
      <c r="CD46" s="3">
        <v>109912</v>
      </c>
      <c r="CE46" s="3">
        <v>180320</v>
      </c>
      <c r="CF46" s="3">
        <v>137472</v>
      </c>
      <c r="CG46" s="3">
        <v>375140</v>
      </c>
      <c r="CH46" s="3">
        <v>123978</v>
      </c>
    </row>
    <row r="47" spans="1:86" x14ac:dyDescent="0.2">
      <c r="A47" s="5" t="s">
        <v>1023</v>
      </c>
      <c r="B47" s="9">
        <v>630162</v>
      </c>
      <c r="C47" s="9">
        <v>307</v>
      </c>
      <c r="D47" s="9">
        <v>325185</v>
      </c>
      <c r="E47" s="1" t="s">
        <v>150</v>
      </c>
      <c r="F47" s="1" t="str">
        <f>HYPERLINK("http://www.genome.ad.jp/dbget-bin/www_bget?compound+D09007","D09007")</f>
        <v>D09007</v>
      </c>
      <c r="G47" s="1" t="str">
        <f>HYPERLINK("http://pubchem.ncbi.nlm.nih.gov/summary/summary.cgi?cid=92092","92092")</f>
        <v>92092</v>
      </c>
      <c r="H47" s="1" t="s">
        <v>1110</v>
      </c>
      <c r="I47" s="3">
        <v>197</v>
      </c>
      <c r="J47" s="3">
        <v>78</v>
      </c>
      <c r="K47" s="3">
        <v>124</v>
      </c>
      <c r="L47" s="3">
        <v>96</v>
      </c>
      <c r="M47" s="3">
        <v>203</v>
      </c>
      <c r="N47" s="3">
        <v>204</v>
      </c>
      <c r="O47" s="3">
        <v>103</v>
      </c>
      <c r="P47" s="3">
        <v>77</v>
      </c>
      <c r="Q47" s="3">
        <v>155</v>
      </c>
      <c r="R47" s="3">
        <v>162</v>
      </c>
      <c r="S47" s="3">
        <v>170</v>
      </c>
      <c r="T47" s="3">
        <v>89</v>
      </c>
      <c r="U47" s="3">
        <v>137</v>
      </c>
      <c r="V47" s="3">
        <v>30</v>
      </c>
      <c r="W47" s="3">
        <v>68</v>
      </c>
      <c r="X47" s="3">
        <v>148</v>
      </c>
      <c r="Y47" s="3">
        <v>131</v>
      </c>
      <c r="Z47" s="3">
        <v>146</v>
      </c>
      <c r="AA47" s="3">
        <v>127</v>
      </c>
      <c r="AB47" s="3">
        <v>164</v>
      </c>
      <c r="AC47" s="3">
        <v>88</v>
      </c>
      <c r="AD47" s="3">
        <v>74</v>
      </c>
      <c r="AE47" s="3">
        <v>112</v>
      </c>
      <c r="AF47" s="3">
        <v>121</v>
      </c>
      <c r="AG47" s="3">
        <v>100</v>
      </c>
      <c r="AH47" s="3">
        <v>135</v>
      </c>
      <c r="AI47" s="3">
        <v>195</v>
      </c>
      <c r="AJ47" s="3">
        <v>146</v>
      </c>
      <c r="AK47" s="3">
        <v>121</v>
      </c>
      <c r="AL47" s="3">
        <v>169</v>
      </c>
      <c r="AM47" s="3">
        <v>77</v>
      </c>
      <c r="AN47" s="3">
        <v>154</v>
      </c>
      <c r="AO47" s="3">
        <v>144</v>
      </c>
      <c r="AP47" s="3">
        <v>304</v>
      </c>
      <c r="AQ47" s="3">
        <v>105</v>
      </c>
      <c r="AR47" s="3">
        <v>143</v>
      </c>
      <c r="AS47" s="3">
        <v>186</v>
      </c>
      <c r="AT47" s="3">
        <v>105</v>
      </c>
      <c r="AU47" s="3">
        <v>264</v>
      </c>
      <c r="AV47" s="3">
        <v>54</v>
      </c>
      <c r="AW47" s="3">
        <v>111</v>
      </c>
      <c r="AX47" s="3">
        <v>83</v>
      </c>
      <c r="AY47" s="3">
        <v>104</v>
      </c>
      <c r="AZ47" s="3">
        <v>53</v>
      </c>
      <c r="BA47" s="3">
        <v>87</v>
      </c>
      <c r="BB47" s="3">
        <v>89</v>
      </c>
      <c r="BC47" s="3">
        <v>81</v>
      </c>
      <c r="BD47" s="3">
        <v>175</v>
      </c>
      <c r="BE47" s="3">
        <v>89</v>
      </c>
      <c r="BF47" s="3">
        <v>160</v>
      </c>
      <c r="BG47" s="3">
        <v>81</v>
      </c>
      <c r="BH47" s="3">
        <v>73</v>
      </c>
      <c r="BI47" s="3">
        <v>76</v>
      </c>
      <c r="BJ47" s="3">
        <v>85</v>
      </c>
      <c r="BK47" s="3">
        <v>110</v>
      </c>
      <c r="BL47" s="3">
        <v>137</v>
      </c>
      <c r="BM47" s="3">
        <v>79</v>
      </c>
      <c r="BN47" s="3">
        <v>84</v>
      </c>
      <c r="BO47" s="3">
        <v>175</v>
      </c>
      <c r="BP47" s="3">
        <v>141</v>
      </c>
      <c r="BQ47" s="3">
        <v>104</v>
      </c>
      <c r="BR47" s="3">
        <v>122</v>
      </c>
      <c r="BS47" s="3">
        <v>230</v>
      </c>
      <c r="BT47" s="3">
        <v>111</v>
      </c>
      <c r="BU47" s="3">
        <v>89</v>
      </c>
      <c r="BV47" s="3">
        <v>78</v>
      </c>
      <c r="BW47" s="3">
        <v>122</v>
      </c>
      <c r="BX47" s="3">
        <v>105</v>
      </c>
      <c r="BY47" s="3">
        <v>78</v>
      </c>
      <c r="BZ47" s="3">
        <v>176</v>
      </c>
      <c r="CA47" s="3">
        <v>88</v>
      </c>
      <c r="CB47" s="3">
        <v>177</v>
      </c>
      <c r="CC47" s="3">
        <v>90</v>
      </c>
      <c r="CD47" s="3">
        <v>114</v>
      </c>
      <c r="CE47" s="3">
        <v>97</v>
      </c>
      <c r="CF47" s="3">
        <v>135</v>
      </c>
      <c r="CG47" s="3">
        <v>81</v>
      </c>
      <c r="CH47" s="3">
        <v>141</v>
      </c>
    </row>
    <row r="48" spans="1:86" x14ac:dyDescent="0.2">
      <c r="A48" s="5" t="s">
        <v>151</v>
      </c>
      <c r="B48" s="9">
        <v>916949</v>
      </c>
      <c r="C48" s="9">
        <v>271</v>
      </c>
      <c r="D48" s="9">
        <v>203674</v>
      </c>
      <c r="E48" s="1" t="s">
        <v>152</v>
      </c>
      <c r="F48" s="1" t="str">
        <f>HYPERLINK("http://www.genome.ad.jp/dbget-bin/www_bget?compound+C00089","C00089")</f>
        <v>C00089</v>
      </c>
      <c r="G48" s="1" t="str">
        <f>HYPERLINK("http://pubchem.ncbi.nlm.nih.gov/summary/summary.cgi?cid=5988","5988")</f>
        <v>5988</v>
      </c>
      <c r="H48" s="1" t="s">
        <v>1170</v>
      </c>
      <c r="I48" s="3">
        <v>196</v>
      </c>
      <c r="J48" s="3">
        <v>122</v>
      </c>
      <c r="K48" s="3">
        <v>1466</v>
      </c>
      <c r="L48" s="3">
        <v>190</v>
      </c>
      <c r="M48" s="3">
        <v>129</v>
      </c>
      <c r="N48" s="3">
        <v>1606</v>
      </c>
      <c r="O48" s="3">
        <v>168</v>
      </c>
      <c r="P48" s="3">
        <v>96</v>
      </c>
      <c r="Q48" s="3">
        <v>214</v>
      </c>
      <c r="R48" s="3">
        <v>206</v>
      </c>
      <c r="S48" s="3">
        <v>59</v>
      </c>
      <c r="T48" s="3">
        <v>3291</v>
      </c>
      <c r="U48" s="3">
        <v>1553</v>
      </c>
      <c r="V48" s="3">
        <v>408</v>
      </c>
      <c r="W48" s="3">
        <v>159</v>
      </c>
      <c r="X48" s="3">
        <v>539</v>
      </c>
      <c r="Y48" s="3">
        <v>212</v>
      </c>
      <c r="Z48" s="3">
        <v>127</v>
      </c>
      <c r="AA48" s="3">
        <v>202</v>
      </c>
      <c r="AB48" s="3">
        <v>202</v>
      </c>
      <c r="AC48" s="3">
        <v>190</v>
      </c>
      <c r="AD48" s="3">
        <v>101</v>
      </c>
      <c r="AE48" s="3">
        <v>275</v>
      </c>
      <c r="AF48" s="3">
        <v>1453</v>
      </c>
      <c r="AG48" s="3">
        <v>1158</v>
      </c>
      <c r="AH48" s="3">
        <v>69</v>
      </c>
      <c r="AI48" s="3">
        <v>453</v>
      </c>
      <c r="AJ48" s="3">
        <v>1683</v>
      </c>
      <c r="AK48" s="3">
        <v>29</v>
      </c>
      <c r="AL48" s="3">
        <v>2787</v>
      </c>
      <c r="AM48" s="3">
        <v>122</v>
      </c>
      <c r="AN48" s="3">
        <v>65</v>
      </c>
      <c r="AO48" s="3">
        <v>160</v>
      </c>
      <c r="AP48" s="3">
        <v>68</v>
      </c>
      <c r="AQ48" s="3">
        <v>535</v>
      </c>
      <c r="AR48" s="3">
        <v>142</v>
      </c>
      <c r="AS48" s="3">
        <v>97</v>
      </c>
      <c r="AT48" s="3">
        <v>566</v>
      </c>
      <c r="AU48" s="3">
        <v>104</v>
      </c>
      <c r="AV48" s="3">
        <v>179</v>
      </c>
      <c r="AW48" s="3">
        <v>41</v>
      </c>
      <c r="AX48" s="3">
        <v>294</v>
      </c>
      <c r="AY48" s="3">
        <v>608</v>
      </c>
      <c r="AZ48" s="3">
        <v>83</v>
      </c>
      <c r="BA48" s="3">
        <v>239</v>
      </c>
      <c r="BB48" s="3">
        <v>74</v>
      </c>
      <c r="BC48" s="3">
        <v>319</v>
      </c>
      <c r="BD48" s="3">
        <v>400</v>
      </c>
      <c r="BE48" s="3">
        <v>56</v>
      </c>
      <c r="BF48" s="3">
        <v>285</v>
      </c>
      <c r="BG48" s="3">
        <v>68</v>
      </c>
      <c r="BH48" s="3">
        <v>3483</v>
      </c>
      <c r="BI48" s="3">
        <v>33</v>
      </c>
      <c r="BJ48" s="3">
        <v>259</v>
      </c>
      <c r="BK48" s="3">
        <v>2082</v>
      </c>
      <c r="BL48" s="3">
        <v>90</v>
      </c>
      <c r="BM48" s="3">
        <v>59</v>
      </c>
      <c r="BN48" s="3">
        <v>2515</v>
      </c>
      <c r="BO48" s="3">
        <v>364</v>
      </c>
      <c r="BP48" s="3">
        <v>132</v>
      </c>
      <c r="BQ48" s="3">
        <v>183</v>
      </c>
      <c r="BR48" s="3">
        <v>108</v>
      </c>
      <c r="BS48" s="3">
        <v>108</v>
      </c>
      <c r="BT48" s="3">
        <v>137</v>
      </c>
      <c r="BU48" s="3">
        <v>647</v>
      </c>
      <c r="BV48" s="3">
        <v>159</v>
      </c>
      <c r="BW48" s="3">
        <v>143</v>
      </c>
      <c r="BX48" s="3">
        <v>314</v>
      </c>
      <c r="BY48" s="3">
        <v>2543</v>
      </c>
      <c r="BZ48" s="3">
        <v>54</v>
      </c>
      <c r="CA48" s="3">
        <v>65</v>
      </c>
      <c r="CB48" s="3">
        <v>65</v>
      </c>
      <c r="CC48" s="3">
        <v>28</v>
      </c>
      <c r="CD48" s="3">
        <v>1653</v>
      </c>
      <c r="CE48" s="3">
        <v>162</v>
      </c>
      <c r="CF48" s="3">
        <v>163</v>
      </c>
      <c r="CG48" s="3">
        <v>1017</v>
      </c>
      <c r="CH48" s="3">
        <v>508</v>
      </c>
    </row>
    <row r="49" spans="1:86" x14ac:dyDescent="0.2">
      <c r="A49" s="5" t="s">
        <v>153</v>
      </c>
      <c r="B49" s="9">
        <v>370518</v>
      </c>
      <c r="C49" s="9">
        <v>247</v>
      </c>
      <c r="D49" s="9">
        <v>199210</v>
      </c>
      <c r="E49" s="1" t="s">
        <v>154</v>
      </c>
      <c r="F49" s="1" t="str">
        <f>HYPERLINK("http://www.genome.ad.jp/dbget-bin/www_bget?compound+C00042","C00042")</f>
        <v>C00042</v>
      </c>
      <c r="G49" s="1" t="str">
        <f>HYPERLINK("http://pubchem.ncbi.nlm.nih.gov/summary/summary.cgi?cid=1110","1110")</f>
        <v>1110</v>
      </c>
      <c r="H49" s="1" t="s">
        <v>1193</v>
      </c>
      <c r="I49" s="3">
        <v>1311</v>
      </c>
      <c r="J49" s="3">
        <v>876</v>
      </c>
      <c r="K49" s="3">
        <v>1427</v>
      </c>
      <c r="L49" s="3">
        <v>736</v>
      </c>
      <c r="M49" s="3">
        <v>2030</v>
      </c>
      <c r="N49" s="3">
        <v>1740</v>
      </c>
      <c r="O49" s="3">
        <v>332</v>
      </c>
      <c r="P49" s="3">
        <v>202</v>
      </c>
      <c r="Q49" s="3">
        <v>1079</v>
      </c>
      <c r="R49" s="3">
        <v>1867</v>
      </c>
      <c r="S49" s="3">
        <v>967</v>
      </c>
      <c r="T49" s="3">
        <v>458</v>
      </c>
      <c r="U49" s="3">
        <v>1009</v>
      </c>
      <c r="V49" s="3">
        <v>1143</v>
      </c>
      <c r="W49" s="3">
        <v>396</v>
      </c>
      <c r="X49" s="3">
        <v>1611</v>
      </c>
      <c r="Y49" s="3">
        <v>1166</v>
      </c>
      <c r="Z49" s="3">
        <v>830</v>
      </c>
      <c r="AA49" s="3">
        <v>1421</v>
      </c>
      <c r="AB49" s="3">
        <v>443</v>
      </c>
      <c r="AC49" s="3">
        <v>756</v>
      </c>
      <c r="AD49" s="3">
        <v>810</v>
      </c>
      <c r="AE49" s="3">
        <v>649</v>
      </c>
      <c r="AF49" s="3">
        <v>759</v>
      </c>
      <c r="AG49" s="3">
        <v>383</v>
      </c>
      <c r="AH49" s="3">
        <v>632</v>
      </c>
      <c r="AI49" s="3">
        <v>907</v>
      </c>
      <c r="AJ49" s="3">
        <v>682</v>
      </c>
      <c r="AK49" s="3">
        <v>1011</v>
      </c>
      <c r="AL49" s="3">
        <v>4123</v>
      </c>
      <c r="AM49" s="3">
        <v>1601</v>
      </c>
      <c r="AN49" s="3">
        <v>805</v>
      </c>
      <c r="AO49" s="3">
        <v>1570</v>
      </c>
      <c r="AP49" s="3">
        <v>469</v>
      </c>
      <c r="AQ49" s="3">
        <v>1511</v>
      </c>
      <c r="AR49" s="3">
        <v>736</v>
      </c>
      <c r="AS49" s="3">
        <v>615</v>
      </c>
      <c r="AT49" s="3">
        <v>1079</v>
      </c>
      <c r="AU49" s="3">
        <v>1228</v>
      </c>
      <c r="AV49" s="3">
        <v>425</v>
      </c>
      <c r="AW49" s="3">
        <v>474</v>
      </c>
      <c r="AX49" s="3">
        <v>542</v>
      </c>
      <c r="AY49" s="3">
        <v>308</v>
      </c>
      <c r="AZ49" s="3">
        <v>674</v>
      </c>
      <c r="BA49" s="3">
        <v>1311</v>
      </c>
      <c r="BB49" s="3">
        <v>545</v>
      </c>
      <c r="BC49" s="3">
        <v>388</v>
      </c>
      <c r="BD49" s="3">
        <v>4245</v>
      </c>
      <c r="BE49" s="3">
        <v>2411</v>
      </c>
      <c r="BF49" s="3">
        <v>2727</v>
      </c>
      <c r="BG49" s="3">
        <v>173</v>
      </c>
      <c r="BH49" s="3">
        <v>3005</v>
      </c>
      <c r="BI49" s="3">
        <v>942</v>
      </c>
      <c r="BJ49" s="3">
        <v>669</v>
      </c>
      <c r="BK49" s="3">
        <v>2612</v>
      </c>
      <c r="BL49" s="3">
        <v>1115</v>
      </c>
      <c r="BM49" s="3">
        <v>572</v>
      </c>
      <c r="BN49" s="3">
        <v>4461</v>
      </c>
      <c r="BO49" s="3">
        <v>223</v>
      </c>
      <c r="BP49" s="3">
        <v>1160</v>
      </c>
      <c r="BQ49" s="3">
        <v>1006</v>
      </c>
      <c r="BR49" s="3">
        <v>383</v>
      </c>
      <c r="BS49" s="3">
        <v>1798</v>
      </c>
      <c r="BT49" s="3">
        <v>3102</v>
      </c>
      <c r="BU49" s="3">
        <v>11759</v>
      </c>
      <c r="BV49" s="3">
        <v>558</v>
      </c>
      <c r="BW49" s="3">
        <v>1490</v>
      </c>
      <c r="BX49" s="3">
        <v>1001</v>
      </c>
      <c r="BY49" s="3">
        <v>843</v>
      </c>
      <c r="BZ49" s="3">
        <v>1184</v>
      </c>
      <c r="CA49" s="3">
        <v>1974</v>
      </c>
      <c r="CB49" s="3">
        <v>1325</v>
      </c>
      <c r="CC49" s="3">
        <v>307</v>
      </c>
      <c r="CD49" s="3">
        <v>652</v>
      </c>
      <c r="CE49" s="3">
        <v>1926</v>
      </c>
      <c r="CF49" s="3">
        <v>484</v>
      </c>
      <c r="CG49" s="3">
        <v>2302</v>
      </c>
      <c r="CH49" s="3">
        <v>1932</v>
      </c>
    </row>
    <row r="50" spans="1:86" x14ac:dyDescent="0.2">
      <c r="A50" s="5" t="s">
        <v>155</v>
      </c>
      <c r="B50" s="9">
        <v>1111133</v>
      </c>
      <c r="C50" s="9">
        <v>129</v>
      </c>
      <c r="D50" s="9">
        <v>321615</v>
      </c>
      <c r="E50" s="1" t="s">
        <v>156</v>
      </c>
      <c r="F50" s="1" t="str">
        <f>HYPERLINK("http://www.genome.ad.jp/dbget-bin/www_bget?compound+C05442","C05442")</f>
        <v>C05442</v>
      </c>
      <c r="G50" s="1" t="str">
        <f>HYPERLINK("http://pubchem.ncbi.nlm.nih.gov/summary/summary.cgi?cid=5280794","5280794")</f>
        <v>5280794</v>
      </c>
      <c r="H50" s="1" t="s">
        <v>1073</v>
      </c>
      <c r="I50" s="3">
        <v>324</v>
      </c>
      <c r="J50" s="3">
        <v>210</v>
      </c>
      <c r="K50" s="3">
        <v>219</v>
      </c>
      <c r="L50" s="3">
        <v>348</v>
      </c>
      <c r="M50" s="3">
        <v>260</v>
      </c>
      <c r="N50" s="3">
        <v>181</v>
      </c>
      <c r="O50" s="3">
        <v>233</v>
      </c>
      <c r="P50" s="3">
        <v>225</v>
      </c>
      <c r="Q50" s="3">
        <v>227</v>
      </c>
      <c r="R50" s="3">
        <v>314</v>
      </c>
      <c r="S50" s="3">
        <v>165</v>
      </c>
      <c r="T50" s="3">
        <v>199</v>
      </c>
      <c r="U50" s="3">
        <v>240</v>
      </c>
      <c r="V50" s="3">
        <v>82</v>
      </c>
      <c r="W50" s="3">
        <v>268</v>
      </c>
      <c r="X50" s="3">
        <v>139</v>
      </c>
      <c r="Y50" s="3">
        <v>256</v>
      </c>
      <c r="Z50" s="3">
        <v>274</v>
      </c>
      <c r="AA50" s="3">
        <v>247</v>
      </c>
      <c r="AB50" s="3">
        <v>242</v>
      </c>
      <c r="AC50" s="3">
        <v>219</v>
      </c>
      <c r="AD50" s="3">
        <v>124</v>
      </c>
      <c r="AE50" s="3">
        <v>215</v>
      </c>
      <c r="AF50" s="3">
        <v>198</v>
      </c>
      <c r="AG50" s="3">
        <v>271</v>
      </c>
      <c r="AH50" s="3">
        <v>43</v>
      </c>
      <c r="AI50" s="3">
        <v>156</v>
      </c>
      <c r="AJ50" s="3">
        <v>220</v>
      </c>
      <c r="AK50" s="3">
        <v>185</v>
      </c>
      <c r="AL50" s="3">
        <v>155</v>
      </c>
      <c r="AM50" s="3">
        <v>200</v>
      </c>
      <c r="AN50" s="3">
        <v>256</v>
      </c>
      <c r="AO50" s="3">
        <v>173</v>
      </c>
      <c r="AP50" s="3">
        <v>137</v>
      </c>
      <c r="AQ50" s="3">
        <v>294</v>
      </c>
      <c r="AR50" s="3">
        <v>144</v>
      </c>
      <c r="AS50" s="3">
        <v>197</v>
      </c>
      <c r="AT50" s="3">
        <v>152</v>
      </c>
      <c r="AU50" s="3">
        <v>224</v>
      </c>
      <c r="AV50" s="3">
        <v>209</v>
      </c>
      <c r="AW50" s="3">
        <v>122</v>
      </c>
      <c r="AX50" s="3">
        <v>294</v>
      </c>
      <c r="AY50" s="3">
        <v>212</v>
      </c>
      <c r="AZ50" s="3">
        <v>197</v>
      </c>
      <c r="BA50" s="3">
        <v>285</v>
      </c>
      <c r="BB50" s="3">
        <v>171</v>
      </c>
      <c r="BC50" s="3">
        <v>219</v>
      </c>
      <c r="BD50" s="3">
        <v>194</v>
      </c>
      <c r="BE50" s="3">
        <v>258</v>
      </c>
      <c r="BF50" s="3">
        <v>264</v>
      </c>
      <c r="BG50" s="3">
        <v>209</v>
      </c>
      <c r="BH50" s="3">
        <v>189</v>
      </c>
      <c r="BI50" s="3">
        <v>210</v>
      </c>
      <c r="BJ50" s="3">
        <v>210</v>
      </c>
      <c r="BK50" s="3">
        <v>274</v>
      </c>
      <c r="BL50" s="3">
        <v>228</v>
      </c>
      <c r="BM50" s="3">
        <v>140</v>
      </c>
      <c r="BN50" s="3">
        <v>192</v>
      </c>
      <c r="BO50" s="3">
        <v>330</v>
      </c>
      <c r="BP50" s="3">
        <v>282</v>
      </c>
      <c r="BQ50" s="3">
        <v>340</v>
      </c>
      <c r="BR50" s="3">
        <v>289</v>
      </c>
      <c r="BS50" s="3">
        <v>189</v>
      </c>
      <c r="BT50" s="3">
        <v>224</v>
      </c>
      <c r="BU50" s="3">
        <v>270</v>
      </c>
      <c r="BV50" s="3">
        <v>333</v>
      </c>
      <c r="BW50" s="3">
        <v>255</v>
      </c>
      <c r="BX50" s="3">
        <v>187</v>
      </c>
      <c r="BY50" s="3">
        <v>165</v>
      </c>
      <c r="BZ50" s="3">
        <v>190</v>
      </c>
      <c r="CA50" s="3">
        <v>213</v>
      </c>
      <c r="CB50" s="3">
        <v>175</v>
      </c>
      <c r="CC50" s="3">
        <v>158</v>
      </c>
      <c r="CD50" s="3">
        <v>234</v>
      </c>
      <c r="CE50" s="3">
        <v>186</v>
      </c>
      <c r="CF50" s="3">
        <v>236</v>
      </c>
      <c r="CG50" s="3">
        <v>193</v>
      </c>
      <c r="CH50" s="3">
        <v>202</v>
      </c>
    </row>
    <row r="51" spans="1:86" x14ac:dyDescent="0.2">
      <c r="A51" s="5" t="s">
        <v>157</v>
      </c>
      <c r="B51" s="9">
        <v>787358</v>
      </c>
      <c r="C51" s="9">
        <v>117</v>
      </c>
      <c r="D51" s="9">
        <v>199195</v>
      </c>
      <c r="E51" s="1" t="s">
        <v>158</v>
      </c>
      <c r="F51" s="1" t="str">
        <f>HYPERLINK("http://www.genome.ad.jp/dbget-bin/www_bget?compound+C01530","C01530")</f>
        <v>C01530</v>
      </c>
      <c r="G51" s="1" t="str">
        <f>HYPERLINK("http://pubchem.ncbi.nlm.nih.gov/summary/summary.cgi?cid=5281","5281")</f>
        <v>5281</v>
      </c>
      <c r="H51" s="1" t="s">
        <v>1179</v>
      </c>
      <c r="I51" s="3">
        <v>316959</v>
      </c>
      <c r="J51" s="3">
        <v>334617</v>
      </c>
      <c r="K51" s="3">
        <v>422684</v>
      </c>
      <c r="L51" s="3">
        <v>395026</v>
      </c>
      <c r="M51" s="3">
        <v>250557</v>
      </c>
      <c r="N51" s="3">
        <v>423958</v>
      </c>
      <c r="O51" s="3">
        <v>250897</v>
      </c>
      <c r="P51" s="3">
        <v>137674</v>
      </c>
      <c r="Q51" s="3">
        <v>96212</v>
      </c>
      <c r="R51" s="3">
        <v>330990</v>
      </c>
      <c r="S51" s="3">
        <v>103869</v>
      </c>
      <c r="T51" s="3">
        <v>316554</v>
      </c>
      <c r="U51" s="3">
        <v>91094</v>
      </c>
      <c r="V51" s="3">
        <v>348121</v>
      </c>
      <c r="W51" s="3">
        <v>272257</v>
      </c>
      <c r="X51" s="3">
        <v>417355</v>
      </c>
      <c r="Y51" s="3">
        <v>99286</v>
      </c>
      <c r="Z51" s="3">
        <v>238195</v>
      </c>
      <c r="AA51" s="3">
        <v>380450</v>
      </c>
      <c r="AB51" s="3">
        <v>113968</v>
      </c>
      <c r="AC51" s="3">
        <v>179706</v>
      </c>
      <c r="AD51" s="3">
        <v>161178</v>
      </c>
      <c r="AE51" s="3">
        <v>148464</v>
      </c>
      <c r="AF51" s="3">
        <v>127478</v>
      </c>
      <c r="AG51" s="3">
        <v>102006</v>
      </c>
      <c r="AH51" s="3">
        <v>127662</v>
      </c>
      <c r="AI51" s="3">
        <v>372891</v>
      </c>
      <c r="AJ51" s="3">
        <v>315030</v>
      </c>
      <c r="AK51" s="3">
        <v>117786</v>
      </c>
      <c r="AL51" s="3">
        <v>476666</v>
      </c>
      <c r="AM51" s="3">
        <v>142096</v>
      </c>
      <c r="AN51" s="3">
        <v>109907</v>
      </c>
      <c r="AO51" s="3">
        <v>114275</v>
      </c>
      <c r="AP51" s="3">
        <v>106434</v>
      </c>
      <c r="AQ51" s="3">
        <v>461758</v>
      </c>
      <c r="AR51" s="3">
        <v>359134</v>
      </c>
      <c r="AS51" s="3">
        <v>112874</v>
      </c>
      <c r="AT51" s="3">
        <v>252925</v>
      </c>
      <c r="AU51" s="3">
        <v>102431</v>
      </c>
      <c r="AV51" s="3">
        <v>226256</v>
      </c>
      <c r="AW51" s="3">
        <v>93836</v>
      </c>
      <c r="AX51" s="3">
        <v>302800</v>
      </c>
      <c r="AY51" s="3">
        <v>131480</v>
      </c>
      <c r="AZ51" s="3">
        <v>88883</v>
      </c>
      <c r="BA51" s="3">
        <v>347881</v>
      </c>
      <c r="BB51" s="3">
        <v>88675</v>
      </c>
      <c r="BC51" s="3">
        <v>87083</v>
      </c>
      <c r="BD51" s="3">
        <v>260595</v>
      </c>
      <c r="BE51" s="3">
        <v>107876</v>
      </c>
      <c r="BF51" s="3">
        <v>208374</v>
      </c>
      <c r="BG51" s="3">
        <v>91725</v>
      </c>
      <c r="BH51" s="3">
        <v>261166</v>
      </c>
      <c r="BI51" s="3">
        <v>84437</v>
      </c>
      <c r="BJ51" s="3">
        <v>571060</v>
      </c>
      <c r="BK51" s="3">
        <v>465327</v>
      </c>
      <c r="BL51" s="3">
        <v>130021</v>
      </c>
      <c r="BM51" s="3">
        <v>91521</v>
      </c>
      <c r="BN51" s="3">
        <v>148849</v>
      </c>
      <c r="BO51" s="3">
        <v>280197</v>
      </c>
      <c r="BP51" s="3">
        <v>108703</v>
      </c>
      <c r="BQ51" s="3">
        <v>256763</v>
      </c>
      <c r="BR51" s="3">
        <v>158228</v>
      </c>
      <c r="BS51" s="3">
        <v>154189</v>
      </c>
      <c r="BT51" s="3">
        <v>354225</v>
      </c>
      <c r="BU51" s="3">
        <v>314537</v>
      </c>
      <c r="BV51" s="3">
        <v>218011</v>
      </c>
      <c r="BW51" s="3">
        <v>449089</v>
      </c>
      <c r="BX51" s="3">
        <v>112984</v>
      </c>
      <c r="BY51" s="3">
        <v>120689</v>
      </c>
      <c r="BZ51" s="3">
        <v>97803</v>
      </c>
      <c r="CA51" s="3">
        <v>171138</v>
      </c>
      <c r="CB51" s="3">
        <v>126250</v>
      </c>
      <c r="CC51" s="3">
        <v>111757</v>
      </c>
      <c r="CD51" s="3">
        <v>118727</v>
      </c>
      <c r="CE51" s="3">
        <v>220452</v>
      </c>
      <c r="CF51" s="3">
        <v>348905</v>
      </c>
      <c r="CG51" s="3">
        <v>315683</v>
      </c>
      <c r="CH51" s="3">
        <v>201611</v>
      </c>
    </row>
    <row r="52" spans="1:86" x14ac:dyDescent="0.2">
      <c r="A52" s="5" t="s">
        <v>1024</v>
      </c>
      <c r="B52" s="9">
        <v>792258</v>
      </c>
      <c r="C52" s="9">
        <v>144</v>
      </c>
      <c r="D52" s="9">
        <v>200990</v>
      </c>
      <c r="E52" s="1" t="s">
        <v>159</v>
      </c>
      <c r="F52" s="1" t="str">
        <f>HYPERLINK("http://www.genome.ad.jp/dbget-bin/www_bget?compound+C00315","C00315")</f>
        <v>C00315</v>
      </c>
      <c r="G52" s="1" t="str">
        <f>HYPERLINK("http://pubchem.ncbi.nlm.nih.gov/summary/summary.cgi?cid=1102","1102")</f>
        <v>1102</v>
      </c>
      <c r="H52" s="1" t="s">
        <v>1194</v>
      </c>
      <c r="I52" s="3">
        <v>782</v>
      </c>
      <c r="J52" s="3">
        <v>263</v>
      </c>
      <c r="K52" s="3">
        <v>231</v>
      </c>
      <c r="L52" s="3">
        <v>247</v>
      </c>
      <c r="M52" s="3">
        <v>282</v>
      </c>
      <c r="N52" s="3">
        <v>318</v>
      </c>
      <c r="O52" s="3">
        <v>229</v>
      </c>
      <c r="P52" s="3">
        <v>207</v>
      </c>
      <c r="Q52" s="3">
        <v>145</v>
      </c>
      <c r="R52" s="3">
        <v>261</v>
      </c>
      <c r="S52" s="3">
        <v>224</v>
      </c>
      <c r="T52" s="3">
        <v>108</v>
      </c>
      <c r="U52" s="3">
        <v>224</v>
      </c>
      <c r="V52" s="3">
        <v>301</v>
      </c>
      <c r="W52" s="3">
        <v>206</v>
      </c>
      <c r="X52" s="3">
        <v>274</v>
      </c>
      <c r="Y52" s="3">
        <v>271</v>
      </c>
      <c r="Z52" s="3">
        <v>599</v>
      </c>
      <c r="AA52" s="3">
        <v>157</v>
      </c>
      <c r="AB52" s="3">
        <v>227</v>
      </c>
      <c r="AC52" s="3">
        <v>186</v>
      </c>
      <c r="AD52" s="3">
        <v>137</v>
      </c>
      <c r="AE52" s="3">
        <v>264</v>
      </c>
      <c r="AF52" s="3">
        <v>210</v>
      </c>
      <c r="AG52" s="3">
        <v>216</v>
      </c>
      <c r="AH52" s="3">
        <v>135</v>
      </c>
      <c r="AI52" s="3">
        <v>335</v>
      </c>
      <c r="AJ52" s="3">
        <v>230</v>
      </c>
      <c r="AK52" s="3">
        <v>285</v>
      </c>
      <c r="AL52" s="3">
        <v>186</v>
      </c>
      <c r="AM52" s="3">
        <v>253</v>
      </c>
      <c r="AN52" s="3">
        <v>165</v>
      </c>
      <c r="AO52" s="3">
        <v>185</v>
      </c>
      <c r="AP52" s="3">
        <v>233</v>
      </c>
      <c r="AQ52" s="3">
        <v>139</v>
      </c>
      <c r="AR52" s="3">
        <v>374</v>
      </c>
      <c r="AS52" s="3">
        <v>219</v>
      </c>
      <c r="AT52" s="3">
        <v>433</v>
      </c>
      <c r="AU52" s="3">
        <v>178</v>
      </c>
      <c r="AV52" s="3">
        <v>130</v>
      </c>
      <c r="AW52" s="3">
        <v>111</v>
      </c>
      <c r="AX52" s="3">
        <v>223</v>
      </c>
      <c r="AY52" s="3">
        <v>153</v>
      </c>
      <c r="AZ52" s="3">
        <v>115</v>
      </c>
      <c r="BA52" s="3">
        <v>232</v>
      </c>
      <c r="BB52" s="3">
        <v>202</v>
      </c>
      <c r="BC52" s="3">
        <v>181</v>
      </c>
      <c r="BD52" s="3">
        <v>221</v>
      </c>
      <c r="BE52" s="3">
        <v>102</v>
      </c>
      <c r="BF52" s="3">
        <v>209</v>
      </c>
      <c r="BG52" s="3">
        <v>139</v>
      </c>
      <c r="BH52" s="3">
        <v>163</v>
      </c>
      <c r="BI52" s="3">
        <v>278</v>
      </c>
      <c r="BJ52" s="3">
        <v>174</v>
      </c>
      <c r="BK52" s="3">
        <v>244</v>
      </c>
      <c r="BL52" s="3">
        <v>173</v>
      </c>
      <c r="BM52" s="3">
        <v>98</v>
      </c>
      <c r="BN52" s="3">
        <v>137</v>
      </c>
      <c r="BO52" s="3">
        <v>449</v>
      </c>
      <c r="BP52" s="3">
        <v>212</v>
      </c>
      <c r="BQ52" s="3">
        <v>523</v>
      </c>
      <c r="BR52" s="3">
        <v>180</v>
      </c>
      <c r="BS52" s="3">
        <v>213</v>
      </c>
      <c r="BT52" s="3">
        <v>148</v>
      </c>
      <c r="BU52" s="3">
        <v>194</v>
      </c>
      <c r="BV52" s="3">
        <v>241</v>
      </c>
      <c r="BW52" s="3">
        <v>168</v>
      </c>
      <c r="BX52" s="3">
        <v>138</v>
      </c>
      <c r="BY52" s="3">
        <v>120</v>
      </c>
      <c r="BZ52" s="3">
        <v>134</v>
      </c>
      <c r="CA52" s="3">
        <v>117</v>
      </c>
      <c r="CB52" s="3">
        <v>112</v>
      </c>
      <c r="CC52" s="3">
        <v>98</v>
      </c>
      <c r="CD52" s="3">
        <v>183</v>
      </c>
      <c r="CE52" s="3">
        <v>130</v>
      </c>
      <c r="CF52" s="3">
        <v>356</v>
      </c>
      <c r="CG52" s="3">
        <v>108</v>
      </c>
      <c r="CH52" s="3">
        <v>175</v>
      </c>
    </row>
    <row r="53" spans="1:86" x14ac:dyDescent="0.2">
      <c r="A53" s="5" t="s">
        <v>160</v>
      </c>
      <c r="B53" s="9">
        <v>667682</v>
      </c>
      <c r="C53" s="9">
        <v>319</v>
      </c>
      <c r="D53" s="9">
        <v>204185</v>
      </c>
      <c r="E53" s="1" t="s">
        <v>161</v>
      </c>
      <c r="F53" s="1" t="str">
        <f>HYPERLINK("http://www.genome.ad.jp/dbget-bin/www_bget?compound+C00794","C00794")</f>
        <v>C00794</v>
      </c>
      <c r="G53" s="1" t="str">
        <f>HYPERLINK("http://pubchem.ncbi.nlm.nih.gov/summary/summary.cgi?cid=5780","5780")</f>
        <v>5780</v>
      </c>
      <c r="H53" s="1" t="s">
        <v>1177</v>
      </c>
      <c r="I53" s="3">
        <v>514</v>
      </c>
      <c r="J53" s="3">
        <v>40</v>
      </c>
      <c r="K53" s="3">
        <v>535</v>
      </c>
      <c r="L53" s="3">
        <v>192</v>
      </c>
      <c r="M53" s="3">
        <v>961</v>
      </c>
      <c r="N53" s="3">
        <v>592</v>
      </c>
      <c r="O53" s="3">
        <v>146</v>
      </c>
      <c r="P53" s="3">
        <v>114</v>
      </c>
      <c r="Q53" s="3">
        <v>908</v>
      </c>
      <c r="R53" s="3">
        <v>448</v>
      </c>
      <c r="S53" s="3">
        <v>915</v>
      </c>
      <c r="T53" s="3">
        <v>56</v>
      </c>
      <c r="U53" s="3">
        <v>34</v>
      </c>
      <c r="V53" s="3">
        <v>634</v>
      </c>
      <c r="W53" s="3">
        <v>352</v>
      </c>
      <c r="X53" s="3">
        <v>55</v>
      </c>
      <c r="Y53" s="3">
        <v>287</v>
      </c>
      <c r="Z53" s="3">
        <v>506</v>
      </c>
      <c r="AA53" s="3">
        <v>123</v>
      </c>
      <c r="AB53" s="3">
        <v>391</v>
      </c>
      <c r="AC53" s="3">
        <v>69</v>
      </c>
      <c r="AD53" s="3">
        <v>57</v>
      </c>
      <c r="AE53" s="3">
        <v>311</v>
      </c>
      <c r="AF53" s="3">
        <v>268</v>
      </c>
      <c r="AG53" s="3">
        <v>310</v>
      </c>
      <c r="AH53" s="3">
        <v>425</v>
      </c>
      <c r="AI53" s="3">
        <v>36</v>
      </c>
      <c r="AJ53" s="3">
        <v>56</v>
      </c>
      <c r="AK53" s="3">
        <v>228</v>
      </c>
      <c r="AL53" s="3">
        <v>18187</v>
      </c>
      <c r="AM53" s="3">
        <v>561</v>
      </c>
      <c r="AN53" s="3">
        <v>1175</v>
      </c>
      <c r="AO53" s="3">
        <v>535</v>
      </c>
      <c r="AP53" s="3">
        <v>458</v>
      </c>
      <c r="AQ53" s="3">
        <v>783</v>
      </c>
      <c r="AR53" s="3">
        <v>377</v>
      </c>
      <c r="AS53" s="3">
        <v>214</v>
      </c>
      <c r="AT53" s="3">
        <v>534</v>
      </c>
      <c r="AU53" s="3">
        <v>119</v>
      </c>
      <c r="AV53" s="3">
        <v>984</v>
      </c>
      <c r="AW53" s="3">
        <v>194</v>
      </c>
      <c r="AX53" s="3">
        <v>178</v>
      </c>
      <c r="AY53" s="3">
        <v>628</v>
      </c>
      <c r="AZ53" s="3">
        <v>396</v>
      </c>
      <c r="BA53" s="3">
        <v>290</v>
      </c>
      <c r="BB53" s="3">
        <v>175</v>
      </c>
      <c r="BC53" s="3">
        <v>376</v>
      </c>
      <c r="BD53" s="3">
        <v>159</v>
      </c>
      <c r="BE53" s="3">
        <v>138</v>
      </c>
      <c r="BF53" s="3">
        <v>984</v>
      </c>
      <c r="BG53" s="3">
        <v>150</v>
      </c>
      <c r="BH53" s="3">
        <v>989</v>
      </c>
      <c r="BI53" s="3">
        <v>387</v>
      </c>
      <c r="BJ53" s="3">
        <v>275</v>
      </c>
      <c r="BK53" s="3">
        <v>587</v>
      </c>
      <c r="BL53" s="3">
        <v>555</v>
      </c>
      <c r="BM53" s="3">
        <v>148</v>
      </c>
      <c r="BN53" s="3">
        <v>35</v>
      </c>
      <c r="BO53" s="3">
        <v>6529</v>
      </c>
      <c r="BP53" s="3">
        <v>92</v>
      </c>
      <c r="BQ53" s="3">
        <v>67</v>
      </c>
      <c r="BR53" s="3">
        <v>783</v>
      </c>
      <c r="BS53" s="3">
        <v>156</v>
      </c>
      <c r="BT53" s="3">
        <v>434</v>
      </c>
      <c r="BU53" s="3">
        <v>1310</v>
      </c>
      <c r="BV53" s="3">
        <v>845</v>
      </c>
      <c r="BW53" s="3">
        <v>220</v>
      </c>
      <c r="BX53" s="3">
        <v>34</v>
      </c>
      <c r="BY53" s="3">
        <v>770</v>
      </c>
      <c r="BZ53" s="3">
        <v>946</v>
      </c>
      <c r="CA53" s="3">
        <v>40</v>
      </c>
      <c r="CB53" s="3">
        <v>378</v>
      </c>
      <c r="CC53" s="3">
        <v>93</v>
      </c>
      <c r="CD53" s="3">
        <v>632</v>
      </c>
      <c r="CE53" s="3">
        <v>157</v>
      </c>
      <c r="CF53" s="3">
        <v>377</v>
      </c>
      <c r="CG53" s="3">
        <v>1183</v>
      </c>
      <c r="CH53" s="3">
        <v>638</v>
      </c>
    </row>
    <row r="54" spans="1:86" x14ac:dyDescent="0.2">
      <c r="A54" s="5" t="s">
        <v>162</v>
      </c>
      <c r="B54" s="9">
        <v>610984</v>
      </c>
      <c r="C54" s="9">
        <v>204</v>
      </c>
      <c r="D54" s="9">
        <v>199162</v>
      </c>
      <c r="E54" s="1" t="s">
        <v>163</v>
      </c>
      <c r="F54" s="1" t="str">
        <f>HYPERLINK("http://www.genome.ad.jp/dbget-bin/www_bget?compound+C00493","C00493")</f>
        <v>C00493</v>
      </c>
      <c r="G54" s="1" t="str">
        <f>HYPERLINK("http://pubchem.ncbi.nlm.nih.gov/summary/summary.cgi?cid=8742","8742")</f>
        <v>8742</v>
      </c>
      <c r="H54" s="1" t="s">
        <v>1136</v>
      </c>
      <c r="I54" s="3">
        <v>214</v>
      </c>
      <c r="J54" s="3">
        <v>675</v>
      </c>
      <c r="K54" s="3">
        <v>273</v>
      </c>
      <c r="L54" s="3">
        <v>361</v>
      </c>
      <c r="M54" s="3">
        <v>1006</v>
      </c>
      <c r="N54" s="3">
        <v>289</v>
      </c>
      <c r="O54" s="3">
        <v>216</v>
      </c>
      <c r="P54" s="3">
        <v>152</v>
      </c>
      <c r="Q54" s="3">
        <v>192</v>
      </c>
      <c r="R54" s="3">
        <v>243</v>
      </c>
      <c r="S54" s="3">
        <v>198</v>
      </c>
      <c r="T54" s="3">
        <v>242</v>
      </c>
      <c r="U54" s="3">
        <v>191</v>
      </c>
      <c r="V54" s="3">
        <v>279</v>
      </c>
      <c r="W54" s="3">
        <v>361</v>
      </c>
      <c r="X54" s="3">
        <v>241</v>
      </c>
      <c r="Y54" s="3">
        <v>173</v>
      </c>
      <c r="Z54" s="3">
        <v>238</v>
      </c>
      <c r="AA54" s="3">
        <v>278</v>
      </c>
      <c r="AB54" s="3">
        <v>172</v>
      </c>
      <c r="AC54" s="3">
        <v>220</v>
      </c>
      <c r="AD54" s="3">
        <v>153</v>
      </c>
      <c r="AE54" s="3">
        <v>167</v>
      </c>
      <c r="AF54" s="3">
        <v>175</v>
      </c>
      <c r="AG54" s="3">
        <v>224</v>
      </c>
      <c r="AH54" s="3">
        <v>376</v>
      </c>
      <c r="AI54" s="3">
        <v>231</v>
      </c>
      <c r="AJ54" s="3">
        <v>392</v>
      </c>
      <c r="AK54" s="3">
        <v>161</v>
      </c>
      <c r="AL54" s="3">
        <v>453</v>
      </c>
      <c r="AM54" s="3">
        <v>163</v>
      </c>
      <c r="AN54" s="3">
        <v>184</v>
      </c>
      <c r="AO54" s="3">
        <v>196</v>
      </c>
      <c r="AP54" s="3">
        <v>252</v>
      </c>
      <c r="AQ54" s="3">
        <v>341</v>
      </c>
      <c r="AR54" s="3">
        <v>191</v>
      </c>
      <c r="AS54" s="3">
        <v>146</v>
      </c>
      <c r="AT54" s="3">
        <v>330</v>
      </c>
      <c r="AU54" s="3">
        <v>222</v>
      </c>
      <c r="AV54" s="3">
        <v>210</v>
      </c>
      <c r="AW54" s="3">
        <v>161</v>
      </c>
      <c r="AX54" s="3">
        <v>278</v>
      </c>
      <c r="AY54" s="3">
        <v>1195</v>
      </c>
      <c r="AZ54" s="3">
        <v>175</v>
      </c>
      <c r="BA54" s="3">
        <v>311</v>
      </c>
      <c r="BB54" s="3">
        <v>502</v>
      </c>
      <c r="BC54" s="3">
        <v>274</v>
      </c>
      <c r="BD54" s="3">
        <v>235</v>
      </c>
      <c r="BE54" s="3">
        <v>172</v>
      </c>
      <c r="BF54" s="3">
        <v>156</v>
      </c>
      <c r="BG54" s="3">
        <v>139</v>
      </c>
      <c r="BH54" s="3">
        <v>271</v>
      </c>
      <c r="BI54" s="3">
        <v>406</v>
      </c>
      <c r="BJ54" s="3">
        <v>449</v>
      </c>
      <c r="BK54" s="3">
        <v>192</v>
      </c>
      <c r="BL54" s="3">
        <v>187</v>
      </c>
      <c r="BM54" s="3">
        <v>273</v>
      </c>
      <c r="BN54" s="3">
        <v>719</v>
      </c>
      <c r="BO54" s="3">
        <v>193</v>
      </c>
      <c r="BP54" s="3">
        <v>133</v>
      </c>
      <c r="BQ54" s="3">
        <v>234</v>
      </c>
      <c r="BR54" s="3">
        <v>168</v>
      </c>
      <c r="BS54" s="3">
        <v>201</v>
      </c>
      <c r="BT54" s="3">
        <v>639</v>
      </c>
      <c r="BU54" s="3">
        <v>363</v>
      </c>
      <c r="BV54" s="3">
        <v>246</v>
      </c>
      <c r="BW54" s="3">
        <v>330</v>
      </c>
      <c r="BX54" s="3">
        <v>387</v>
      </c>
      <c r="BY54" s="3">
        <v>187</v>
      </c>
      <c r="BZ54" s="3">
        <v>252</v>
      </c>
      <c r="CA54" s="3">
        <v>189</v>
      </c>
      <c r="CB54" s="3">
        <v>452</v>
      </c>
      <c r="CC54" s="3">
        <v>179</v>
      </c>
      <c r="CD54" s="3">
        <v>223</v>
      </c>
      <c r="CE54" s="3">
        <v>310</v>
      </c>
      <c r="CF54" s="3">
        <v>716</v>
      </c>
      <c r="CG54" s="3">
        <v>211</v>
      </c>
      <c r="CH54" s="3">
        <v>256</v>
      </c>
    </row>
    <row r="55" spans="1:86" x14ac:dyDescent="0.2">
      <c r="A55" s="5" t="s">
        <v>164</v>
      </c>
      <c r="B55" s="9">
        <v>396734</v>
      </c>
      <c r="C55" s="9">
        <v>204</v>
      </c>
      <c r="D55" s="9">
        <v>486007</v>
      </c>
      <c r="E55" s="1" t="s">
        <v>165</v>
      </c>
      <c r="F55" s="1" t="s">
        <v>1058</v>
      </c>
      <c r="G55" s="9">
        <v>5951</v>
      </c>
      <c r="H55" s="1" t="s">
        <v>1048</v>
      </c>
      <c r="I55" s="3">
        <v>76959</v>
      </c>
      <c r="J55" s="3">
        <v>94282</v>
      </c>
      <c r="K55" s="3">
        <v>31243</v>
      </c>
      <c r="L55" s="3">
        <v>32183</v>
      </c>
      <c r="M55" s="3">
        <v>88543</v>
      </c>
      <c r="N55" s="3">
        <v>77280</v>
      </c>
      <c r="O55" s="3">
        <v>17643</v>
      </c>
      <c r="P55" s="3">
        <v>40057</v>
      </c>
      <c r="Q55" s="3">
        <v>19817</v>
      </c>
      <c r="R55" s="3">
        <v>32863</v>
      </c>
      <c r="S55" s="3">
        <v>20225</v>
      </c>
      <c r="T55" s="3">
        <v>24276</v>
      </c>
      <c r="U55" s="3">
        <v>22773</v>
      </c>
      <c r="V55" s="3">
        <v>58980</v>
      </c>
      <c r="W55" s="3">
        <v>43221</v>
      </c>
      <c r="X55" s="3">
        <v>27992</v>
      </c>
      <c r="Y55" s="3">
        <v>24410</v>
      </c>
      <c r="Z55" s="3">
        <v>57259</v>
      </c>
      <c r="AA55" s="3">
        <v>93405</v>
      </c>
      <c r="AB55" s="3">
        <v>37658</v>
      </c>
      <c r="AC55" s="3">
        <v>19097</v>
      </c>
      <c r="AD55" s="3">
        <v>48215</v>
      </c>
      <c r="AE55" s="3">
        <v>110526</v>
      </c>
      <c r="AF55" s="3">
        <v>56644</v>
      </c>
      <c r="AG55" s="3">
        <v>41860</v>
      </c>
      <c r="AH55" s="3">
        <v>43552</v>
      </c>
      <c r="AI55" s="3">
        <v>71664</v>
      </c>
      <c r="AJ55" s="3">
        <v>39980</v>
      </c>
      <c r="AK55" s="3">
        <v>44717</v>
      </c>
      <c r="AL55" s="3">
        <v>30067</v>
      </c>
      <c r="AM55" s="3">
        <v>28142</v>
      </c>
      <c r="AN55" s="3">
        <v>24485</v>
      </c>
      <c r="AO55" s="3">
        <v>28729</v>
      </c>
      <c r="AP55" s="3">
        <v>63047</v>
      </c>
      <c r="AQ55" s="3">
        <v>96655</v>
      </c>
      <c r="AR55" s="3">
        <v>36429</v>
      </c>
      <c r="AS55" s="3">
        <v>43588</v>
      </c>
      <c r="AT55" s="3">
        <v>35614</v>
      </c>
      <c r="AU55" s="3">
        <v>28305</v>
      </c>
      <c r="AV55" s="3">
        <v>46802</v>
      </c>
      <c r="AW55" s="3">
        <v>20794</v>
      </c>
      <c r="AX55" s="3">
        <v>64073</v>
      </c>
      <c r="AY55" s="3">
        <v>83939</v>
      </c>
      <c r="AZ55" s="3">
        <v>27288</v>
      </c>
      <c r="BA55" s="3">
        <v>46667</v>
      </c>
      <c r="BB55" s="3">
        <v>33343</v>
      </c>
      <c r="BC55" s="3">
        <v>48619</v>
      </c>
      <c r="BD55" s="3">
        <v>36025</v>
      </c>
      <c r="BE55" s="3">
        <v>30301</v>
      </c>
      <c r="BF55" s="3">
        <v>36983</v>
      </c>
      <c r="BG55" s="3">
        <v>13613</v>
      </c>
      <c r="BH55" s="3">
        <v>55981</v>
      </c>
      <c r="BI55" s="3">
        <v>29863</v>
      </c>
      <c r="BJ55" s="3">
        <v>25375</v>
      </c>
      <c r="BK55" s="3">
        <v>35271</v>
      </c>
      <c r="BL55" s="3">
        <v>60928</v>
      </c>
      <c r="BM55" s="3">
        <v>14187</v>
      </c>
      <c r="BN55" s="3">
        <v>76557</v>
      </c>
      <c r="BO55" s="3">
        <v>53450</v>
      </c>
      <c r="BP55" s="3">
        <v>13715</v>
      </c>
      <c r="BQ55" s="3">
        <v>51134</v>
      </c>
      <c r="BR55" s="3">
        <v>70856</v>
      </c>
      <c r="BS55" s="3">
        <v>122799</v>
      </c>
      <c r="BT55" s="3">
        <v>75840</v>
      </c>
      <c r="BU55" s="3">
        <v>45565</v>
      </c>
      <c r="BV55" s="3">
        <v>58582</v>
      </c>
      <c r="BW55" s="3">
        <v>43341</v>
      </c>
      <c r="BX55" s="3">
        <v>79679</v>
      </c>
      <c r="BY55" s="3">
        <v>45049</v>
      </c>
      <c r="BZ55" s="3">
        <v>34870</v>
      </c>
      <c r="CA55" s="3">
        <v>61081</v>
      </c>
      <c r="CB55" s="3">
        <v>53597</v>
      </c>
      <c r="CC55" s="3">
        <v>39750</v>
      </c>
      <c r="CD55" s="3">
        <v>43696</v>
      </c>
      <c r="CE55" s="3">
        <v>75736</v>
      </c>
      <c r="CF55" s="3">
        <v>73632</v>
      </c>
      <c r="CG55" s="3">
        <v>38537</v>
      </c>
      <c r="CH55" s="3">
        <v>29128</v>
      </c>
    </row>
    <row r="56" spans="1:86" x14ac:dyDescent="0.2">
      <c r="A56" s="5" t="s">
        <v>166</v>
      </c>
      <c r="B56" s="9">
        <v>406706</v>
      </c>
      <c r="C56" s="9">
        <v>193</v>
      </c>
      <c r="D56" s="9">
        <v>228532</v>
      </c>
      <c r="E56" s="1" t="s">
        <v>167</v>
      </c>
      <c r="F56" s="1" t="str">
        <f>HYPERLINK("http://www.genome.ad.jp/dbget-bin/www_bget?compound+C06202","C06202")</f>
        <v>C06202</v>
      </c>
      <c r="G56" s="1" t="str">
        <f>HYPERLINK("http://pubchem.ncbi.nlm.nih.gov/summary/summary.cgi?cid=6998","6998")</f>
        <v>6998</v>
      </c>
      <c r="H56" s="1" t="s">
        <v>1148</v>
      </c>
      <c r="I56" s="3">
        <v>621</v>
      </c>
      <c r="J56" s="3">
        <v>1160</v>
      </c>
      <c r="K56" s="3">
        <v>1235</v>
      </c>
      <c r="L56" s="3">
        <v>1478</v>
      </c>
      <c r="M56" s="3">
        <v>676</v>
      </c>
      <c r="N56" s="3">
        <v>1091</v>
      </c>
      <c r="O56" s="3">
        <v>732</v>
      </c>
      <c r="P56" s="3">
        <v>246</v>
      </c>
      <c r="Q56" s="3">
        <v>520</v>
      </c>
      <c r="R56" s="3">
        <v>542</v>
      </c>
      <c r="S56" s="3">
        <v>271</v>
      </c>
      <c r="T56" s="3">
        <v>1420</v>
      </c>
      <c r="U56" s="3">
        <v>380</v>
      </c>
      <c r="V56" s="3">
        <v>587</v>
      </c>
      <c r="W56" s="3">
        <v>686</v>
      </c>
      <c r="X56" s="3">
        <v>1019</v>
      </c>
      <c r="Y56" s="3">
        <v>474</v>
      </c>
      <c r="Z56" s="3">
        <v>1264</v>
      </c>
      <c r="AA56" s="3">
        <v>483</v>
      </c>
      <c r="AB56" s="3">
        <v>326</v>
      </c>
      <c r="AC56" s="3">
        <v>644</v>
      </c>
      <c r="AD56" s="3">
        <v>398</v>
      </c>
      <c r="AE56" s="3">
        <v>611</v>
      </c>
      <c r="AF56" s="3">
        <v>540</v>
      </c>
      <c r="AG56" s="3">
        <v>476</v>
      </c>
      <c r="AH56" s="3">
        <v>687</v>
      </c>
      <c r="AI56" s="3">
        <v>1349</v>
      </c>
      <c r="AJ56" s="3">
        <v>1427</v>
      </c>
      <c r="AK56" s="3">
        <v>262</v>
      </c>
      <c r="AL56" s="3">
        <v>1291</v>
      </c>
      <c r="AM56" s="3">
        <v>249</v>
      </c>
      <c r="AN56" s="3">
        <v>337</v>
      </c>
      <c r="AO56" s="3">
        <v>477</v>
      </c>
      <c r="AP56" s="3">
        <v>433</v>
      </c>
      <c r="AQ56" s="3">
        <v>1741</v>
      </c>
      <c r="AR56" s="3">
        <v>949</v>
      </c>
      <c r="AS56" s="3">
        <v>492</v>
      </c>
      <c r="AT56" s="3">
        <v>611</v>
      </c>
      <c r="AU56" s="3">
        <v>423</v>
      </c>
      <c r="AV56" s="3">
        <v>1853</v>
      </c>
      <c r="AW56" s="3">
        <v>575</v>
      </c>
      <c r="AX56" s="3">
        <v>512</v>
      </c>
      <c r="AY56" s="3">
        <v>594</v>
      </c>
      <c r="AZ56" s="3">
        <v>538</v>
      </c>
      <c r="BA56" s="3">
        <v>431</v>
      </c>
      <c r="BB56" s="3">
        <v>320</v>
      </c>
      <c r="BC56" s="3">
        <v>590</v>
      </c>
      <c r="BD56" s="3">
        <v>647</v>
      </c>
      <c r="BE56" s="3">
        <v>560</v>
      </c>
      <c r="BF56" s="3">
        <v>583</v>
      </c>
      <c r="BG56" s="3">
        <v>437</v>
      </c>
      <c r="BH56" s="3">
        <v>1240</v>
      </c>
      <c r="BI56" s="3">
        <v>659</v>
      </c>
      <c r="BJ56" s="3">
        <v>1105</v>
      </c>
      <c r="BK56" s="3">
        <v>1303</v>
      </c>
      <c r="BL56" s="3">
        <v>338</v>
      </c>
      <c r="BM56" s="3">
        <v>314</v>
      </c>
      <c r="BN56" s="3">
        <v>539</v>
      </c>
      <c r="BO56" s="3">
        <v>723</v>
      </c>
      <c r="BP56" s="3">
        <v>465</v>
      </c>
      <c r="BQ56" s="3">
        <v>602</v>
      </c>
      <c r="BR56" s="3">
        <v>651</v>
      </c>
      <c r="BS56" s="3">
        <v>412</v>
      </c>
      <c r="BT56" s="3">
        <v>1501</v>
      </c>
      <c r="BU56" s="3">
        <v>687</v>
      </c>
      <c r="BV56" s="3">
        <v>651</v>
      </c>
      <c r="BW56" s="3">
        <v>557</v>
      </c>
      <c r="BX56" s="3">
        <v>289</v>
      </c>
      <c r="BY56" s="3">
        <v>555</v>
      </c>
      <c r="BZ56" s="3">
        <v>291</v>
      </c>
      <c r="CA56" s="3">
        <v>385</v>
      </c>
      <c r="CB56" s="3">
        <v>306</v>
      </c>
      <c r="CC56" s="3">
        <v>344</v>
      </c>
      <c r="CD56" s="3">
        <v>573</v>
      </c>
      <c r="CE56" s="3">
        <v>1690</v>
      </c>
      <c r="CF56" s="3">
        <v>838</v>
      </c>
      <c r="CG56" s="3">
        <v>1611</v>
      </c>
      <c r="CH56" s="3">
        <v>1430</v>
      </c>
    </row>
    <row r="57" spans="1:86" x14ac:dyDescent="0.2">
      <c r="A57" s="5" t="s">
        <v>168</v>
      </c>
      <c r="B57" s="9">
        <v>553411</v>
      </c>
      <c r="C57" s="9">
        <v>307</v>
      </c>
      <c r="D57" s="9">
        <v>204210</v>
      </c>
      <c r="E57" s="1" t="s">
        <v>169</v>
      </c>
      <c r="F57" s="1" t="str">
        <f>HYPERLINK("http://www.genome.ad.jp/dbget-bin/www_bget?compound+C00121","C00121")</f>
        <v>C00121</v>
      </c>
      <c r="G57" s="1" t="str">
        <f>HYPERLINK("http://pubchem.ncbi.nlm.nih.gov/summary/summary.cgi?cid=5779","5779")</f>
        <v>5779</v>
      </c>
      <c r="H57" s="1" t="s">
        <v>1178</v>
      </c>
      <c r="I57" s="3">
        <v>1550</v>
      </c>
      <c r="J57" s="3">
        <v>1099</v>
      </c>
      <c r="K57" s="3">
        <v>194</v>
      </c>
      <c r="L57" s="3">
        <v>2440</v>
      </c>
      <c r="M57" s="3">
        <v>1264</v>
      </c>
      <c r="N57" s="3">
        <v>687</v>
      </c>
      <c r="O57" s="3">
        <v>418</v>
      </c>
      <c r="P57" s="3">
        <v>895</v>
      </c>
      <c r="Q57" s="3">
        <v>494</v>
      </c>
      <c r="R57" s="3">
        <v>808</v>
      </c>
      <c r="S57" s="3">
        <v>199</v>
      </c>
      <c r="T57" s="3">
        <v>792</v>
      </c>
      <c r="U57" s="3">
        <v>557</v>
      </c>
      <c r="V57" s="3">
        <v>1199</v>
      </c>
      <c r="W57" s="3">
        <v>549</v>
      </c>
      <c r="X57" s="3">
        <v>852</v>
      </c>
      <c r="Y57" s="3">
        <v>356</v>
      </c>
      <c r="Z57" s="3">
        <v>1274</v>
      </c>
      <c r="AA57" s="3">
        <v>615</v>
      </c>
      <c r="AB57" s="3">
        <v>359</v>
      </c>
      <c r="AC57" s="3">
        <v>878</v>
      </c>
      <c r="AD57" s="3">
        <v>422</v>
      </c>
      <c r="AE57" s="3">
        <v>384</v>
      </c>
      <c r="AF57" s="3">
        <v>142</v>
      </c>
      <c r="AG57" s="3">
        <v>177</v>
      </c>
      <c r="AH57" s="3">
        <v>722</v>
      </c>
      <c r="AI57" s="3">
        <v>611</v>
      </c>
      <c r="AJ57" s="3">
        <v>345</v>
      </c>
      <c r="AK57" s="3">
        <v>412</v>
      </c>
      <c r="AL57" s="3">
        <v>135</v>
      </c>
      <c r="AM57" s="3">
        <v>483</v>
      </c>
      <c r="AN57" s="3">
        <v>370</v>
      </c>
      <c r="AO57" s="3">
        <v>468</v>
      </c>
      <c r="AP57" s="3">
        <v>405</v>
      </c>
      <c r="AQ57" s="3">
        <v>554</v>
      </c>
      <c r="AR57" s="3">
        <v>269</v>
      </c>
      <c r="AS57" s="3">
        <v>341</v>
      </c>
      <c r="AT57" s="3">
        <v>399</v>
      </c>
      <c r="AU57" s="3">
        <v>874</v>
      </c>
      <c r="AV57" s="3">
        <v>1644</v>
      </c>
      <c r="AW57" s="3">
        <v>159</v>
      </c>
      <c r="AX57" s="3">
        <v>391</v>
      </c>
      <c r="AY57" s="3">
        <v>1644</v>
      </c>
      <c r="AZ57" s="3">
        <v>941</v>
      </c>
      <c r="BA57" s="3">
        <v>773</v>
      </c>
      <c r="BB57" s="3">
        <v>530</v>
      </c>
      <c r="BC57" s="3">
        <v>1183</v>
      </c>
      <c r="BD57" s="3">
        <v>315</v>
      </c>
      <c r="BE57" s="3">
        <v>586</v>
      </c>
      <c r="BF57" s="3">
        <v>543</v>
      </c>
      <c r="BG57" s="3">
        <v>240</v>
      </c>
      <c r="BH57" s="3">
        <v>291</v>
      </c>
      <c r="BI57" s="3">
        <v>715</v>
      </c>
      <c r="BJ57" s="3">
        <v>1103</v>
      </c>
      <c r="BK57" s="3">
        <v>1006</v>
      </c>
      <c r="BL57" s="3">
        <v>731</v>
      </c>
      <c r="BM57" s="3">
        <v>359</v>
      </c>
      <c r="BN57" s="3">
        <v>344</v>
      </c>
      <c r="BO57" s="3">
        <v>711</v>
      </c>
      <c r="BP57" s="3">
        <v>274</v>
      </c>
      <c r="BQ57" s="3">
        <v>1454</v>
      </c>
      <c r="BR57" s="3">
        <v>233</v>
      </c>
      <c r="BS57" s="3">
        <v>310</v>
      </c>
      <c r="BT57" s="3">
        <v>609</v>
      </c>
      <c r="BU57" s="3">
        <v>497</v>
      </c>
      <c r="BV57" s="3">
        <v>1098</v>
      </c>
      <c r="BW57" s="3">
        <v>345</v>
      </c>
      <c r="BX57" s="3">
        <v>771</v>
      </c>
      <c r="BY57" s="3">
        <v>174</v>
      </c>
      <c r="BZ57" s="3">
        <v>641</v>
      </c>
      <c r="CA57" s="3">
        <v>510</v>
      </c>
      <c r="CB57" s="3">
        <v>815</v>
      </c>
      <c r="CC57" s="3">
        <v>508</v>
      </c>
      <c r="CD57" s="3">
        <v>1187</v>
      </c>
      <c r="CE57" s="3">
        <v>272</v>
      </c>
      <c r="CF57" s="3">
        <v>1016</v>
      </c>
      <c r="CG57" s="3">
        <v>297</v>
      </c>
      <c r="CH57" s="3">
        <v>223</v>
      </c>
    </row>
    <row r="58" spans="1:86" x14ac:dyDescent="0.2">
      <c r="A58" s="5" t="s">
        <v>170</v>
      </c>
      <c r="B58" s="9">
        <v>598019</v>
      </c>
      <c r="C58" s="9">
        <v>292</v>
      </c>
      <c r="D58" s="9">
        <v>199341</v>
      </c>
      <c r="E58" s="1" t="s">
        <v>171</v>
      </c>
      <c r="F58" s="1" t="str">
        <f>HYPERLINK("http://www.genome.ad.jp/dbget-bin/www_bget?compound+C01685","C01685")</f>
        <v>C01685</v>
      </c>
      <c r="G58" s="1" t="str">
        <f>HYPERLINK("http://pubchem.ncbi.nlm.nih.gov/summary/summary.cgi?cid=5460677","5460677")</f>
        <v>5460677</v>
      </c>
      <c r="H58" s="1" t="s">
        <v>1067</v>
      </c>
      <c r="I58" s="3">
        <v>238</v>
      </c>
      <c r="J58" s="3">
        <v>264</v>
      </c>
      <c r="K58" s="3">
        <v>312</v>
      </c>
      <c r="L58" s="3">
        <v>195</v>
      </c>
      <c r="M58" s="3">
        <v>209</v>
      </c>
      <c r="N58" s="3">
        <v>280</v>
      </c>
      <c r="O58" s="3">
        <v>135</v>
      </c>
      <c r="P58" s="3">
        <v>131</v>
      </c>
      <c r="Q58" s="3">
        <v>171</v>
      </c>
      <c r="R58" s="3">
        <v>296</v>
      </c>
      <c r="S58" s="3">
        <v>268</v>
      </c>
      <c r="T58" s="3">
        <v>164</v>
      </c>
      <c r="U58" s="3">
        <v>315</v>
      </c>
      <c r="V58" s="3">
        <v>289</v>
      </c>
      <c r="W58" s="3">
        <v>123</v>
      </c>
      <c r="X58" s="3">
        <v>227</v>
      </c>
      <c r="Y58" s="3">
        <v>745</v>
      </c>
      <c r="Z58" s="3">
        <v>1154</v>
      </c>
      <c r="AA58" s="3">
        <v>196</v>
      </c>
      <c r="AB58" s="3">
        <v>757</v>
      </c>
      <c r="AC58" s="3">
        <v>316</v>
      </c>
      <c r="AD58" s="3">
        <v>479</v>
      </c>
      <c r="AE58" s="3">
        <v>526</v>
      </c>
      <c r="AF58" s="3">
        <v>147</v>
      </c>
      <c r="AG58" s="3">
        <v>262</v>
      </c>
      <c r="AH58" s="3">
        <v>207</v>
      </c>
      <c r="AI58" s="3">
        <v>253</v>
      </c>
      <c r="AJ58" s="3">
        <v>173</v>
      </c>
      <c r="AK58" s="3">
        <v>425</v>
      </c>
      <c r="AL58" s="3">
        <v>548</v>
      </c>
      <c r="AM58" s="3">
        <v>431</v>
      </c>
      <c r="AN58" s="3">
        <v>188</v>
      </c>
      <c r="AO58" s="3">
        <v>220</v>
      </c>
      <c r="AP58" s="3">
        <v>291</v>
      </c>
      <c r="AQ58" s="3">
        <v>597</v>
      </c>
      <c r="AR58" s="3">
        <v>123</v>
      </c>
      <c r="AS58" s="3">
        <v>236</v>
      </c>
      <c r="AT58" s="3">
        <v>202</v>
      </c>
      <c r="AU58" s="3">
        <v>335</v>
      </c>
      <c r="AV58" s="3">
        <v>234</v>
      </c>
      <c r="AW58" s="3">
        <v>163</v>
      </c>
      <c r="AX58" s="3">
        <v>185</v>
      </c>
      <c r="AY58" s="3">
        <v>161</v>
      </c>
      <c r="AZ58" s="3">
        <v>139</v>
      </c>
      <c r="BA58" s="3">
        <v>187</v>
      </c>
      <c r="BB58" s="3">
        <v>141</v>
      </c>
      <c r="BC58" s="3">
        <v>260</v>
      </c>
      <c r="BD58" s="3">
        <v>313</v>
      </c>
      <c r="BE58" s="3">
        <v>418</v>
      </c>
      <c r="BF58" s="3">
        <v>307</v>
      </c>
      <c r="BG58" s="3">
        <v>99</v>
      </c>
      <c r="BH58" s="3">
        <v>209</v>
      </c>
      <c r="BI58" s="3">
        <v>246</v>
      </c>
      <c r="BJ58" s="3">
        <v>162</v>
      </c>
      <c r="BK58" s="3">
        <v>416</v>
      </c>
      <c r="BL58" s="3">
        <v>208</v>
      </c>
      <c r="BM58" s="3">
        <v>825</v>
      </c>
      <c r="BN58" s="3">
        <v>249</v>
      </c>
      <c r="BO58" s="3">
        <v>348</v>
      </c>
      <c r="BP58" s="3">
        <v>565</v>
      </c>
      <c r="BQ58" s="3">
        <v>1590</v>
      </c>
      <c r="BR58" s="3">
        <v>192</v>
      </c>
      <c r="BS58" s="3">
        <v>219</v>
      </c>
      <c r="BT58" s="3">
        <v>210</v>
      </c>
      <c r="BU58" s="3">
        <v>514</v>
      </c>
      <c r="BV58" s="3">
        <v>188</v>
      </c>
      <c r="BW58" s="3">
        <v>131</v>
      </c>
      <c r="BX58" s="3">
        <v>126</v>
      </c>
      <c r="BY58" s="3">
        <v>188</v>
      </c>
      <c r="BZ58" s="3">
        <v>349</v>
      </c>
      <c r="CA58" s="3">
        <v>261</v>
      </c>
      <c r="CB58" s="3">
        <v>317</v>
      </c>
      <c r="CC58" s="3">
        <v>256</v>
      </c>
      <c r="CD58" s="3">
        <v>422</v>
      </c>
      <c r="CE58" s="3">
        <v>181</v>
      </c>
      <c r="CF58" s="3">
        <v>194</v>
      </c>
      <c r="CG58" s="3">
        <v>883</v>
      </c>
      <c r="CH58" s="3">
        <v>465</v>
      </c>
    </row>
    <row r="59" spans="1:86" x14ac:dyDescent="0.2">
      <c r="A59" s="5" t="s">
        <v>172</v>
      </c>
      <c r="B59" s="9">
        <v>576156</v>
      </c>
      <c r="C59" s="9">
        <v>217</v>
      </c>
      <c r="D59" s="9">
        <v>367970</v>
      </c>
      <c r="E59" s="1" t="s">
        <v>173</v>
      </c>
      <c r="F59" s="1" t="str">
        <f>HYPERLINK("http://www.genome.ad.jp/dbget-bin/www_bget?compound+C00474","C00474")</f>
        <v>C00474</v>
      </c>
      <c r="G59" s="1" t="str">
        <f>HYPERLINK("http://pubchem.ncbi.nlm.nih.gov/summary/summary.cgi?cid=827","827")</f>
        <v>827</v>
      </c>
      <c r="H59" s="1" t="s">
        <v>1205</v>
      </c>
      <c r="I59" s="3">
        <v>230</v>
      </c>
      <c r="J59" s="3">
        <v>298</v>
      </c>
      <c r="K59" s="3">
        <v>211</v>
      </c>
      <c r="L59" s="3">
        <v>253</v>
      </c>
      <c r="M59" s="3">
        <v>380</v>
      </c>
      <c r="N59" s="3">
        <v>413</v>
      </c>
      <c r="O59" s="3">
        <v>144</v>
      </c>
      <c r="P59" s="3">
        <v>137</v>
      </c>
      <c r="Q59" s="3">
        <v>430</v>
      </c>
      <c r="R59" s="3">
        <v>399</v>
      </c>
      <c r="S59" s="3">
        <v>170</v>
      </c>
      <c r="T59" s="3">
        <v>540</v>
      </c>
      <c r="U59" s="3">
        <v>210</v>
      </c>
      <c r="V59" s="3">
        <v>238</v>
      </c>
      <c r="W59" s="3">
        <v>163</v>
      </c>
      <c r="X59" s="3">
        <v>337</v>
      </c>
      <c r="Y59" s="3">
        <v>291</v>
      </c>
      <c r="Z59" s="3">
        <v>344</v>
      </c>
      <c r="AA59" s="3">
        <v>452</v>
      </c>
      <c r="AB59" s="3">
        <v>273</v>
      </c>
      <c r="AC59" s="3">
        <v>292</v>
      </c>
      <c r="AD59" s="3">
        <v>201</v>
      </c>
      <c r="AE59" s="3">
        <v>392</v>
      </c>
      <c r="AF59" s="3">
        <v>180</v>
      </c>
      <c r="AG59" s="3">
        <v>124</v>
      </c>
      <c r="AH59" s="3">
        <v>482</v>
      </c>
      <c r="AI59" s="3">
        <v>277</v>
      </c>
      <c r="AJ59" s="3">
        <v>484</v>
      </c>
      <c r="AK59" s="3">
        <v>240</v>
      </c>
      <c r="AL59" s="3">
        <v>615</v>
      </c>
      <c r="AM59" s="3">
        <v>261</v>
      </c>
      <c r="AN59" s="3">
        <v>376</v>
      </c>
      <c r="AO59" s="3">
        <v>273</v>
      </c>
      <c r="AP59" s="3">
        <v>176</v>
      </c>
      <c r="AQ59" s="3">
        <v>1277</v>
      </c>
      <c r="AR59" s="3">
        <v>190</v>
      </c>
      <c r="AS59" s="3">
        <v>178</v>
      </c>
      <c r="AT59" s="3">
        <v>292</v>
      </c>
      <c r="AU59" s="3">
        <v>624</v>
      </c>
      <c r="AV59" s="3">
        <v>531</v>
      </c>
      <c r="AW59" s="3">
        <v>152</v>
      </c>
      <c r="AX59" s="3">
        <v>775</v>
      </c>
      <c r="AY59" s="3">
        <v>560</v>
      </c>
      <c r="AZ59" s="3">
        <v>574</v>
      </c>
      <c r="BA59" s="3">
        <v>330</v>
      </c>
      <c r="BB59" s="3">
        <v>285</v>
      </c>
      <c r="BC59" s="3">
        <v>435</v>
      </c>
      <c r="BD59" s="3">
        <v>691</v>
      </c>
      <c r="BE59" s="3">
        <v>832</v>
      </c>
      <c r="BF59" s="3">
        <v>821</v>
      </c>
      <c r="BG59" s="3">
        <v>166</v>
      </c>
      <c r="BH59" s="3">
        <v>940</v>
      </c>
      <c r="BI59" s="3">
        <v>206</v>
      </c>
      <c r="BJ59" s="3">
        <v>255</v>
      </c>
      <c r="BK59" s="3">
        <v>1195</v>
      </c>
      <c r="BL59" s="3">
        <v>490</v>
      </c>
      <c r="BM59" s="3">
        <v>135</v>
      </c>
      <c r="BN59" s="3">
        <v>1097</v>
      </c>
      <c r="BO59" s="3">
        <v>608</v>
      </c>
      <c r="BP59" s="3">
        <v>184</v>
      </c>
      <c r="BQ59" s="3">
        <v>620</v>
      </c>
      <c r="BR59" s="3">
        <v>1529</v>
      </c>
      <c r="BS59" s="3">
        <v>1098</v>
      </c>
      <c r="BT59" s="3">
        <v>1189</v>
      </c>
      <c r="BU59" s="3">
        <v>1082</v>
      </c>
      <c r="BV59" s="3">
        <v>920</v>
      </c>
      <c r="BW59" s="3">
        <v>1313</v>
      </c>
      <c r="BX59" s="3">
        <v>2013</v>
      </c>
      <c r="BY59" s="3">
        <v>506</v>
      </c>
      <c r="BZ59" s="3">
        <v>528</v>
      </c>
      <c r="CA59" s="3">
        <v>549</v>
      </c>
      <c r="CB59" s="3">
        <v>297</v>
      </c>
      <c r="CC59" s="3">
        <v>621</v>
      </c>
      <c r="CD59" s="3">
        <v>1231</v>
      </c>
      <c r="CE59" s="3">
        <v>1156</v>
      </c>
      <c r="CF59" s="3">
        <v>662</v>
      </c>
      <c r="CG59" s="3">
        <v>963</v>
      </c>
      <c r="CH59" s="3">
        <v>215</v>
      </c>
    </row>
    <row r="60" spans="1:86" x14ac:dyDescent="0.2">
      <c r="A60" s="5" t="s">
        <v>174</v>
      </c>
      <c r="B60" s="9">
        <v>630216</v>
      </c>
      <c r="C60" s="9">
        <v>255</v>
      </c>
      <c r="D60" s="9">
        <v>227967</v>
      </c>
      <c r="E60" s="1" t="s">
        <v>175</v>
      </c>
      <c r="F60" s="1" t="str">
        <f>HYPERLINK("http://www.genome.ad.jp/dbget-bin/www_bget?compound+C00296","C00296")</f>
        <v>C00296</v>
      </c>
      <c r="G60" s="1" t="str">
        <f>HYPERLINK("http://pubchem.ncbi.nlm.nih.gov/summary/summary.cgi?cid=6508","6508")</f>
        <v>6508</v>
      </c>
      <c r="H60" s="1" t="s">
        <v>1152</v>
      </c>
      <c r="I60" s="3">
        <v>522</v>
      </c>
      <c r="J60" s="3">
        <v>93</v>
      </c>
      <c r="K60" s="3">
        <v>111</v>
      </c>
      <c r="L60" s="3">
        <v>80</v>
      </c>
      <c r="M60" s="3">
        <v>194</v>
      </c>
      <c r="N60" s="3">
        <v>117</v>
      </c>
      <c r="O60" s="3">
        <v>87</v>
      </c>
      <c r="P60" s="3">
        <v>80</v>
      </c>
      <c r="Q60" s="3">
        <v>92</v>
      </c>
      <c r="R60" s="3">
        <v>95</v>
      </c>
      <c r="S60" s="3">
        <v>110</v>
      </c>
      <c r="T60" s="3">
        <v>99</v>
      </c>
      <c r="U60" s="3">
        <v>77</v>
      </c>
      <c r="V60" s="3">
        <v>86</v>
      </c>
      <c r="W60" s="3">
        <v>81</v>
      </c>
      <c r="X60" s="3">
        <v>102</v>
      </c>
      <c r="Y60" s="3">
        <v>87</v>
      </c>
      <c r="Z60" s="3">
        <v>732</v>
      </c>
      <c r="AA60" s="3">
        <v>87</v>
      </c>
      <c r="AB60" s="3">
        <v>90</v>
      </c>
      <c r="AC60" s="3">
        <v>94</v>
      </c>
      <c r="AD60" s="3">
        <v>68</v>
      </c>
      <c r="AE60" s="3">
        <v>76</v>
      </c>
      <c r="AF60" s="3">
        <v>80</v>
      </c>
      <c r="AG60" s="3">
        <v>85</v>
      </c>
      <c r="AH60" s="3">
        <v>94</v>
      </c>
      <c r="AI60" s="3">
        <v>111</v>
      </c>
      <c r="AJ60" s="3">
        <v>100</v>
      </c>
      <c r="AK60" s="3">
        <v>103</v>
      </c>
      <c r="AL60" s="3">
        <v>1107</v>
      </c>
      <c r="AM60" s="3">
        <v>77</v>
      </c>
      <c r="AN60" s="3">
        <v>67</v>
      </c>
      <c r="AO60" s="3">
        <v>344</v>
      </c>
      <c r="AP60" s="3">
        <v>82</v>
      </c>
      <c r="AQ60" s="3">
        <v>77</v>
      </c>
      <c r="AR60" s="3">
        <v>74</v>
      </c>
      <c r="AS60" s="3">
        <v>95</v>
      </c>
      <c r="AT60" s="3">
        <v>98</v>
      </c>
      <c r="AU60" s="3">
        <v>1750</v>
      </c>
      <c r="AV60" s="3">
        <v>77</v>
      </c>
      <c r="AW60" s="3">
        <v>95</v>
      </c>
      <c r="AX60" s="3">
        <v>50</v>
      </c>
      <c r="AY60" s="3">
        <v>86</v>
      </c>
      <c r="AZ60" s="3">
        <v>76</v>
      </c>
      <c r="BA60" s="3">
        <v>75</v>
      </c>
      <c r="BB60" s="3">
        <v>76</v>
      </c>
      <c r="BC60" s="3">
        <v>89</v>
      </c>
      <c r="BD60" s="3">
        <v>92</v>
      </c>
      <c r="BE60" s="3">
        <v>52</v>
      </c>
      <c r="BF60" s="3">
        <v>107</v>
      </c>
      <c r="BG60" s="3">
        <v>84</v>
      </c>
      <c r="BH60" s="3">
        <v>105</v>
      </c>
      <c r="BI60" s="3">
        <v>63</v>
      </c>
      <c r="BJ60" s="3">
        <v>93</v>
      </c>
      <c r="BK60" s="3">
        <v>101</v>
      </c>
      <c r="BL60" s="3">
        <v>63</v>
      </c>
      <c r="BM60" s="3">
        <v>185</v>
      </c>
      <c r="BN60" s="3">
        <v>93</v>
      </c>
      <c r="BO60" s="3">
        <v>71</v>
      </c>
      <c r="BP60" s="3">
        <v>74</v>
      </c>
      <c r="BQ60" s="3">
        <v>352</v>
      </c>
      <c r="BR60" s="3">
        <v>83</v>
      </c>
      <c r="BS60" s="3">
        <v>85</v>
      </c>
      <c r="BT60" s="3">
        <v>82</v>
      </c>
      <c r="BU60" s="3">
        <v>86</v>
      </c>
      <c r="BV60" s="3">
        <v>107</v>
      </c>
      <c r="BW60" s="3">
        <v>92</v>
      </c>
      <c r="BX60" s="3">
        <v>94</v>
      </c>
      <c r="BY60" s="3">
        <v>66</v>
      </c>
      <c r="BZ60" s="3">
        <v>80</v>
      </c>
      <c r="CA60" s="3">
        <v>92</v>
      </c>
      <c r="CB60" s="3">
        <v>94</v>
      </c>
      <c r="CC60" s="3">
        <v>83</v>
      </c>
      <c r="CD60" s="3">
        <v>81</v>
      </c>
      <c r="CE60" s="3">
        <v>101</v>
      </c>
      <c r="CF60" s="3">
        <v>103</v>
      </c>
      <c r="CG60" s="3">
        <v>77</v>
      </c>
      <c r="CH60" s="3">
        <v>2356</v>
      </c>
    </row>
    <row r="61" spans="1:86" x14ac:dyDescent="0.2">
      <c r="A61" s="5" t="s">
        <v>176</v>
      </c>
      <c r="B61" s="9">
        <v>546635</v>
      </c>
      <c r="C61" s="9">
        <v>451</v>
      </c>
      <c r="D61" s="9">
        <v>235832</v>
      </c>
      <c r="E61" s="1" t="s">
        <v>177</v>
      </c>
      <c r="F61" s="1" t="str">
        <f>HYPERLINK("http://www.genome.ad.jp/dbget-bin/www_bget?compound+C00013","C00013")</f>
        <v>C00013</v>
      </c>
      <c r="G61" s="1" t="str">
        <f>HYPERLINK("http://pubchem.ncbi.nlm.nih.gov/summary/summary.cgi?cid=1023","1023")</f>
        <v>1023</v>
      </c>
      <c r="H61" s="1" t="s">
        <v>1196</v>
      </c>
      <c r="I61" s="3">
        <v>532</v>
      </c>
      <c r="J61" s="3">
        <v>391</v>
      </c>
      <c r="K61" s="3">
        <v>734</v>
      </c>
      <c r="L61" s="3">
        <v>183</v>
      </c>
      <c r="M61" s="3">
        <v>336</v>
      </c>
      <c r="N61" s="3">
        <v>510</v>
      </c>
      <c r="O61" s="3">
        <v>473</v>
      </c>
      <c r="P61" s="3">
        <v>195</v>
      </c>
      <c r="Q61" s="3">
        <v>259</v>
      </c>
      <c r="R61" s="3">
        <v>933</v>
      </c>
      <c r="S61" s="3">
        <v>468</v>
      </c>
      <c r="T61" s="3">
        <v>737</v>
      </c>
      <c r="U61" s="3">
        <v>125</v>
      </c>
      <c r="V61" s="3">
        <v>669</v>
      </c>
      <c r="W61" s="3">
        <v>324</v>
      </c>
      <c r="X61" s="3">
        <v>359</v>
      </c>
      <c r="Y61" s="3">
        <v>157</v>
      </c>
      <c r="Z61" s="3">
        <v>517</v>
      </c>
      <c r="AA61" s="3">
        <v>848</v>
      </c>
      <c r="AB61" s="3">
        <v>142</v>
      </c>
      <c r="AC61" s="3">
        <v>308</v>
      </c>
      <c r="AD61" s="3">
        <v>508</v>
      </c>
      <c r="AE61" s="3">
        <v>365</v>
      </c>
      <c r="AF61" s="3">
        <v>338</v>
      </c>
      <c r="AG61" s="3">
        <v>134</v>
      </c>
      <c r="AH61" s="3">
        <v>282</v>
      </c>
      <c r="AI61" s="3">
        <v>441</v>
      </c>
      <c r="AJ61" s="3">
        <v>179</v>
      </c>
      <c r="AK61" s="3">
        <v>234</v>
      </c>
      <c r="AL61" s="3">
        <v>695</v>
      </c>
      <c r="AM61" s="3">
        <v>224</v>
      </c>
      <c r="AN61" s="3">
        <v>484</v>
      </c>
      <c r="AO61" s="3">
        <v>684</v>
      </c>
      <c r="AP61" s="3">
        <v>210</v>
      </c>
      <c r="AQ61" s="3">
        <v>567</v>
      </c>
      <c r="AR61" s="3">
        <v>301</v>
      </c>
      <c r="AS61" s="3">
        <v>410</v>
      </c>
      <c r="AT61" s="3">
        <v>410</v>
      </c>
      <c r="AU61" s="3">
        <v>278</v>
      </c>
      <c r="AV61" s="3">
        <v>290</v>
      </c>
      <c r="AW61" s="3">
        <v>322</v>
      </c>
      <c r="AX61" s="3">
        <v>595</v>
      </c>
      <c r="AY61" s="3">
        <v>111</v>
      </c>
      <c r="AZ61" s="3">
        <v>332</v>
      </c>
      <c r="BA61" s="3">
        <v>376</v>
      </c>
      <c r="BB61" s="3">
        <v>129</v>
      </c>
      <c r="BC61" s="3">
        <v>186</v>
      </c>
      <c r="BD61" s="3">
        <v>503</v>
      </c>
      <c r="BE61" s="3">
        <v>813</v>
      </c>
      <c r="BF61" s="3">
        <v>635</v>
      </c>
      <c r="BG61" s="3">
        <v>151</v>
      </c>
      <c r="BH61" s="3">
        <v>652</v>
      </c>
      <c r="BI61" s="3">
        <v>109</v>
      </c>
      <c r="BJ61" s="3">
        <v>966</v>
      </c>
      <c r="BK61" s="3">
        <v>631</v>
      </c>
      <c r="BL61" s="3">
        <v>304</v>
      </c>
      <c r="BM61" s="3">
        <v>168</v>
      </c>
      <c r="BN61" s="3">
        <v>885</v>
      </c>
      <c r="BO61" s="3">
        <v>281</v>
      </c>
      <c r="BP61" s="3">
        <v>264</v>
      </c>
      <c r="BQ61" s="3">
        <v>435</v>
      </c>
      <c r="BR61" s="3">
        <v>370</v>
      </c>
      <c r="BS61" s="3">
        <v>185</v>
      </c>
      <c r="BT61" s="3">
        <v>497</v>
      </c>
      <c r="BU61" s="3">
        <v>1055</v>
      </c>
      <c r="BV61" s="3">
        <v>463</v>
      </c>
      <c r="BW61" s="3">
        <v>815</v>
      </c>
      <c r="BX61" s="3">
        <v>456</v>
      </c>
      <c r="BY61" s="3">
        <v>281</v>
      </c>
      <c r="BZ61" s="3">
        <v>293</v>
      </c>
      <c r="CA61" s="3">
        <v>583</v>
      </c>
      <c r="CB61" s="3">
        <v>399</v>
      </c>
      <c r="CC61" s="3">
        <v>257</v>
      </c>
      <c r="CD61" s="3">
        <v>490</v>
      </c>
      <c r="CE61" s="3">
        <v>374</v>
      </c>
      <c r="CF61" s="3">
        <v>105</v>
      </c>
      <c r="CG61" s="3">
        <v>699</v>
      </c>
      <c r="CH61" s="3">
        <v>525</v>
      </c>
    </row>
    <row r="62" spans="1:86" x14ac:dyDescent="0.2">
      <c r="A62" s="5" t="s">
        <v>178</v>
      </c>
      <c r="B62" s="9">
        <v>588249</v>
      </c>
      <c r="C62" s="9">
        <v>174</v>
      </c>
      <c r="D62" s="9">
        <v>200452</v>
      </c>
      <c r="E62" s="1" t="s">
        <v>179</v>
      </c>
      <c r="F62" s="1" t="str">
        <f>HYPERLINK("http://www.genome.ad.jp/dbget-bin/www_bget?compound+C00134","C00134")</f>
        <v>C00134</v>
      </c>
      <c r="G62" s="1" t="str">
        <f>HYPERLINK("http://pubchem.ncbi.nlm.nih.gov/summary/summary.cgi?cid=1045","1045")</f>
        <v>1045</v>
      </c>
      <c r="H62" s="1" t="s">
        <v>1195</v>
      </c>
      <c r="I62" s="3">
        <v>1429</v>
      </c>
      <c r="J62" s="3">
        <v>286</v>
      </c>
      <c r="K62" s="3">
        <v>229</v>
      </c>
      <c r="L62" s="3">
        <v>249</v>
      </c>
      <c r="M62" s="3">
        <v>519</v>
      </c>
      <c r="N62" s="3">
        <v>274</v>
      </c>
      <c r="O62" s="3">
        <v>410</v>
      </c>
      <c r="P62" s="3">
        <v>166</v>
      </c>
      <c r="Q62" s="3">
        <v>277</v>
      </c>
      <c r="R62" s="3">
        <v>294</v>
      </c>
      <c r="S62" s="3">
        <v>136</v>
      </c>
      <c r="T62" s="3">
        <v>178</v>
      </c>
      <c r="U62" s="3">
        <v>330</v>
      </c>
      <c r="V62" s="3">
        <v>293</v>
      </c>
      <c r="W62" s="3">
        <v>311</v>
      </c>
      <c r="X62" s="3">
        <v>327</v>
      </c>
      <c r="Y62" s="3">
        <v>189</v>
      </c>
      <c r="Z62" s="3">
        <v>535</v>
      </c>
      <c r="AA62" s="3">
        <v>336</v>
      </c>
      <c r="AB62" s="3">
        <v>527</v>
      </c>
      <c r="AC62" s="3">
        <v>187</v>
      </c>
      <c r="AD62" s="3">
        <v>370</v>
      </c>
      <c r="AE62" s="3">
        <v>263</v>
      </c>
      <c r="AF62" s="3">
        <v>217</v>
      </c>
      <c r="AG62" s="3">
        <v>255</v>
      </c>
      <c r="AH62" s="3">
        <v>208</v>
      </c>
      <c r="AI62" s="3">
        <v>294</v>
      </c>
      <c r="AJ62" s="3">
        <v>185</v>
      </c>
      <c r="AK62" s="3">
        <v>201</v>
      </c>
      <c r="AL62" s="3">
        <v>604</v>
      </c>
      <c r="AM62" s="3">
        <v>269</v>
      </c>
      <c r="AN62" s="3">
        <v>928</v>
      </c>
      <c r="AO62" s="3">
        <v>367</v>
      </c>
      <c r="AP62" s="3">
        <v>347</v>
      </c>
      <c r="AQ62" s="3">
        <v>354</v>
      </c>
      <c r="AR62" s="3">
        <v>425</v>
      </c>
      <c r="AS62" s="3">
        <v>193</v>
      </c>
      <c r="AT62" s="3">
        <v>291</v>
      </c>
      <c r="AU62" s="3">
        <v>305</v>
      </c>
      <c r="AV62" s="3">
        <v>217</v>
      </c>
      <c r="AW62" s="3">
        <v>179</v>
      </c>
      <c r="AX62" s="3">
        <v>680</v>
      </c>
      <c r="AY62" s="3">
        <v>1107</v>
      </c>
      <c r="AZ62" s="3">
        <v>233</v>
      </c>
      <c r="BA62" s="3">
        <v>258</v>
      </c>
      <c r="BB62" s="3">
        <v>817</v>
      </c>
      <c r="BC62" s="3">
        <v>471</v>
      </c>
      <c r="BD62" s="3">
        <v>774</v>
      </c>
      <c r="BE62" s="3">
        <v>723</v>
      </c>
      <c r="BF62" s="3">
        <v>1111</v>
      </c>
      <c r="BG62" s="3">
        <v>262</v>
      </c>
      <c r="BH62" s="3">
        <v>264</v>
      </c>
      <c r="BI62" s="3">
        <v>183</v>
      </c>
      <c r="BJ62" s="3">
        <v>173</v>
      </c>
      <c r="BK62" s="3">
        <v>299</v>
      </c>
      <c r="BL62" s="3">
        <v>1045</v>
      </c>
      <c r="BM62" s="3">
        <v>170</v>
      </c>
      <c r="BN62" s="3">
        <v>480</v>
      </c>
      <c r="BO62" s="3">
        <v>392</v>
      </c>
      <c r="BP62" s="3">
        <v>179</v>
      </c>
      <c r="BQ62" s="3">
        <v>331</v>
      </c>
      <c r="BR62" s="3">
        <v>233</v>
      </c>
      <c r="BS62" s="3">
        <v>310</v>
      </c>
      <c r="BT62" s="3">
        <v>278</v>
      </c>
      <c r="BU62" s="3">
        <v>599</v>
      </c>
      <c r="BV62" s="3">
        <v>229</v>
      </c>
      <c r="BW62" s="3">
        <v>211</v>
      </c>
      <c r="BX62" s="3">
        <v>578</v>
      </c>
      <c r="BY62" s="3">
        <v>1069</v>
      </c>
      <c r="BZ62" s="3">
        <v>195</v>
      </c>
      <c r="CA62" s="3">
        <v>397</v>
      </c>
      <c r="CB62" s="3">
        <v>148</v>
      </c>
      <c r="CC62" s="3">
        <v>403</v>
      </c>
      <c r="CD62" s="3">
        <v>438</v>
      </c>
      <c r="CE62" s="3">
        <v>152</v>
      </c>
      <c r="CF62" s="3">
        <v>367</v>
      </c>
      <c r="CG62" s="3">
        <v>249</v>
      </c>
      <c r="CH62" s="3">
        <v>559</v>
      </c>
    </row>
    <row r="63" spans="1:86" x14ac:dyDescent="0.2">
      <c r="A63" s="5" t="s">
        <v>180</v>
      </c>
      <c r="B63" s="9">
        <v>813829</v>
      </c>
      <c r="C63" s="9">
        <v>217</v>
      </c>
      <c r="D63" s="9">
        <v>213381</v>
      </c>
      <c r="E63" s="1" t="s">
        <v>181</v>
      </c>
      <c r="F63" s="1" t="str">
        <f>HYPERLINK("http://www.genome.ad.jp/dbget-bin/www_bget?compound+C02067","C02067")</f>
        <v>C02067</v>
      </c>
      <c r="G63" s="1" t="str">
        <f>HYPERLINK("http://pubchem.ncbi.nlm.nih.gov/summary/summary.cgi?cid=15047","15047")</f>
        <v>15047</v>
      </c>
      <c r="H63" s="1" t="s">
        <v>1124</v>
      </c>
      <c r="I63" s="3">
        <v>1402</v>
      </c>
      <c r="J63" s="3">
        <v>631</v>
      </c>
      <c r="K63" s="3">
        <v>372</v>
      </c>
      <c r="L63" s="3">
        <v>256</v>
      </c>
      <c r="M63" s="3">
        <v>1585</v>
      </c>
      <c r="N63" s="3">
        <v>906</v>
      </c>
      <c r="O63" s="3">
        <v>210</v>
      </c>
      <c r="P63" s="3">
        <v>337</v>
      </c>
      <c r="Q63" s="3">
        <v>692</v>
      </c>
      <c r="R63" s="3">
        <v>1824</v>
      </c>
      <c r="S63" s="3">
        <v>585</v>
      </c>
      <c r="T63" s="3">
        <v>469</v>
      </c>
      <c r="U63" s="3">
        <v>727</v>
      </c>
      <c r="V63" s="3">
        <v>1269</v>
      </c>
      <c r="W63" s="3">
        <v>476</v>
      </c>
      <c r="X63" s="3">
        <v>602</v>
      </c>
      <c r="Y63" s="3">
        <v>961</v>
      </c>
      <c r="Z63" s="3">
        <v>849</v>
      </c>
      <c r="AA63" s="3">
        <v>1433</v>
      </c>
      <c r="AB63" s="3">
        <v>943</v>
      </c>
      <c r="AC63" s="3">
        <v>673</v>
      </c>
      <c r="AD63" s="3">
        <v>518</v>
      </c>
      <c r="AE63" s="3">
        <v>902</v>
      </c>
      <c r="AF63" s="3">
        <v>443</v>
      </c>
      <c r="AG63" s="3">
        <v>636</v>
      </c>
      <c r="AH63" s="3">
        <v>1498</v>
      </c>
      <c r="AI63" s="3">
        <v>831</v>
      </c>
      <c r="AJ63" s="3">
        <v>1017</v>
      </c>
      <c r="AK63" s="3">
        <v>451</v>
      </c>
      <c r="AL63" s="3">
        <v>1635</v>
      </c>
      <c r="AM63" s="3">
        <v>950</v>
      </c>
      <c r="AN63" s="3">
        <v>646</v>
      </c>
      <c r="AO63" s="3">
        <v>758</v>
      </c>
      <c r="AP63" s="3">
        <v>570</v>
      </c>
      <c r="AQ63" s="3">
        <v>1177</v>
      </c>
      <c r="AR63" s="3">
        <v>1142</v>
      </c>
      <c r="AS63" s="3">
        <v>700</v>
      </c>
      <c r="AT63" s="3">
        <v>930</v>
      </c>
      <c r="AU63" s="3">
        <v>1209</v>
      </c>
      <c r="AV63" s="3">
        <v>1253</v>
      </c>
      <c r="AW63" s="3">
        <v>351</v>
      </c>
      <c r="AX63" s="3">
        <v>877</v>
      </c>
      <c r="AY63" s="3">
        <v>665</v>
      </c>
      <c r="AZ63" s="3">
        <v>396</v>
      </c>
      <c r="BA63" s="3">
        <v>433</v>
      </c>
      <c r="BB63" s="3">
        <v>310</v>
      </c>
      <c r="BC63" s="3">
        <v>382</v>
      </c>
      <c r="BD63" s="3">
        <v>856</v>
      </c>
      <c r="BE63" s="3">
        <v>1291</v>
      </c>
      <c r="BF63" s="3">
        <v>1223</v>
      </c>
      <c r="BG63" s="3">
        <v>238</v>
      </c>
      <c r="BH63" s="3">
        <v>1224</v>
      </c>
      <c r="BI63" s="3">
        <v>569</v>
      </c>
      <c r="BJ63" s="3">
        <v>351</v>
      </c>
      <c r="BK63" s="3">
        <v>977</v>
      </c>
      <c r="BL63" s="3">
        <v>927</v>
      </c>
      <c r="BM63" s="3">
        <v>224</v>
      </c>
      <c r="BN63" s="3">
        <v>1326</v>
      </c>
      <c r="BO63" s="3">
        <v>1768</v>
      </c>
      <c r="BP63" s="3">
        <v>628</v>
      </c>
      <c r="BQ63" s="3">
        <v>892</v>
      </c>
      <c r="BR63" s="3">
        <v>1162</v>
      </c>
      <c r="BS63" s="3">
        <v>905</v>
      </c>
      <c r="BT63" s="3">
        <v>2396</v>
      </c>
      <c r="BU63" s="3">
        <v>1681</v>
      </c>
      <c r="BV63" s="3">
        <v>1610</v>
      </c>
      <c r="BW63" s="3">
        <v>1306</v>
      </c>
      <c r="BX63" s="3">
        <v>1084</v>
      </c>
      <c r="BY63" s="3">
        <v>1327</v>
      </c>
      <c r="BZ63" s="3">
        <v>904</v>
      </c>
      <c r="CA63" s="3">
        <v>529</v>
      </c>
      <c r="CB63" s="3">
        <v>767</v>
      </c>
      <c r="CC63" s="3">
        <v>565</v>
      </c>
      <c r="CD63" s="3">
        <v>594</v>
      </c>
      <c r="CE63" s="3">
        <v>1279</v>
      </c>
      <c r="CF63" s="3">
        <v>1415</v>
      </c>
      <c r="CG63" s="3">
        <v>1169</v>
      </c>
      <c r="CH63" s="3">
        <v>1627</v>
      </c>
    </row>
    <row r="64" spans="1:86" x14ac:dyDescent="0.2">
      <c r="A64" s="5" t="s">
        <v>182</v>
      </c>
      <c r="B64" s="9">
        <v>364232</v>
      </c>
      <c r="C64" s="9">
        <v>142</v>
      </c>
      <c r="D64" s="9">
        <v>199611</v>
      </c>
      <c r="E64" s="1" t="s">
        <v>183</v>
      </c>
      <c r="F64" s="1" t="str">
        <f>HYPERLINK("http://www.genome.ad.jp/dbget-bin/www_bget?compound+C00148","C00148")</f>
        <v>C00148</v>
      </c>
      <c r="G64" s="1" t="str">
        <f>HYPERLINK("http://pubchem.ncbi.nlm.nih.gov/summary/summary.cgi?cid=145742","145742")</f>
        <v>145742</v>
      </c>
      <c r="H64" s="1" t="s">
        <v>1095</v>
      </c>
      <c r="I64" s="3">
        <v>86284</v>
      </c>
      <c r="J64" s="3">
        <v>97543</v>
      </c>
      <c r="K64" s="3">
        <v>18911</v>
      </c>
      <c r="L64" s="3">
        <v>23790</v>
      </c>
      <c r="M64" s="3">
        <v>123363</v>
      </c>
      <c r="N64" s="3">
        <v>67080</v>
      </c>
      <c r="O64" s="3">
        <v>15366</v>
      </c>
      <c r="P64" s="3">
        <v>48364</v>
      </c>
      <c r="Q64" s="3">
        <v>26453</v>
      </c>
      <c r="R64" s="3">
        <v>44315</v>
      </c>
      <c r="S64" s="3">
        <v>25401</v>
      </c>
      <c r="T64" s="3">
        <v>62839</v>
      </c>
      <c r="U64" s="3">
        <v>29097</v>
      </c>
      <c r="V64" s="3">
        <v>83025</v>
      </c>
      <c r="W64" s="3">
        <v>52624</v>
      </c>
      <c r="X64" s="3">
        <v>22171</v>
      </c>
      <c r="Y64" s="3">
        <v>39796</v>
      </c>
      <c r="Z64" s="3">
        <v>62930</v>
      </c>
      <c r="AA64" s="3">
        <v>117050</v>
      </c>
      <c r="AB64" s="3">
        <v>48853</v>
      </c>
      <c r="AC64" s="3">
        <v>25295</v>
      </c>
      <c r="AD64" s="3">
        <v>56079</v>
      </c>
      <c r="AE64" s="3">
        <v>297302</v>
      </c>
      <c r="AF64" s="3">
        <v>64771</v>
      </c>
      <c r="AG64" s="3">
        <v>46213</v>
      </c>
      <c r="AH64" s="3">
        <v>121206</v>
      </c>
      <c r="AI64" s="3">
        <v>72314</v>
      </c>
      <c r="AJ64" s="3">
        <v>76852</v>
      </c>
      <c r="AK64" s="3">
        <v>50962</v>
      </c>
      <c r="AL64" s="3">
        <v>24095</v>
      </c>
      <c r="AM64" s="3">
        <v>47934</v>
      </c>
      <c r="AN64" s="3">
        <v>23639</v>
      </c>
      <c r="AO64" s="3">
        <v>47469</v>
      </c>
      <c r="AP64" s="3">
        <v>84875</v>
      </c>
      <c r="AQ64" s="3">
        <v>197169</v>
      </c>
      <c r="AR64" s="3">
        <v>34619</v>
      </c>
      <c r="AS64" s="3">
        <v>52634</v>
      </c>
      <c r="AT64" s="3">
        <v>46841</v>
      </c>
      <c r="AU64" s="3">
        <v>59190</v>
      </c>
      <c r="AV64" s="3">
        <v>70685</v>
      </c>
      <c r="AW64" s="3">
        <v>20913</v>
      </c>
      <c r="AX64" s="3">
        <v>136694</v>
      </c>
      <c r="AY64" s="3">
        <v>217442</v>
      </c>
      <c r="AZ64" s="3">
        <v>43809</v>
      </c>
      <c r="BA64" s="3">
        <v>45604</v>
      </c>
      <c r="BB64" s="3">
        <v>45884</v>
      </c>
      <c r="BC64" s="3">
        <v>91429</v>
      </c>
      <c r="BD64" s="3">
        <v>51846</v>
      </c>
      <c r="BE64" s="3">
        <v>128607</v>
      </c>
      <c r="BF64" s="3">
        <v>94530</v>
      </c>
      <c r="BG64" s="3">
        <v>11896</v>
      </c>
      <c r="BH64" s="3">
        <v>91964</v>
      </c>
      <c r="BI64" s="3">
        <v>82496</v>
      </c>
      <c r="BJ64" s="3">
        <v>22857</v>
      </c>
      <c r="BK64" s="3">
        <v>44476</v>
      </c>
      <c r="BL64" s="3">
        <v>100598</v>
      </c>
      <c r="BM64" s="3">
        <v>15011</v>
      </c>
      <c r="BN64" s="3">
        <v>436372</v>
      </c>
      <c r="BO64" s="3">
        <v>218144</v>
      </c>
      <c r="BP64" s="3">
        <v>18973</v>
      </c>
      <c r="BQ64" s="3">
        <v>70287</v>
      </c>
      <c r="BR64" s="3">
        <v>177970</v>
      </c>
      <c r="BS64" s="3">
        <v>266787</v>
      </c>
      <c r="BT64" s="3">
        <v>181958</v>
      </c>
      <c r="BU64" s="3">
        <v>175676</v>
      </c>
      <c r="BV64" s="3">
        <v>224563</v>
      </c>
      <c r="BW64" s="3">
        <v>125478</v>
      </c>
      <c r="BX64" s="3">
        <v>88414</v>
      </c>
      <c r="BY64" s="3">
        <v>127416</v>
      </c>
      <c r="BZ64" s="3">
        <v>58204</v>
      </c>
      <c r="CA64" s="3">
        <v>99419</v>
      </c>
      <c r="CB64" s="3">
        <v>72138</v>
      </c>
      <c r="CC64" s="3">
        <v>84008</v>
      </c>
      <c r="CD64" s="3">
        <v>104502</v>
      </c>
      <c r="CE64" s="3">
        <v>79769</v>
      </c>
      <c r="CF64" s="3">
        <v>120315</v>
      </c>
      <c r="CG64" s="3">
        <v>107213</v>
      </c>
      <c r="CH64" s="3">
        <v>70161</v>
      </c>
    </row>
    <row r="65" spans="1:86" x14ac:dyDescent="0.2">
      <c r="A65" s="5" t="s">
        <v>184</v>
      </c>
      <c r="B65" s="9">
        <v>403598</v>
      </c>
      <c r="C65" s="9">
        <v>156</v>
      </c>
      <c r="D65" s="9">
        <v>200382</v>
      </c>
      <c r="E65" s="1" t="s">
        <v>185</v>
      </c>
      <c r="F65" s="1" t="str">
        <f>HYPERLINK("http://www.genome.ad.jp/dbget-bin/www_bget?compound+C00408","C00408")</f>
        <v>C00408</v>
      </c>
      <c r="G65" s="1" t="str">
        <f>HYPERLINK("http://pubchem.ncbi.nlm.nih.gov/summary/summary.cgi?cid=439227","439227")</f>
        <v>439227</v>
      </c>
      <c r="H65" s="1" t="s">
        <v>1086</v>
      </c>
      <c r="I65" s="3">
        <v>219</v>
      </c>
      <c r="J65" s="3">
        <v>235</v>
      </c>
      <c r="K65" s="3">
        <v>146</v>
      </c>
      <c r="L65" s="3">
        <v>146</v>
      </c>
      <c r="M65" s="3">
        <v>367</v>
      </c>
      <c r="N65" s="3">
        <v>239</v>
      </c>
      <c r="O65" s="3">
        <v>113</v>
      </c>
      <c r="P65" s="3">
        <v>126</v>
      </c>
      <c r="Q65" s="3">
        <v>189</v>
      </c>
      <c r="R65" s="3">
        <v>198</v>
      </c>
      <c r="S65" s="3">
        <v>174</v>
      </c>
      <c r="T65" s="3">
        <v>200</v>
      </c>
      <c r="U65" s="3">
        <v>190</v>
      </c>
      <c r="V65" s="3">
        <v>232</v>
      </c>
      <c r="W65" s="3">
        <v>117</v>
      </c>
      <c r="X65" s="3">
        <v>277</v>
      </c>
      <c r="Y65" s="3">
        <v>166</v>
      </c>
      <c r="Z65" s="3">
        <v>122</v>
      </c>
      <c r="AA65" s="3">
        <v>247</v>
      </c>
      <c r="AB65" s="3">
        <v>189</v>
      </c>
      <c r="AC65" s="3">
        <v>123</v>
      </c>
      <c r="AD65" s="3">
        <v>171</v>
      </c>
      <c r="AE65" s="3">
        <v>270</v>
      </c>
      <c r="AF65" s="3">
        <v>105</v>
      </c>
      <c r="AG65" s="3">
        <v>119</v>
      </c>
      <c r="AH65" s="3">
        <v>247</v>
      </c>
      <c r="AI65" s="3">
        <v>165</v>
      </c>
      <c r="AJ65" s="3">
        <v>149</v>
      </c>
      <c r="AK65" s="3">
        <v>131</v>
      </c>
      <c r="AL65" s="3">
        <v>214</v>
      </c>
      <c r="AM65" s="3">
        <v>217</v>
      </c>
      <c r="AN65" s="3">
        <v>174</v>
      </c>
      <c r="AO65" s="3">
        <v>220</v>
      </c>
      <c r="AP65" s="3">
        <v>188</v>
      </c>
      <c r="AQ65" s="3">
        <v>291</v>
      </c>
      <c r="AR65" s="3">
        <v>194</v>
      </c>
      <c r="AS65" s="3">
        <v>185</v>
      </c>
      <c r="AT65" s="3">
        <v>265</v>
      </c>
      <c r="AU65" s="3">
        <v>166</v>
      </c>
      <c r="AV65" s="3">
        <v>175</v>
      </c>
      <c r="AW65" s="3">
        <v>142</v>
      </c>
      <c r="AX65" s="3">
        <v>230</v>
      </c>
      <c r="AY65" s="3">
        <v>258</v>
      </c>
      <c r="AZ65" s="3">
        <v>234</v>
      </c>
      <c r="BA65" s="3">
        <v>100</v>
      </c>
      <c r="BB65" s="3">
        <v>200</v>
      </c>
      <c r="BC65" s="3">
        <v>333</v>
      </c>
      <c r="BD65" s="3">
        <v>160</v>
      </c>
      <c r="BE65" s="3">
        <v>211</v>
      </c>
      <c r="BF65" s="3">
        <v>380</v>
      </c>
      <c r="BG65" s="3">
        <v>107</v>
      </c>
      <c r="BH65" s="3">
        <v>298</v>
      </c>
      <c r="BI65" s="3">
        <v>195</v>
      </c>
      <c r="BJ65" s="3">
        <v>121</v>
      </c>
      <c r="BK65" s="3">
        <v>351</v>
      </c>
      <c r="BL65" s="3">
        <v>218</v>
      </c>
      <c r="BM65" s="3">
        <v>106</v>
      </c>
      <c r="BN65" s="3">
        <v>267</v>
      </c>
      <c r="BO65" s="3">
        <v>387</v>
      </c>
      <c r="BP65" s="3">
        <v>159</v>
      </c>
      <c r="BQ65" s="3">
        <v>180</v>
      </c>
      <c r="BR65" s="3">
        <v>343</v>
      </c>
      <c r="BS65" s="3">
        <v>222</v>
      </c>
      <c r="BT65" s="3">
        <v>309</v>
      </c>
      <c r="BU65" s="3">
        <v>200</v>
      </c>
      <c r="BV65" s="3">
        <v>426</v>
      </c>
      <c r="BW65" s="3">
        <v>180</v>
      </c>
      <c r="BX65" s="3">
        <v>181</v>
      </c>
      <c r="BY65" s="3">
        <v>318</v>
      </c>
      <c r="BZ65" s="3">
        <v>191</v>
      </c>
      <c r="CA65" s="3">
        <v>256</v>
      </c>
      <c r="CB65" s="3">
        <v>192</v>
      </c>
      <c r="CC65" s="3">
        <v>255</v>
      </c>
      <c r="CD65" s="3">
        <v>226</v>
      </c>
      <c r="CE65" s="3">
        <v>268</v>
      </c>
      <c r="CF65" s="3">
        <v>305</v>
      </c>
      <c r="CG65" s="3">
        <v>453</v>
      </c>
      <c r="CH65" s="3">
        <v>238</v>
      </c>
    </row>
    <row r="66" spans="1:86" x14ac:dyDescent="0.2">
      <c r="A66" s="5" t="s">
        <v>186</v>
      </c>
      <c r="B66" s="9">
        <v>342472</v>
      </c>
      <c r="C66" s="9">
        <v>314</v>
      </c>
      <c r="D66" s="9">
        <v>218342</v>
      </c>
      <c r="E66" s="1" t="s">
        <v>187</v>
      </c>
      <c r="F66" s="1" t="str">
        <f>HYPERLINK("http://www.genome.ad.jp/dbget-bin/www_bget?compound+C00009","C00009")</f>
        <v>C00009</v>
      </c>
      <c r="G66" s="1" t="str">
        <f>HYPERLINK("http://pubchem.ncbi.nlm.nih.gov/summary/summary.cgi?cid=1004","1004")</f>
        <v>1004</v>
      </c>
      <c r="H66" s="1" t="s">
        <v>1198</v>
      </c>
      <c r="I66" s="3">
        <v>29918</v>
      </c>
      <c r="J66" s="3">
        <v>27210</v>
      </c>
      <c r="K66" s="3">
        <v>45608</v>
      </c>
      <c r="L66" s="3">
        <v>42462</v>
      </c>
      <c r="M66" s="3">
        <v>27438</v>
      </c>
      <c r="N66" s="3">
        <v>57080</v>
      </c>
      <c r="O66" s="3">
        <v>16072</v>
      </c>
      <c r="P66" s="3">
        <v>10756</v>
      </c>
      <c r="Q66" s="3">
        <v>30504</v>
      </c>
      <c r="R66" s="3">
        <v>31257</v>
      </c>
      <c r="S66" s="3">
        <v>17581</v>
      </c>
      <c r="T66" s="3">
        <v>24065</v>
      </c>
      <c r="U66" s="3">
        <v>26351</v>
      </c>
      <c r="V66" s="3">
        <v>18732</v>
      </c>
      <c r="W66" s="3">
        <v>25472</v>
      </c>
      <c r="X66" s="3">
        <v>37130</v>
      </c>
      <c r="Y66" s="3">
        <v>22095</v>
      </c>
      <c r="Z66" s="3">
        <v>33270</v>
      </c>
      <c r="AA66" s="3">
        <v>29685</v>
      </c>
      <c r="AB66" s="3">
        <v>18721</v>
      </c>
      <c r="AC66" s="3">
        <v>2784</v>
      </c>
      <c r="AD66" s="3">
        <v>36493</v>
      </c>
      <c r="AE66" s="3">
        <v>12068</v>
      </c>
      <c r="AF66" s="3">
        <v>33666</v>
      </c>
      <c r="AG66" s="3">
        <v>24153</v>
      </c>
      <c r="AH66" s="3">
        <v>16352</v>
      </c>
      <c r="AI66" s="3">
        <v>35249</v>
      </c>
      <c r="AJ66" s="3">
        <v>13873</v>
      </c>
      <c r="AK66" s="3">
        <v>19917</v>
      </c>
      <c r="AL66" s="3">
        <v>54995</v>
      </c>
      <c r="AM66" s="3">
        <v>20916</v>
      </c>
      <c r="AN66" s="3">
        <v>20773</v>
      </c>
      <c r="AO66" s="3">
        <v>27342</v>
      </c>
      <c r="AP66" s="3">
        <v>19814</v>
      </c>
      <c r="AQ66" s="3">
        <v>28927</v>
      </c>
      <c r="AR66" s="3">
        <v>18486</v>
      </c>
      <c r="AS66" s="3">
        <v>14297</v>
      </c>
      <c r="AT66" s="3">
        <v>26136</v>
      </c>
      <c r="AU66" s="3">
        <v>27186</v>
      </c>
      <c r="AV66" s="3">
        <v>14733</v>
      </c>
      <c r="AW66" s="3">
        <v>14112</v>
      </c>
      <c r="AX66" s="3">
        <v>31294</v>
      </c>
      <c r="AY66" s="3">
        <v>30673</v>
      </c>
      <c r="AZ66" s="3">
        <v>40257</v>
      </c>
      <c r="BA66" s="3">
        <v>34074</v>
      </c>
      <c r="BB66" s="3">
        <v>17342</v>
      </c>
      <c r="BC66" s="3">
        <v>31015</v>
      </c>
      <c r="BD66" s="3">
        <v>38890</v>
      </c>
      <c r="BE66" s="3">
        <v>30545</v>
      </c>
      <c r="BF66" s="3">
        <v>39475</v>
      </c>
      <c r="BG66" s="3">
        <v>11702</v>
      </c>
      <c r="BH66" s="3">
        <v>60707</v>
      </c>
      <c r="BI66" s="3">
        <v>23699</v>
      </c>
      <c r="BJ66" s="3">
        <v>37285</v>
      </c>
      <c r="BK66" s="3">
        <v>37898</v>
      </c>
      <c r="BL66" s="3">
        <v>21953</v>
      </c>
      <c r="BM66" s="3">
        <v>25721</v>
      </c>
      <c r="BN66" s="3">
        <v>64471</v>
      </c>
      <c r="BO66" s="3">
        <v>25128</v>
      </c>
      <c r="BP66" s="3">
        <v>22481</v>
      </c>
      <c r="BQ66" s="3">
        <v>23313</v>
      </c>
      <c r="BR66" s="3">
        <v>33509</v>
      </c>
      <c r="BS66" s="3">
        <v>35146</v>
      </c>
      <c r="BT66" s="3">
        <v>55602</v>
      </c>
      <c r="BU66" s="3">
        <v>55968</v>
      </c>
      <c r="BV66" s="3">
        <v>39128</v>
      </c>
      <c r="BW66" s="3">
        <v>45573</v>
      </c>
      <c r="BX66" s="3">
        <v>50900</v>
      </c>
      <c r="BY66" s="3">
        <v>36441</v>
      </c>
      <c r="BZ66" s="3">
        <v>17533</v>
      </c>
      <c r="CA66" s="3">
        <v>39494</v>
      </c>
      <c r="CB66" s="3">
        <v>13438</v>
      </c>
      <c r="CC66" s="3">
        <v>10537</v>
      </c>
      <c r="CD66" s="3">
        <v>28098</v>
      </c>
      <c r="CE66" s="3">
        <v>60550</v>
      </c>
      <c r="CF66" s="3">
        <v>19511</v>
      </c>
      <c r="CG66" s="3">
        <v>66438</v>
      </c>
      <c r="CH66" s="3">
        <v>43382</v>
      </c>
    </row>
    <row r="67" spans="1:86" x14ac:dyDescent="0.2">
      <c r="A67" s="5" t="s">
        <v>188</v>
      </c>
      <c r="B67" s="9">
        <v>604454</v>
      </c>
      <c r="C67" s="9">
        <v>100</v>
      </c>
      <c r="D67" s="9">
        <v>199628</v>
      </c>
      <c r="E67" s="1" t="s">
        <v>189</v>
      </c>
      <c r="F67" s="1" t="str">
        <f>HYPERLINK("http://www.genome.ad.jp/dbget-bin/www_bget?compound+C00346","C00346")</f>
        <v>C00346</v>
      </c>
      <c r="G67" s="1" t="str">
        <f>HYPERLINK("http://pubchem.ncbi.nlm.nih.gov/summary/summary.cgi?cid=1015","1015")</f>
        <v>1015</v>
      </c>
      <c r="H67" s="1" t="s">
        <v>1197</v>
      </c>
      <c r="I67" s="3">
        <v>14496</v>
      </c>
      <c r="J67" s="3">
        <v>19754</v>
      </c>
      <c r="K67" s="3">
        <v>27967</v>
      </c>
      <c r="L67" s="3">
        <v>4480</v>
      </c>
      <c r="M67" s="3">
        <v>11567</v>
      </c>
      <c r="N67" s="3">
        <v>32537</v>
      </c>
      <c r="O67" s="3">
        <v>6227</v>
      </c>
      <c r="P67" s="3">
        <v>8679</v>
      </c>
      <c r="Q67" s="3">
        <v>2144</v>
      </c>
      <c r="R67" s="3">
        <v>30449</v>
      </c>
      <c r="S67" s="3">
        <v>21034</v>
      </c>
      <c r="T67" s="3">
        <v>7968</v>
      </c>
      <c r="U67" s="3">
        <v>11018</v>
      </c>
      <c r="V67" s="3">
        <v>10966</v>
      </c>
      <c r="W67" s="3">
        <v>10216</v>
      </c>
      <c r="X67" s="3">
        <v>23017</v>
      </c>
      <c r="Y67" s="3">
        <v>7111</v>
      </c>
      <c r="Z67" s="3">
        <v>18544</v>
      </c>
      <c r="AA67" s="3">
        <v>34918</v>
      </c>
      <c r="AB67" s="3">
        <v>5501</v>
      </c>
      <c r="AC67" s="3">
        <v>5337</v>
      </c>
      <c r="AD67" s="3">
        <v>7383</v>
      </c>
      <c r="AE67" s="3">
        <v>6057</v>
      </c>
      <c r="AF67" s="3">
        <v>16779</v>
      </c>
      <c r="AG67" s="3">
        <v>2389</v>
      </c>
      <c r="AH67" s="3">
        <v>4064</v>
      </c>
      <c r="AI67" s="3">
        <v>15775</v>
      </c>
      <c r="AJ67" s="3">
        <v>2043</v>
      </c>
      <c r="AK67" s="3">
        <v>11330</v>
      </c>
      <c r="AL67" s="3">
        <v>16692</v>
      </c>
      <c r="AM67" s="3">
        <v>17110</v>
      </c>
      <c r="AN67" s="3">
        <v>4229</v>
      </c>
      <c r="AO67" s="3">
        <v>14958</v>
      </c>
      <c r="AP67" s="3">
        <v>1658</v>
      </c>
      <c r="AQ67" s="3">
        <v>11040</v>
      </c>
      <c r="AR67" s="3">
        <v>7732</v>
      </c>
      <c r="AS67" s="3">
        <v>13540</v>
      </c>
      <c r="AT67" s="3">
        <v>16804</v>
      </c>
      <c r="AU67" s="3">
        <v>15182</v>
      </c>
      <c r="AV67" s="3">
        <v>1046</v>
      </c>
      <c r="AW67" s="3">
        <v>2074</v>
      </c>
      <c r="AX67" s="3">
        <v>37063</v>
      </c>
      <c r="AY67" s="3">
        <v>7350</v>
      </c>
      <c r="AZ67" s="3">
        <v>25528</v>
      </c>
      <c r="BA67" s="3">
        <v>26643</v>
      </c>
      <c r="BB67" s="3">
        <v>4928</v>
      </c>
      <c r="BC67" s="3">
        <v>15049</v>
      </c>
      <c r="BD67" s="3">
        <v>48203</v>
      </c>
      <c r="BE67" s="3">
        <v>30788</v>
      </c>
      <c r="BF67" s="3">
        <v>46376</v>
      </c>
      <c r="BG67" s="3">
        <v>3219</v>
      </c>
      <c r="BH67" s="3">
        <v>34868</v>
      </c>
      <c r="BI67" s="3">
        <v>476</v>
      </c>
      <c r="BJ67" s="3">
        <v>15486</v>
      </c>
      <c r="BK67" s="3">
        <v>25437</v>
      </c>
      <c r="BL67" s="3">
        <v>5059</v>
      </c>
      <c r="BM67" s="3">
        <v>6666</v>
      </c>
      <c r="BN67" s="3">
        <v>15407</v>
      </c>
      <c r="BO67" s="3">
        <v>15193</v>
      </c>
      <c r="BP67" s="3">
        <v>5002</v>
      </c>
      <c r="BQ67" s="3">
        <v>19482</v>
      </c>
      <c r="BR67" s="3">
        <v>10058</v>
      </c>
      <c r="BS67" s="3">
        <v>15378</v>
      </c>
      <c r="BT67" s="3">
        <v>17077</v>
      </c>
      <c r="BU67" s="3">
        <v>54549</v>
      </c>
      <c r="BV67" s="3">
        <v>34177</v>
      </c>
      <c r="BW67" s="3">
        <v>57422</v>
      </c>
      <c r="BX67" s="3">
        <v>28258</v>
      </c>
      <c r="BY67" s="3">
        <v>16816</v>
      </c>
      <c r="BZ67" s="3">
        <v>11340</v>
      </c>
      <c r="CA67" s="3">
        <v>9809</v>
      </c>
      <c r="CB67" s="3">
        <v>14795</v>
      </c>
      <c r="CC67" s="3">
        <v>27448</v>
      </c>
      <c r="CD67" s="3">
        <v>22139</v>
      </c>
      <c r="CE67" s="3">
        <v>22039</v>
      </c>
      <c r="CF67" s="3">
        <v>6777</v>
      </c>
      <c r="CG67" s="3">
        <v>30207</v>
      </c>
      <c r="CH67" s="3">
        <v>19553</v>
      </c>
    </row>
    <row r="68" spans="1:86" x14ac:dyDescent="0.2">
      <c r="A68" s="5" t="s">
        <v>190</v>
      </c>
      <c r="B68" s="9">
        <v>516882</v>
      </c>
      <c r="C68" s="9">
        <v>116</v>
      </c>
      <c r="D68" s="9">
        <v>236874</v>
      </c>
      <c r="E68" s="1" t="s">
        <v>191</v>
      </c>
      <c r="F68" s="1" t="str">
        <f>HYPERLINK("http://www.genome.ad.jp/dbget-bin/www_bget?compound+C00166","C00166")</f>
        <v>C00166</v>
      </c>
      <c r="G68" s="1" t="str">
        <f>HYPERLINK("http://pubchem.ncbi.nlm.nih.gov/summary/summary.cgi?cid=997","997")</f>
        <v>997</v>
      </c>
      <c r="H68" s="1" t="s">
        <v>1199</v>
      </c>
      <c r="I68" s="3">
        <v>438</v>
      </c>
      <c r="J68" s="3">
        <v>379</v>
      </c>
      <c r="K68" s="3">
        <v>321</v>
      </c>
      <c r="L68" s="3">
        <v>245</v>
      </c>
      <c r="M68" s="3">
        <v>748</v>
      </c>
      <c r="N68" s="3">
        <v>379</v>
      </c>
      <c r="O68" s="3">
        <v>274</v>
      </c>
      <c r="P68" s="3">
        <v>372</v>
      </c>
      <c r="Q68" s="3">
        <v>349</v>
      </c>
      <c r="R68" s="3">
        <v>468</v>
      </c>
      <c r="S68" s="3">
        <v>217</v>
      </c>
      <c r="T68" s="3">
        <v>423</v>
      </c>
      <c r="U68" s="3">
        <v>274</v>
      </c>
      <c r="V68" s="3">
        <v>319</v>
      </c>
      <c r="W68" s="3">
        <v>304</v>
      </c>
      <c r="X68" s="3">
        <v>285</v>
      </c>
      <c r="Y68" s="3">
        <v>248</v>
      </c>
      <c r="Z68" s="3">
        <v>459</v>
      </c>
      <c r="AA68" s="3">
        <v>673</v>
      </c>
      <c r="AB68" s="3">
        <v>228</v>
      </c>
      <c r="AC68" s="3">
        <v>260</v>
      </c>
      <c r="AD68" s="3">
        <v>298</v>
      </c>
      <c r="AE68" s="3">
        <v>388</v>
      </c>
      <c r="AF68" s="3">
        <v>231</v>
      </c>
      <c r="AG68" s="3">
        <v>331</v>
      </c>
      <c r="AH68" s="3">
        <v>1174</v>
      </c>
      <c r="AI68" s="3">
        <v>411</v>
      </c>
      <c r="AJ68" s="3">
        <v>295</v>
      </c>
      <c r="AK68" s="3">
        <v>240</v>
      </c>
      <c r="AL68" s="3">
        <v>728</v>
      </c>
      <c r="AM68" s="3">
        <v>279</v>
      </c>
      <c r="AN68" s="3">
        <v>236</v>
      </c>
      <c r="AO68" s="3">
        <v>302</v>
      </c>
      <c r="AP68" s="3">
        <v>387</v>
      </c>
      <c r="AQ68" s="3">
        <v>515</v>
      </c>
      <c r="AR68" s="3">
        <v>237</v>
      </c>
      <c r="AS68" s="3">
        <v>277</v>
      </c>
      <c r="AT68" s="3">
        <v>368</v>
      </c>
      <c r="AU68" s="3">
        <v>318</v>
      </c>
      <c r="AV68" s="3">
        <v>392</v>
      </c>
      <c r="AW68" s="3">
        <v>227</v>
      </c>
      <c r="AX68" s="3">
        <v>755</v>
      </c>
      <c r="AY68" s="3">
        <v>507</v>
      </c>
      <c r="AZ68" s="3">
        <v>260</v>
      </c>
      <c r="BA68" s="3">
        <v>287</v>
      </c>
      <c r="BB68" s="3">
        <v>213</v>
      </c>
      <c r="BC68" s="3">
        <v>549</v>
      </c>
      <c r="BD68" s="3">
        <v>423</v>
      </c>
      <c r="BE68" s="3">
        <v>446</v>
      </c>
      <c r="BF68" s="3">
        <v>580</v>
      </c>
      <c r="BG68" s="3">
        <v>169</v>
      </c>
      <c r="BH68" s="3">
        <v>484</v>
      </c>
      <c r="BI68" s="3">
        <v>355</v>
      </c>
      <c r="BJ68" s="3">
        <v>284</v>
      </c>
      <c r="BK68" s="3">
        <v>439</v>
      </c>
      <c r="BL68" s="3">
        <v>394</v>
      </c>
      <c r="BM68" s="3">
        <v>222</v>
      </c>
      <c r="BN68" s="3">
        <v>645</v>
      </c>
      <c r="BO68" s="3">
        <v>488</v>
      </c>
      <c r="BP68" s="3">
        <v>223</v>
      </c>
      <c r="BQ68" s="3">
        <v>515</v>
      </c>
      <c r="BR68" s="3">
        <v>638</v>
      </c>
      <c r="BS68" s="3">
        <v>386</v>
      </c>
      <c r="BT68" s="3">
        <v>1195</v>
      </c>
      <c r="BU68" s="3">
        <v>531</v>
      </c>
      <c r="BV68" s="3">
        <v>682</v>
      </c>
      <c r="BW68" s="3">
        <v>500</v>
      </c>
      <c r="BX68" s="3">
        <v>395</v>
      </c>
      <c r="BY68" s="3">
        <v>510</v>
      </c>
      <c r="BZ68" s="3">
        <v>257</v>
      </c>
      <c r="CA68" s="3">
        <v>505</v>
      </c>
      <c r="CB68" s="3">
        <v>367</v>
      </c>
      <c r="CC68" s="3">
        <v>404</v>
      </c>
      <c r="CD68" s="3">
        <v>396</v>
      </c>
      <c r="CE68" s="3">
        <v>441</v>
      </c>
      <c r="CF68" s="3">
        <v>635</v>
      </c>
      <c r="CG68" s="3">
        <v>535</v>
      </c>
      <c r="CH68" s="3">
        <v>327</v>
      </c>
    </row>
    <row r="69" spans="1:86" x14ac:dyDescent="0.2">
      <c r="A69" s="5" t="s">
        <v>192</v>
      </c>
      <c r="B69" s="9">
        <v>510041</v>
      </c>
      <c r="C69" s="9">
        <v>174</v>
      </c>
      <c r="D69" s="9">
        <v>438065</v>
      </c>
      <c r="E69" s="1" t="s">
        <v>193</v>
      </c>
      <c r="F69" s="1" t="s">
        <v>1059</v>
      </c>
      <c r="G69" s="9">
        <v>1001</v>
      </c>
      <c r="H69" s="1" t="s">
        <v>1049</v>
      </c>
      <c r="I69" s="3">
        <v>1153</v>
      </c>
      <c r="J69" s="3">
        <v>3405</v>
      </c>
      <c r="K69" s="3">
        <v>1858</v>
      </c>
      <c r="L69" s="3">
        <v>2044</v>
      </c>
      <c r="M69" s="3">
        <v>2009</v>
      </c>
      <c r="N69" s="3">
        <v>2168</v>
      </c>
      <c r="O69" s="3">
        <v>387</v>
      </c>
      <c r="P69" s="3">
        <v>198</v>
      </c>
      <c r="Q69" s="3">
        <v>422</v>
      </c>
      <c r="R69" s="3">
        <v>7877</v>
      </c>
      <c r="S69" s="3">
        <v>593</v>
      </c>
      <c r="T69" s="3">
        <v>1387</v>
      </c>
      <c r="U69" s="3">
        <v>479</v>
      </c>
      <c r="V69" s="3">
        <v>497</v>
      </c>
      <c r="W69" s="3">
        <v>308</v>
      </c>
      <c r="X69" s="3">
        <v>2252</v>
      </c>
      <c r="Y69" s="3">
        <v>1318</v>
      </c>
      <c r="Z69" s="3">
        <v>3320</v>
      </c>
      <c r="AA69" s="3">
        <v>3165</v>
      </c>
      <c r="AB69" s="3">
        <v>215</v>
      </c>
      <c r="AC69" s="3">
        <v>3250</v>
      </c>
      <c r="AD69" s="3">
        <v>671</v>
      </c>
      <c r="AE69" s="3">
        <v>2697</v>
      </c>
      <c r="AF69" s="3">
        <v>220</v>
      </c>
      <c r="AG69" s="3">
        <v>212</v>
      </c>
      <c r="AH69" s="3">
        <v>2614</v>
      </c>
      <c r="AI69" s="3">
        <v>1907</v>
      </c>
      <c r="AJ69" s="3">
        <v>6490</v>
      </c>
      <c r="AK69" s="3">
        <v>1365</v>
      </c>
      <c r="AL69" s="3">
        <v>303</v>
      </c>
      <c r="AM69" s="3">
        <v>1996</v>
      </c>
      <c r="AN69" s="3">
        <v>275</v>
      </c>
      <c r="AO69" s="3">
        <v>2894</v>
      </c>
      <c r="AP69" s="3">
        <v>477</v>
      </c>
      <c r="AQ69" s="3">
        <v>1021</v>
      </c>
      <c r="AR69" s="3">
        <v>441</v>
      </c>
      <c r="AS69" s="3">
        <v>2036</v>
      </c>
      <c r="AT69" s="3">
        <v>1761</v>
      </c>
      <c r="AU69" s="3">
        <v>1346</v>
      </c>
      <c r="AV69" s="3">
        <v>985</v>
      </c>
      <c r="AW69" s="3">
        <v>384</v>
      </c>
      <c r="AX69" s="3">
        <v>2336</v>
      </c>
      <c r="AY69" s="3">
        <v>592</v>
      </c>
      <c r="AZ69" s="3">
        <v>518</v>
      </c>
      <c r="BA69" s="3">
        <v>1268</v>
      </c>
      <c r="BB69" s="3">
        <v>235</v>
      </c>
      <c r="BC69" s="3">
        <v>513</v>
      </c>
      <c r="BD69" s="3">
        <v>3041</v>
      </c>
      <c r="BE69" s="3">
        <v>3090</v>
      </c>
      <c r="BF69" s="3">
        <v>2026</v>
      </c>
      <c r="BG69" s="3">
        <v>295</v>
      </c>
      <c r="BH69" s="3">
        <v>569</v>
      </c>
      <c r="BI69" s="3">
        <v>428</v>
      </c>
      <c r="BJ69" s="3">
        <v>346</v>
      </c>
      <c r="BK69" s="3">
        <v>3179</v>
      </c>
      <c r="BL69" s="3">
        <v>398</v>
      </c>
      <c r="BM69" s="3">
        <v>523</v>
      </c>
      <c r="BN69" s="3">
        <v>801</v>
      </c>
      <c r="BO69" s="3">
        <v>930</v>
      </c>
      <c r="BP69" s="3">
        <v>1016</v>
      </c>
      <c r="BQ69" s="3">
        <v>2585</v>
      </c>
      <c r="BR69" s="3">
        <v>1382</v>
      </c>
      <c r="BS69" s="3">
        <v>4277</v>
      </c>
      <c r="BT69" s="3">
        <v>1429</v>
      </c>
      <c r="BU69" s="3">
        <v>3249</v>
      </c>
      <c r="BV69" s="3">
        <v>1118</v>
      </c>
      <c r="BW69" s="3">
        <v>3097</v>
      </c>
      <c r="BX69" s="3">
        <v>1004</v>
      </c>
      <c r="BY69" s="3">
        <v>752</v>
      </c>
      <c r="BZ69" s="3">
        <v>2353</v>
      </c>
      <c r="CA69" s="3">
        <v>382</v>
      </c>
      <c r="CB69" s="3">
        <v>373</v>
      </c>
      <c r="CC69" s="3">
        <v>1216</v>
      </c>
      <c r="CD69" s="3">
        <v>509</v>
      </c>
      <c r="CE69" s="3">
        <v>2783</v>
      </c>
      <c r="CF69" s="3">
        <v>2938</v>
      </c>
      <c r="CG69" s="3">
        <v>1830</v>
      </c>
      <c r="CH69" s="3">
        <v>1174</v>
      </c>
    </row>
    <row r="70" spans="1:86" x14ac:dyDescent="0.2">
      <c r="A70" s="5" t="s">
        <v>194</v>
      </c>
      <c r="B70" s="9">
        <v>538016</v>
      </c>
      <c r="C70" s="9">
        <v>218</v>
      </c>
      <c r="D70" s="9">
        <v>217642</v>
      </c>
      <c r="E70" s="1" t="s">
        <v>195</v>
      </c>
      <c r="F70" s="1" t="str">
        <f>HYPERLINK("http://www.genome.ad.jp/dbget-bin/www_bget?compound+C00079","C00079")</f>
        <v>C00079</v>
      </c>
      <c r="G70" s="1" t="str">
        <f>HYPERLINK("http://pubchem.ncbi.nlm.nih.gov/summary/summary.cgi?cid=6140","6140")</f>
        <v>6140</v>
      </c>
      <c r="H70" s="1" t="s">
        <v>1160</v>
      </c>
      <c r="I70" s="3">
        <v>37763</v>
      </c>
      <c r="J70" s="3">
        <v>41452</v>
      </c>
      <c r="K70" s="3">
        <v>10029</v>
      </c>
      <c r="L70" s="3">
        <v>11499</v>
      </c>
      <c r="M70" s="3">
        <v>63139</v>
      </c>
      <c r="N70" s="3">
        <v>27760</v>
      </c>
      <c r="O70" s="3">
        <v>8175</v>
      </c>
      <c r="P70" s="3">
        <v>16162</v>
      </c>
      <c r="Q70" s="3">
        <v>14041</v>
      </c>
      <c r="R70" s="3">
        <v>17436</v>
      </c>
      <c r="S70" s="3">
        <v>7388</v>
      </c>
      <c r="T70" s="3">
        <v>13760</v>
      </c>
      <c r="U70" s="3">
        <v>11320</v>
      </c>
      <c r="V70" s="3">
        <v>26277</v>
      </c>
      <c r="W70" s="3">
        <v>23785</v>
      </c>
      <c r="X70" s="3">
        <v>10208</v>
      </c>
      <c r="Y70" s="3">
        <v>12757</v>
      </c>
      <c r="Z70" s="3">
        <v>27659</v>
      </c>
      <c r="AA70" s="3">
        <v>50337</v>
      </c>
      <c r="AB70" s="3">
        <v>16555</v>
      </c>
      <c r="AC70" s="3">
        <v>17233</v>
      </c>
      <c r="AD70" s="3">
        <v>15056</v>
      </c>
      <c r="AE70" s="3">
        <v>62909</v>
      </c>
      <c r="AF70" s="3">
        <v>15011</v>
      </c>
      <c r="AG70" s="3">
        <v>22395</v>
      </c>
      <c r="AH70" s="3">
        <v>44871</v>
      </c>
      <c r="AI70" s="3">
        <v>29105</v>
      </c>
      <c r="AJ70" s="3">
        <v>31532</v>
      </c>
      <c r="AK70" s="3">
        <v>18132</v>
      </c>
      <c r="AL70" s="3">
        <v>19837</v>
      </c>
      <c r="AM70" s="3">
        <v>12483</v>
      </c>
      <c r="AN70" s="3">
        <v>9196</v>
      </c>
      <c r="AO70" s="3">
        <v>14175</v>
      </c>
      <c r="AP70" s="3">
        <v>46584</v>
      </c>
      <c r="AQ70" s="3">
        <v>73150</v>
      </c>
      <c r="AR70" s="3">
        <v>17011</v>
      </c>
      <c r="AS70" s="3">
        <v>27342</v>
      </c>
      <c r="AT70" s="3">
        <v>20021</v>
      </c>
      <c r="AU70" s="3">
        <v>16209</v>
      </c>
      <c r="AV70" s="3">
        <v>39467</v>
      </c>
      <c r="AW70" s="3">
        <v>5974</v>
      </c>
      <c r="AX70" s="3">
        <v>39235</v>
      </c>
      <c r="AY70" s="3">
        <v>104448</v>
      </c>
      <c r="AZ70" s="3">
        <v>14769</v>
      </c>
      <c r="BA70" s="3">
        <v>17196</v>
      </c>
      <c r="BB70" s="3">
        <v>13745</v>
      </c>
      <c r="BC70" s="3">
        <v>22785</v>
      </c>
      <c r="BD70" s="3">
        <v>16965</v>
      </c>
      <c r="BE70" s="3">
        <v>21390</v>
      </c>
      <c r="BF70" s="3">
        <v>21229</v>
      </c>
      <c r="BG70" s="3">
        <v>8911</v>
      </c>
      <c r="BH70" s="3">
        <v>32118</v>
      </c>
      <c r="BI70" s="3">
        <v>13930</v>
      </c>
      <c r="BJ70" s="3">
        <v>10557</v>
      </c>
      <c r="BK70" s="3">
        <v>16011</v>
      </c>
      <c r="BL70" s="3">
        <v>40423</v>
      </c>
      <c r="BM70" s="3">
        <v>5773</v>
      </c>
      <c r="BN70" s="3">
        <v>70507</v>
      </c>
      <c r="BO70" s="3">
        <v>38121</v>
      </c>
      <c r="BP70" s="3">
        <v>6660</v>
      </c>
      <c r="BQ70" s="3">
        <v>29375</v>
      </c>
      <c r="BR70" s="3">
        <v>58912</v>
      </c>
      <c r="BS70" s="3">
        <v>53483</v>
      </c>
      <c r="BT70" s="3">
        <v>47061</v>
      </c>
      <c r="BU70" s="3">
        <v>36298</v>
      </c>
      <c r="BV70" s="3">
        <v>39328</v>
      </c>
      <c r="BW70" s="3">
        <v>28300</v>
      </c>
      <c r="BX70" s="3">
        <v>42969</v>
      </c>
      <c r="BY70" s="3">
        <v>44668</v>
      </c>
      <c r="BZ70" s="3">
        <v>20254</v>
      </c>
      <c r="CA70" s="3">
        <v>29473</v>
      </c>
      <c r="CB70" s="3">
        <v>28422</v>
      </c>
      <c r="CC70" s="3">
        <v>22616</v>
      </c>
      <c r="CD70" s="3">
        <v>40160</v>
      </c>
      <c r="CE70" s="3">
        <v>45435</v>
      </c>
      <c r="CF70" s="3">
        <v>50546</v>
      </c>
      <c r="CG70" s="3">
        <v>24490</v>
      </c>
      <c r="CH70" s="3">
        <v>13703</v>
      </c>
    </row>
    <row r="71" spans="1:86" x14ac:dyDescent="0.2">
      <c r="A71" s="5" t="s">
        <v>196</v>
      </c>
      <c r="B71" s="9">
        <v>674704</v>
      </c>
      <c r="C71" s="9">
        <v>117</v>
      </c>
      <c r="D71" s="9">
        <v>203296</v>
      </c>
      <c r="E71" s="1" t="s">
        <v>197</v>
      </c>
      <c r="F71" s="1" t="str">
        <f>HYPERLINK("http://www.genome.ad.jp/dbget-bin/www_bget?compound+C16537","C16537")</f>
        <v>C16537</v>
      </c>
      <c r="G71" s="1" t="str">
        <f>HYPERLINK("http://pubchem.ncbi.nlm.nih.gov/summary/summary.cgi?cid=13849","13849")</f>
        <v>13849</v>
      </c>
      <c r="H71" s="1" t="s">
        <v>1127</v>
      </c>
      <c r="I71" s="3">
        <v>3796</v>
      </c>
      <c r="J71" s="3">
        <v>3892</v>
      </c>
      <c r="K71" s="3">
        <v>3509</v>
      </c>
      <c r="L71" s="3">
        <v>2547</v>
      </c>
      <c r="M71" s="3">
        <v>4379</v>
      </c>
      <c r="N71" s="3">
        <v>4911</v>
      </c>
      <c r="O71" s="3">
        <v>2500</v>
      </c>
      <c r="P71" s="3">
        <v>1570</v>
      </c>
      <c r="Q71" s="3">
        <v>2845</v>
      </c>
      <c r="R71" s="3">
        <v>4105</v>
      </c>
      <c r="S71" s="3">
        <v>2528</v>
      </c>
      <c r="T71" s="3">
        <v>2747</v>
      </c>
      <c r="U71" s="3">
        <v>3425</v>
      </c>
      <c r="V71" s="3">
        <v>4639</v>
      </c>
      <c r="W71" s="3">
        <v>3187</v>
      </c>
      <c r="X71" s="3">
        <v>3311</v>
      </c>
      <c r="Y71" s="3">
        <v>3166</v>
      </c>
      <c r="Z71" s="3">
        <v>3155</v>
      </c>
      <c r="AA71" s="3">
        <v>4173</v>
      </c>
      <c r="AB71" s="3">
        <v>3908</v>
      </c>
      <c r="AC71" s="3">
        <v>3161</v>
      </c>
      <c r="AD71" s="3">
        <v>2363</v>
      </c>
      <c r="AE71" s="3">
        <v>3639</v>
      </c>
      <c r="AF71" s="3">
        <v>2473</v>
      </c>
      <c r="AG71" s="3">
        <v>3040</v>
      </c>
      <c r="AH71" s="3">
        <v>6728</v>
      </c>
      <c r="AI71" s="3">
        <v>3648</v>
      </c>
      <c r="AJ71" s="3">
        <v>3419</v>
      </c>
      <c r="AK71" s="3">
        <v>1977</v>
      </c>
      <c r="AL71" s="3">
        <v>2787</v>
      </c>
      <c r="AM71" s="3">
        <v>3388</v>
      </c>
      <c r="AN71" s="3">
        <v>2857</v>
      </c>
      <c r="AO71" s="3">
        <v>3444</v>
      </c>
      <c r="AP71" s="3">
        <v>3041</v>
      </c>
      <c r="AQ71" s="3">
        <v>4353</v>
      </c>
      <c r="AR71" s="3">
        <v>3167</v>
      </c>
      <c r="AS71" s="3">
        <v>2996</v>
      </c>
      <c r="AT71" s="3">
        <v>3134</v>
      </c>
      <c r="AU71" s="3">
        <v>2786</v>
      </c>
      <c r="AV71" s="3">
        <v>3597</v>
      </c>
      <c r="AW71" s="3">
        <v>2050</v>
      </c>
      <c r="AX71" s="3">
        <v>2567</v>
      </c>
      <c r="AY71" s="3">
        <v>6366</v>
      </c>
      <c r="AZ71" s="3">
        <v>2822</v>
      </c>
      <c r="BA71" s="3">
        <v>3275</v>
      </c>
      <c r="BB71" s="3">
        <v>1576</v>
      </c>
      <c r="BC71" s="3">
        <v>2133</v>
      </c>
      <c r="BD71" s="3">
        <v>1795</v>
      </c>
      <c r="BE71" s="3">
        <v>2666</v>
      </c>
      <c r="BF71" s="3">
        <v>3588</v>
      </c>
      <c r="BG71" s="3">
        <v>1170</v>
      </c>
      <c r="BH71" s="3">
        <v>2279</v>
      </c>
      <c r="BI71" s="3">
        <v>2001</v>
      </c>
      <c r="BJ71" s="3">
        <v>3099</v>
      </c>
      <c r="BK71" s="3">
        <v>3279</v>
      </c>
      <c r="BL71" s="3">
        <v>2779</v>
      </c>
      <c r="BM71" s="3">
        <v>2685</v>
      </c>
      <c r="BN71" s="3">
        <v>1471</v>
      </c>
      <c r="BO71" s="3">
        <v>6216</v>
      </c>
      <c r="BP71" s="3">
        <v>2651</v>
      </c>
      <c r="BQ71" s="3">
        <v>3879</v>
      </c>
      <c r="BR71" s="3">
        <v>5588</v>
      </c>
      <c r="BS71" s="3">
        <v>3828</v>
      </c>
      <c r="BT71" s="3">
        <v>2871</v>
      </c>
      <c r="BU71" s="3">
        <v>2616</v>
      </c>
      <c r="BV71" s="3">
        <v>2175</v>
      </c>
      <c r="BW71" s="3">
        <v>9573</v>
      </c>
      <c r="BX71" s="3">
        <v>1463</v>
      </c>
      <c r="BY71" s="3">
        <v>3201</v>
      </c>
      <c r="BZ71" s="3">
        <v>2118</v>
      </c>
      <c r="CA71" s="3">
        <v>1551</v>
      </c>
      <c r="CB71" s="3">
        <v>2314</v>
      </c>
      <c r="CC71" s="3">
        <v>2155</v>
      </c>
      <c r="CD71" s="3">
        <v>3488</v>
      </c>
      <c r="CE71" s="3">
        <v>2888</v>
      </c>
      <c r="CF71" s="3">
        <v>4272</v>
      </c>
      <c r="CG71" s="3">
        <v>2705</v>
      </c>
      <c r="CH71" s="3">
        <v>3304</v>
      </c>
    </row>
    <row r="72" spans="1:86" x14ac:dyDescent="0.2">
      <c r="A72" s="5" t="s">
        <v>198</v>
      </c>
      <c r="B72" s="9">
        <v>399163</v>
      </c>
      <c r="C72" s="9">
        <v>117</v>
      </c>
      <c r="D72" s="9">
        <v>201810</v>
      </c>
      <c r="E72" s="1" t="s">
        <v>199</v>
      </c>
      <c r="F72" s="1" t="str">
        <f>HYPERLINK("http://www.genome.ad.jp/dbget-bin/www_bget?compound+C01601","C01601")</f>
        <v>C01601</v>
      </c>
      <c r="G72" s="1" t="str">
        <f>HYPERLINK("http://pubchem.ncbi.nlm.nih.gov/summary/summary.cgi?cid=8158","8158")</f>
        <v>8158</v>
      </c>
      <c r="H72" s="1" t="s">
        <v>1142</v>
      </c>
      <c r="I72" s="3">
        <v>17867</v>
      </c>
      <c r="J72" s="3">
        <v>17812</v>
      </c>
      <c r="K72" s="3">
        <v>22192</v>
      </c>
      <c r="L72" s="3">
        <v>20704</v>
      </c>
      <c r="M72" s="3">
        <v>14792</v>
      </c>
      <c r="N72" s="3">
        <v>19599</v>
      </c>
      <c r="O72" s="3">
        <v>12241</v>
      </c>
      <c r="P72" s="3">
        <v>14185</v>
      </c>
      <c r="Q72" s="3">
        <v>8912</v>
      </c>
      <c r="R72" s="3">
        <v>20733</v>
      </c>
      <c r="S72" s="3">
        <v>17563</v>
      </c>
      <c r="T72" s="3">
        <v>12215</v>
      </c>
      <c r="U72" s="3">
        <v>22781</v>
      </c>
      <c r="V72" s="3">
        <v>16699</v>
      </c>
      <c r="W72" s="3">
        <v>15118</v>
      </c>
      <c r="X72" s="3">
        <v>19515</v>
      </c>
      <c r="Y72" s="3">
        <v>12143</v>
      </c>
      <c r="Z72" s="3">
        <v>27622</v>
      </c>
      <c r="AA72" s="3">
        <v>17205</v>
      </c>
      <c r="AB72" s="3">
        <v>15753</v>
      </c>
      <c r="AC72" s="3">
        <v>13118</v>
      </c>
      <c r="AD72" s="3">
        <v>22436</v>
      </c>
      <c r="AE72" s="3">
        <v>12690</v>
      </c>
      <c r="AF72" s="3">
        <v>8519</v>
      </c>
      <c r="AG72" s="3">
        <v>9270</v>
      </c>
      <c r="AH72" s="3">
        <v>17806</v>
      </c>
      <c r="AI72" s="3">
        <v>19595</v>
      </c>
      <c r="AJ72" s="3">
        <v>10370</v>
      </c>
      <c r="AK72" s="3">
        <v>19851</v>
      </c>
      <c r="AL72" s="3">
        <v>16974</v>
      </c>
      <c r="AM72" s="3">
        <v>19383</v>
      </c>
      <c r="AN72" s="3">
        <v>15055</v>
      </c>
      <c r="AO72" s="3">
        <v>8127</v>
      </c>
      <c r="AP72" s="3">
        <v>14409</v>
      </c>
      <c r="AQ72" s="3">
        <v>11308</v>
      </c>
      <c r="AR72" s="3">
        <v>21443</v>
      </c>
      <c r="AS72" s="3">
        <v>8269</v>
      </c>
      <c r="AT72" s="3">
        <v>12622</v>
      </c>
      <c r="AU72" s="3">
        <v>17759</v>
      </c>
      <c r="AV72" s="3">
        <v>16550</v>
      </c>
      <c r="AW72" s="3">
        <v>12682</v>
      </c>
      <c r="AX72" s="3">
        <v>14207</v>
      </c>
      <c r="AY72" s="3">
        <v>12466</v>
      </c>
      <c r="AZ72" s="3">
        <v>8244</v>
      </c>
      <c r="BA72" s="3">
        <v>10266</v>
      </c>
      <c r="BB72" s="3">
        <v>9631</v>
      </c>
      <c r="BC72" s="3">
        <v>17423</v>
      </c>
      <c r="BD72" s="3">
        <v>13950</v>
      </c>
      <c r="BE72" s="3">
        <v>7488</v>
      </c>
      <c r="BF72" s="3">
        <v>13573</v>
      </c>
      <c r="BG72" s="3">
        <v>10578</v>
      </c>
      <c r="BH72" s="3">
        <v>24015</v>
      </c>
      <c r="BI72" s="3">
        <v>14372</v>
      </c>
      <c r="BJ72" s="3">
        <v>14341</v>
      </c>
      <c r="BK72" s="3">
        <v>29326</v>
      </c>
      <c r="BL72" s="3">
        <v>8836</v>
      </c>
      <c r="BM72" s="3">
        <v>7427</v>
      </c>
      <c r="BN72" s="3">
        <v>18024</v>
      </c>
      <c r="BO72" s="3">
        <v>9094</v>
      </c>
      <c r="BP72" s="3">
        <v>19577</v>
      </c>
      <c r="BQ72" s="3">
        <v>14556</v>
      </c>
      <c r="BR72" s="3">
        <v>11134</v>
      </c>
      <c r="BS72" s="3">
        <v>23355</v>
      </c>
      <c r="BT72" s="3">
        <v>19087</v>
      </c>
      <c r="BU72" s="3">
        <v>13542</v>
      </c>
      <c r="BV72" s="3">
        <v>13086</v>
      </c>
      <c r="BW72" s="3">
        <v>12463</v>
      </c>
      <c r="BX72" s="3">
        <v>16218</v>
      </c>
      <c r="BY72" s="3">
        <v>8226</v>
      </c>
      <c r="BZ72" s="3">
        <v>12545</v>
      </c>
      <c r="CA72" s="3">
        <v>20200</v>
      </c>
      <c r="CB72" s="3">
        <v>12541</v>
      </c>
      <c r="CC72" s="3">
        <v>11364</v>
      </c>
      <c r="CD72" s="3">
        <v>13488</v>
      </c>
      <c r="CE72" s="3">
        <v>18261</v>
      </c>
      <c r="CF72" s="3">
        <v>9535</v>
      </c>
      <c r="CG72" s="3">
        <v>13501</v>
      </c>
      <c r="CH72" s="3">
        <v>15777</v>
      </c>
    </row>
    <row r="73" spans="1:86" x14ac:dyDescent="0.2">
      <c r="A73" s="5" t="s">
        <v>200</v>
      </c>
      <c r="B73" s="9">
        <v>691214</v>
      </c>
      <c r="C73" s="9">
        <v>103</v>
      </c>
      <c r="D73" s="9">
        <v>205158</v>
      </c>
      <c r="E73" s="1" t="s">
        <v>201</v>
      </c>
      <c r="F73" s="1" t="str">
        <f>HYPERLINK("http://www.genome.ad.jp/dbget-bin/www_bget?compound+C00864","C00864")</f>
        <v>C00864</v>
      </c>
      <c r="G73" s="1" t="str">
        <f>HYPERLINK("http://pubchem.ncbi.nlm.nih.gov/summary/summary.cgi?cid=6613","6613")</f>
        <v>6613</v>
      </c>
      <c r="H73" s="1" t="s">
        <v>1151</v>
      </c>
      <c r="I73" s="3">
        <v>1427</v>
      </c>
      <c r="J73" s="3">
        <v>1930</v>
      </c>
      <c r="K73" s="3">
        <v>550</v>
      </c>
      <c r="L73" s="3">
        <v>801</v>
      </c>
      <c r="M73" s="3">
        <v>742</v>
      </c>
      <c r="N73" s="3">
        <v>1078</v>
      </c>
      <c r="O73" s="3">
        <v>530</v>
      </c>
      <c r="P73" s="3">
        <v>677</v>
      </c>
      <c r="Q73" s="3">
        <v>591</v>
      </c>
      <c r="R73" s="3">
        <v>769</v>
      </c>
      <c r="S73" s="3">
        <v>566</v>
      </c>
      <c r="T73" s="3">
        <v>824</v>
      </c>
      <c r="U73" s="3">
        <v>680</v>
      </c>
      <c r="V73" s="3">
        <v>1740</v>
      </c>
      <c r="W73" s="3">
        <v>562</v>
      </c>
      <c r="X73" s="3">
        <v>640</v>
      </c>
      <c r="Y73" s="3">
        <v>755</v>
      </c>
      <c r="Z73" s="3">
        <v>761</v>
      </c>
      <c r="AA73" s="3">
        <v>1643</v>
      </c>
      <c r="AB73" s="3">
        <v>1060</v>
      </c>
      <c r="AC73" s="3">
        <v>664</v>
      </c>
      <c r="AD73" s="3">
        <v>518</v>
      </c>
      <c r="AE73" s="3">
        <v>1350</v>
      </c>
      <c r="AF73" s="3">
        <v>645</v>
      </c>
      <c r="AG73" s="3">
        <v>1005</v>
      </c>
      <c r="AH73" s="3">
        <v>731</v>
      </c>
      <c r="AI73" s="3">
        <v>992</v>
      </c>
      <c r="AJ73" s="3">
        <v>5068</v>
      </c>
      <c r="AK73" s="3">
        <v>866</v>
      </c>
      <c r="AL73" s="3">
        <v>337</v>
      </c>
      <c r="AM73" s="3">
        <v>548</v>
      </c>
      <c r="AN73" s="3">
        <v>435</v>
      </c>
      <c r="AO73" s="3">
        <v>964</v>
      </c>
      <c r="AP73" s="3">
        <v>590</v>
      </c>
      <c r="AQ73" s="3">
        <v>981</v>
      </c>
      <c r="AR73" s="3">
        <v>1528</v>
      </c>
      <c r="AS73" s="3">
        <v>1305</v>
      </c>
      <c r="AT73" s="3">
        <v>760</v>
      </c>
      <c r="AU73" s="3">
        <v>1464</v>
      </c>
      <c r="AV73" s="3">
        <v>1031</v>
      </c>
      <c r="AW73" s="3">
        <v>552</v>
      </c>
      <c r="AX73" s="3">
        <v>1050</v>
      </c>
      <c r="AY73" s="3">
        <v>620</v>
      </c>
      <c r="AZ73" s="3">
        <v>450</v>
      </c>
      <c r="BA73" s="3">
        <v>822</v>
      </c>
      <c r="BB73" s="3">
        <v>562</v>
      </c>
      <c r="BC73" s="3">
        <v>957</v>
      </c>
      <c r="BD73" s="3">
        <v>824</v>
      </c>
      <c r="BE73" s="3">
        <v>654</v>
      </c>
      <c r="BF73" s="3">
        <v>1094</v>
      </c>
      <c r="BG73" s="3">
        <v>396</v>
      </c>
      <c r="BH73" s="3">
        <v>1028</v>
      </c>
      <c r="BI73" s="3">
        <v>751</v>
      </c>
      <c r="BJ73" s="3">
        <v>640</v>
      </c>
      <c r="BK73" s="3">
        <v>810</v>
      </c>
      <c r="BL73" s="3">
        <v>917</v>
      </c>
      <c r="BM73" s="3">
        <v>312</v>
      </c>
      <c r="BN73" s="3">
        <v>1207</v>
      </c>
      <c r="BO73" s="3">
        <v>1006</v>
      </c>
      <c r="BP73" s="3">
        <v>767</v>
      </c>
      <c r="BQ73" s="3">
        <v>784</v>
      </c>
      <c r="BR73" s="3">
        <v>1202</v>
      </c>
      <c r="BS73" s="3">
        <v>1442</v>
      </c>
      <c r="BT73" s="3">
        <v>1284</v>
      </c>
      <c r="BU73" s="3">
        <v>644</v>
      </c>
      <c r="BV73" s="3">
        <v>1414</v>
      </c>
      <c r="BW73" s="3">
        <v>2245</v>
      </c>
      <c r="BX73" s="3">
        <v>1417</v>
      </c>
      <c r="BY73" s="3">
        <v>857</v>
      </c>
      <c r="BZ73" s="3">
        <v>719</v>
      </c>
      <c r="CA73" s="3">
        <v>765</v>
      </c>
      <c r="CB73" s="3">
        <v>857</v>
      </c>
      <c r="CC73" s="3">
        <v>863</v>
      </c>
      <c r="CD73" s="3">
        <v>967</v>
      </c>
      <c r="CE73" s="3">
        <v>2414</v>
      </c>
      <c r="CF73" s="3">
        <v>2704</v>
      </c>
      <c r="CG73" s="3">
        <v>1195</v>
      </c>
      <c r="CH73" s="3">
        <v>964</v>
      </c>
    </row>
    <row r="74" spans="1:86" x14ac:dyDescent="0.2">
      <c r="A74" s="5" t="s">
        <v>202</v>
      </c>
      <c r="B74" s="9">
        <v>711066</v>
      </c>
      <c r="C74" s="9">
        <v>313</v>
      </c>
      <c r="D74" s="9">
        <v>227993</v>
      </c>
      <c r="E74" s="1" t="s">
        <v>203</v>
      </c>
      <c r="F74" s="1" t="str">
        <f>HYPERLINK("http://www.genome.ad.jp/dbget-bin/www_bget?compound+C00249","C00249")</f>
        <v>C00249</v>
      </c>
      <c r="G74" s="1" t="str">
        <f>HYPERLINK("http://pubchem.ncbi.nlm.nih.gov/summary/summary.cgi?cid=985","985")</f>
        <v>985</v>
      </c>
      <c r="H74" s="1" t="s">
        <v>1200</v>
      </c>
      <c r="I74" s="3">
        <v>44052</v>
      </c>
      <c r="J74" s="3">
        <v>49363</v>
      </c>
      <c r="K74" s="3">
        <v>58311</v>
      </c>
      <c r="L74" s="3">
        <v>48445</v>
      </c>
      <c r="M74" s="3">
        <v>43564</v>
      </c>
      <c r="N74" s="3">
        <v>61440</v>
      </c>
      <c r="O74" s="3">
        <v>37761</v>
      </c>
      <c r="P74" s="3">
        <v>22979</v>
      </c>
      <c r="Q74" s="3">
        <v>19791</v>
      </c>
      <c r="R74" s="3">
        <v>46856</v>
      </c>
      <c r="S74" s="3">
        <v>18484</v>
      </c>
      <c r="T74" s="3">
        <v>46919</v>
      </c>
      <c r="U74" s="3">
        <v>21303</v>
      </c>
      <c r="V74" s="3">
        <v>48519</v>
      </c>
      <c r="W74" s="3">
        <v>44584</v>
      </c>
      <c r="X74" s="3">
        <v>56223</v>
      </c>
      <c r="Y74" s="3">
        <v>22836</v>
      </c>
      <c r="Z74" s="3">
        <v>42943</v>
      </c>
      <c r="AA74" s="3">
        <v>57975</v>
      </c>
      <c r="AB74" s="3">
        <v>27279</v>
      </c>
      <c r="AC74" s="3">
        <v>32918</v>
      </c>
      <c r="AD74" s="3">
        <v>27232</v>
      </c>
      <c r="AE74" s="3">
        <v>28007</v>
      </c>
      <c r="AF74" s="3">
        <v>23236</v>
      </c>
      <c r="AG74" s="3">
        <v>18598</v>
      </c>
      <c r="AH74" s="3">
        <v>32284</v>
      </c>
      <c r="AI74" s="3">
        <v>51357</v>
      </c>
      <c r="AJ74" s="3">
        <v>46807</v>
      </c>
      <c r="AK74" s="3">
        <v>21710</v>
      </c>
      <c r="AL74" s="3">
        <v>60253</v>
      </c>
      <c r="AM74" s="3">
        <v>27313</v>
      </c>
      <c r="AN74" s="3">
        <v>24957</v>
      </c>
      <c r="AO74" s="3">
        <v>22513</v>
      </c>
      <c r="AP74" s="3">
        <v>23426</v>
      </c>
      <c r="AQ74" s="3">
        <v>68444</v>
      </c>
      <c r="AR74" s="3">
        <v>50400</v>
      </c>
      <c r="AS74" s="3">
        <v>22163</v>
      </c>
      <c r="AT74" s="3">
        <v>38308</v>
      </c>
      <c r="AU74" s="3">
        <v>20770</v>
      </c>
      <c r="AV74" s="3">
        <v>30033</v>
      </c>
      <c r="AW74" s="3">
        <v>18109</v>
      </c>
      <c r="AX74" s="3">
        <v>51917</v>
      </c>
      <c r="AY74" s="3">
        <v>26161</v>
      </c>
      <c r="AZ74" s="3">
        <v>19181</v>
      </c>
      <c r="BA74" s="3">
        <v>58750</v>
      </c>
      <c r="BB74" s="3">
        <v>20763</v>
      </c>
      <c r="BC74" s="3">
        <v>20890</v>
      </c>
      <c r="BD74" s="3">
        <v>37958</v>
      </c>
      <c r="BE74" s="3">
        <v>22800</v>
      </c>
      <c r="BF74" s="3">
        <v>36494</v>
      </c>
      <c r="BG74" s="3">
        <v>16792</v>
      </c>
      <c r="BH74" s="3">
        <v>44307</v>
      </c>
      <c r="BI74" s="3">
        <v>20779</v>
      </c>
      <c r="BJ74" s="3">
        <v>73469</v>
      </c>
      <c r="BK74" s="3">
        <v>63266</v>
      </c>
      <c r="BL74" s="3">
        <v>26703</v>
      </c>
      <c r="BM74" s="3">
        <v>18752</v>
      </c>
      <c r="BN74" s="3">
        <v>27087</v>
      </c>
      <c r="BO74" s="3">
        <v>49362</v>
      </c>
      <c r="BP74" s="3">
        <v>22202</v>
      </c>
      <c r="BQ74" s="3">
        <v>45160</v>
      </c>
      <c r="BR74" s="3">
        <v>35364</v>
      </c>
      <c r="BS74" s="3">
        <v>32935</v>
      </c>
      <c r="BT74" s="3">
        <v>52490</v>
      </c>
      <c r="BU74" s="3">
        <v>41191</v>
      </c>
      <c r="BV74" s="3">
        <v>36518</v>
      </c>
      <c r="BW74" s="3">
        <v>56742</v>
      </c>
      <c r="BX74" s="3">
        <v>22244</v>
      </c>
      <c r="BY74" s="3">
        <v>23295</v>
      </c>
      <c r="BZ74" s="3">
        <v>18505</v>
      </c>
      <c r="CA74" s="3">
        <v>28724</v>
      </c>
      <c r="CB74" s="3">
        <v>24110</v>
      </c>
      <c r="CC74" s="3">
        <v>19862</v>
      </c>
      <c r="CD74" s="3">
        <v>23046</v>
      </c>
      <c r="CE74" s="3">
        <v>39525</v>
      </c>
      <c r="CF74" s="3">
        <v>51107</v>
      </c>
      <c r="CG74" s="3">
        <v>50565</v>
      </c>
      <c r="CH74" s="3">
        <v>38823</v>
      </c>
    </row>
    <row r="75" spans="1:86" x14ac:dyDescent="0.2">
      <c r="A75" s="5" t="s">
        <v>204</v>
      </c>
      <c r="B75" s="9">
        <v>489576</v>
      </c>
      <c r="C75" s="9">
        <v>156</v>
      </c>
      <c r="D75" s="9">
        <v>228006</v>
      </c>
      <c r="E75" s="1" t="s">
        <v>205</v>
      </c>
      <c r="F75" s="1" t="str">
        <f>HYPERLINK("http://www.genome.ad.jp/dbget-bin/www_bget?compound+C01879","C01879")</f>
        <v>C01879</v>
      </c>
      <c r="G75" s="1" t="str">
        <f>HYPERLINK("http://pubchem.ncbi.nlm.nih.gov/summary/summary.cgi?cid=7405","7405")</f>
        <v>7405</v>
      </c>
      <c r="H75" s="1" t="s">
        <v>1147</v>
      </c>
      <c r="I75" s="3">
        <v>106021</v>
      </c>
      <c r="J75" s="3">
        <v>154948</v>
      </c>
      <c r="K75" s="3">
        <v>112830</v>
      </c>
      <c r="L75" s="3">
        <v>78063</v>
      </c>
      <c r="M75" s="3">
        <v>148166</v>
      </c>
      <c r="N75" s="3">
        <v>181417</v>
      </c>
      <c r="O75" s="3">
        <v>23999</v>
      </c>
      <c r="P75" s="3">
        <v>28124</v>
      </c>
      <c r="Q75" s="3">
        <v>60451</v>
      </c>
      <c r="R75" s="3">
        <v>104962</v>
      </c>
      <c r="S75" s="3">
        <v>65447</v>
      </c>
      <c r="T75" s="3">
        <v>75768</v>
      </c>
      <c r="U75" s="3">
        <v>62709</v>
      </c>
      <c r="V75" s="3">
        <v>72773</v>
      </c>
      <c r="W75" s="3">
        <v>39428</v>
      </c>
      <c r="X75" s="3">
        <v>106464</v>
      </c>
      <c r="Y75" s="3">
        <v>65834</v>
      </c>
      <c r="Z75" s="3">
        <v>134227</v>
      </c>
      <c r="AA75" s="3">
        <v>167231</v>
      </c>
      <c r="AB75" s="3">
        <v>83678</v>
      </c>
      <c r="AC75" s="3">
        <v>61287</v>
      </c>
      <c r="AD75" s="3">
        <v>45940</v>
      </c>
      <c r="AE75" s="3">
        <v>189165</v>
      </c>
      <c r="AF75" s="3">
        <v>77935</v>
      </c>
      <c r="AG75" s="3">
        <v>67480</v>
      </c>
      <c r="AH75" s="3">
        <v>69723</v>
      </c>
      <c r="AI75" s="3">
        <v>128019</v>
      </c>
      <c r="AJ75" s="3">
        <v>79924</v>
      </c>
      <c r="AK75" s="3">
        <v>56908</v>
      </c>
      <c r="AL75" s="3">
        <v>168650</v>
      </c>
      <c r="AM75" s="3">
        <v>76507</v>
      </c>
      <c r="AN75" s="3">
        <v>41399</v>
      </c>
      <c r="AO75" s="3">
        <v>104671</v>
      </c>
      <c r="AP75" s="3">
        <v>59977</v>
      </c>
      <c r="AQ75" s="3">
        <v>150161</v>
      </c>
      <c r="AR75" s="3">
        <v>77015</v>
      </c>
      <c r="AS75" s="3">
        <v>100892</v>
      </c>
      <c r="AT75" s="3">
        <v>76586</v>
      </c>
      <c r="AU75" s="3">
        <v>85359</v>
      </c>
      <c r="AV75" s="3">
        <v>52836</v>
      </c>
      <c r="AW75" s="3">
        <v>42103</v>
      </c>
      <c r="AX75" s="3">
        <v>166135</v>
      </c>
      <c r="AY75" s="3">
        <v>95578</v>
      </c>
      <c r="AZ75" s="3">
        <v>37355</v>
      </c>
      <c r="BA75" s="3">
        <v>52394</v>
      </c>
      <c r="BB75" s="3">
        <v>40426</v>
      </c>
      <c r="BC75" s="3">
        <v>140174</v>
      </c>
      <c r="BD75" s="3">
        <v>75080</v>
      </c>
      <c r="BE75" s="3">
        <v>115453</v>
      </c>
      <c r="BF75" s="3">
        <v>168047</v>
      </c>
      <c r="BG75" s="3">
        <v>15144</v>
      </c>
      <c r="BH75" s="3">
        <v>179316</v>
      </c>
      <c r="BI75" s="3">
        <v>72875</v>
      </c>
      <c r="BJ75" s="3">
        <v>75895</v>
      </c>
      <c r="BK75" s="3">
        <v>166467</v>
      </c>
      <c r="BL75" s="3">
        <v>92021</v>
      </c>
      <c r="BM75" s="3">
        <v>33052</v>
      </c>
      <c r="BN75" s="3">
        <v>143490</v>
      </c>
      <c r="BO75" s="3">
        <v>153256</v>
      </c>
      <c r="BP75" s="3">
        <v>63483</v>
      </c>
      <c r="BQ75" s="3">
        <v>109605</v>
      </c>
      <c r="BR75" s="3">
        <v>102626</v>
      </c>
      <c r="BS75" s="3">
        <v>217131</v>
      </c>
      <c r="BT75" s="3">
        <v>341066</v>
      </c>
      <c r="BU75" s="3">
        <v>174542</v>
      </c>
      <c r="BV75" s="3">
        <v>141444</v>
      </c>
      <c r="BW75" s="3">
        <v>112115</v>
      </c>
      <c r="BX75" s="3">
        <v>141927</v>
      </c>
      <c r="BY75" s="3">
        <v>87639</v>
      </c>
      <c r="BZ75" s="3">
        <v>96449</v>
      </c>
      <c r="CA75" s="3">
        <v>134837</v>
      </c>
      <c r="CB75" s="3">
        <v>131691</v>
      </c>
      <c r="CC75" s="3">
        <v>121216</v>
      </c>
      <c r="CD75" s="3">
        <v>114873</v>
      </c>
      <c r="CE75" s="3">
        <v>168855</v>
      </c>
      <c r="CF75" s="3">
        <v>157835</v>
      </c>
      <c r="CG75" s="3">
        <v>197835</v>
      </c>
      <c r="CH75" s="3">
        <v>118574</v>
      </c>
    </row>
    <row r="76" spans="1:86" x14ac:dyDescent="0.2">
      <c r="A76" s="5" t="s">
        <v>206</v>
      </c>
      <c r="B76" s="9">
        <v>259625</v>
      </c>
      <c r="C76" s="9">
        <v>147</v>
      </c>
      <c r="D76" s="9">
        <v>207563</v>
      </c>
      <c r="E76" s="1" t="s">
        <v>207</v>
      </c>
      <c r="F76" s="1" t="str">
        <f>HYPERLINK("http://www.genome.ad.jp/dbget-bin/www_bget?compound+C00209","C00209")</f>
        <v>C00209</v>
      </c>
      <c r="G76" s="1" t="str">
        <f>HYPERLINK("http://pubchem.ncbi.nlm.nih.gov/summary/summary.cgi?cid=971","971")</f>
        <v>971</v>
      </c>
      <c r="H76" s="1" t="s">
        <v>1201</v>
      </c>
      <c r="I76" s="3">
        <v>42855</v>
      </c>
      <c r="J76" s="3">
        <v>41348</v>
      </c>
      <c r="K76" s="3">
        <v>40011</v>
      </c>
      <c r="L76" s="3">
        <v>26396</v>
      </c>
      <c r="M76" s="3">
        <v>21897</v>
      </c>
      <c r="N76" s="3">
        <v>55679</v>
      </c>
      <c r="O76" s="3">
        <v>8625</v>
      </c>
      <c r="P76" s="3">
        <v>9673</v>
      </c>
      <c r="Q76" s="3">
        <v>26524</v>
      </c>
      <c r="R76" s="3">
        <v>39194</v>
      </c>
      <c r="S76" s="3">
        <v>16383</v>
      </c>
      <c r="T76" s="3">
        <v>22427</v>
      </c>
      <c r="U76" s="3">
        <v>26834</v>
      </c>
      <c r="V76" s="3">
        <v>24216</v>
      </c>
      <c r="W76" s="3">
        <v>13247</v>
      </c>
      <c r="X76" s="3">
        <v>49974</v>
      </c>
      <c r="Y76" s="3">
        <v>20763</v>
      </c>
      <c r="Z76" s="3">
        <v>39213</v>
      </c>
      <c r="AA76" s="3">
        <v>27109</v>
      </c>
      <c r="AB76" s="3">
        <v>14835</v>
      </c>
      <c r="AC76" s="3">
        <v>11752</v>
      </c>
      <c r="AD76" s="3">
        <v>26986</v>
      </c>
      <c r="AE76" s="3">
        <v>10944</v>
      </c>
      <c r="AF76" s="3">
        <v>9642</v>
      </c>
      <c r="AG76" s="3">
        <v>37596</v>
      </c>
      <c r="AH76" s="3">
        <v>6464</v>
      </c>
      <c r="AI76" s="3">
        <v>32539</v>
      </c>
      <c r="AJ76" s="3">
        <v>10184</v>
      </c>
      <c r="AK76" s="3">
        <v>15898</v>
      </c>
      <c r="AL76" s="3">
        <v>22429</v>
      </c>
      <c r="AM76" s="3">
        <v>23823</v>
      </c>
      <c r="AN76" s="3">
        <v>23066</v>
      </c>
      <c r="AO76" s="3">
        <v>28165</v>
      </c>
      <c r="AP76" s="3">
        <v>10709</v>
      </c>
      <c r="AQ76" s="3">
        <v>27794</v>
      </c>
      <c r="AR76" s="3">
        <v>21977</v>
      </c>
      <c r="AS76" s="3">
        <v>21920</v>
      </c>
      <c r="AT76" s="3">
        <v>26515</v>
      </c>
      <c r="AU76" s="3">
        <v>30894</v>
      </c>
      <c r="AV76" s="3">
        <v>16249</v>
      </c>
      <c r="AW76" s="3">
        <v>14951</v>
      </c>
      <c r="AX76" s="3">
        <v>24754</v>
      </c>
      <c r="AY76" s="3">
        <v>6792</v>
      </c>
      <c r="AZ76" s="3">
        <v>8533</v>
      </c>
      <c r="BA76" s="3">
        <v>15606</v>
      </c>
      <c r="BB76" s="3">
        <v>9538</v>
      </c>
      <c r="BC76" s="3">
        <v>28486</v>
      </c>
      <c r="BD76" s="3">
        <v>17194</v>
      </c>
      <c r="BE76" s="3">
        <v>19625</v>
      </c>
      <c r="BF76" s="3">
        <v>39526</v>
      </c>
      <c r="BG76" s="3">
        <v>9111</v>
      </c>
      <c r="BH76" s="3">
        <v>36660</v>
      </c>
      <c r="BI76" s="3">
        <v>29707</v>
      </c>
      <c r="BJ76" s="3">
        <v>26214</v>
      </c>
      <c r="BK76" s="3">
        <v>80786</v>
      </c>
      <c r="BL76" s="3">
        <v>14620</v>
      </c>
      <c r="BM76" s="3">
        <v>18734</v>
      </c>
      <c r="BN76" s="3">
        <v>15325</v>
      </c>
      <c r="BO76" s="3">
        <v>13997</v>
      </c>
      <c r="BP76" s="3">
        <v>35481</v>
      </c>
      <c r="BQ76" s="3">
        <v>31184</v>
      </c>
      <c r="BR76" s="3">
        <v>9641</v>
      </c>
      <c r="BS76" s="3">
        <v>21838</v>
      </c>
      <c r="BT76" s="3">
        <v>29549</v>
      </c>
      <c r="BU76" s="3">
        <v>38344</v>
      </c>
      <c r="BV76" s="3">
        <v>36044</v>
      </c>
      <c r="BW76" s="3">
        <v>35145</v>
      </c>
      <c r="BX76" s="3">
        <v>13421</v>
      </c>
      <c r="BY76" s="3">
        <v>6411</v>
      </c>
      <c r="BZ76" s="3">
        <v>15108</v>
      </c>
      <c r="CA76" s="3">
        <v>21219</v>
      </c>
      <c r="CB76" s="3">
        <v>30421</v>
      </c>
      <c r="CC76" s="3">
        <v>20465</v>
      </c>
      <c r="CD76" s="3">
        <v>20156</v>
      </c>
      <c r="CE76" s="3">
        <v>43865</v>
      </c>
      <c r="CF76" s="3">
        <v>20022</v>
      </c>
      <c r="CG76" s="3">
        <v>50730</v>
      </c>
      <c r="CH76" s="3">
        <v>64239</v>
      </c>
    </row>
    <row r="77" spans="1:86" x14ac:dyDescent="0.2">
      <c r="A77" s="5" t="s">
        <v>208</v>
      </c>
      <c r="B77" s="9">
        <v>584723</v>
      </c>
      <c r="C77" s="9">
        <v>254</v>
      </c>
      <c r="D77" s="9">
        <v>237885</v>
      </c>
      <c r="E77" s="1" t="s">
        <v>209</v>
      </c>
      <c r="F77" s="1" t="str">
        <f>HYPERLINK("http://www.genome.ad.jp/dbget-bin/www_bget?compound+C00295","C00295")</f>
        <v>C00295</v>
      </c>
      <c r="G77" s="1" t="str">
        <f>HYPERLINK("http://pubchem.ncbi.nlm.nih.gov/summary/summary.cgi?cid=967","967")</f>
        <v>967</v>
      </c>
      <c r="H77" s="1" t="s">
        <v>1202</v>
      </c>
      <c r="I77" s="3">
        <v>209</v>
      </c>
      <c r="J77" s="3">
        <v>186</v>
      </c>
      <c r="K77" s="3">
        <v>157</v>
      </c>
      <c r="L77" s="3">
        <v>121</v>
      </c>
      <c r="M77" s="3">
        <v>329</v>
      </c>
      <c r="N77" s="3">
        <v>189</v>
      </c>
      <c r="O77" s="3">
        <v>90</v>
      </c>
      <c r="P77" s="3">
        <v>73</v>
      </c>
      <c r="Q77" s="3">
        <v>108</v>
      </c>
      <c r="R77" s="3">
        <v>145</v>
      </c>
      <c r="S77" s="3">
        <v>78</v>
      </c>
      <c r="T77" s="3">
        <v>114</v>
      </c>
      <c r="U77" s="3">
        <v>95</v>
      </c>
      <c r="V77" s="3">
        <v>174</v>
      </c>
      <c r="W77" s="3">
        <v>79</v>
      </c>
      <c r="X77" s="3">
        <v>122</v>
      </c>
      <c r="Y77" s="3">
        <v>137</v>
      </c>
      <c r="Z77" s="3">
        <v>129</v>
      </c>
      <c r="AA77" s="3">
        <v>151</v>
      </c>
      <c r="AB77" s="3">
        <v>147</v>
      </c>
      <c r="AC77" s="3">
        <v>104</v>
      </c>
      <c r="AD77" s="3">
        <v>109</v>
      </c>
      <c r="AE77" s="3">
        <v>147</v>
      </c>
      <c r="AF77" s="3">
        <v>226</v>
      </c>
      <c r="AG77" s="3">
        <v>156</v>
      </c>
      <c r="AH77" s="3">
        <v>219</v>
      </c>
      <c r="AI77" s="3">
        <v>137</v>
      </c>
      <c r="AJ77" s="3">
        <v>137</v>
      </c>
      <c r="AK77" s="3">
        <v>106</v>
      </c>
      <c r="AL77" s="3">
        <v>216</v>
      </c>
      <c r="AM77" s="3">
        <v>135</v>
      </c>
      <c r="AN77" s="3">
        <v>125</v>
      </c>
      <c r="AO77" s="3">
        <v>113</v>
      </c>
      <c r="AP77" s="3">
        <v>205</v>
      </c>
      <c r="AQ77" s="3">
        <v>406</v>
      </c>
      <c r="AR77" s="3">
        <v>156</v>
      </c>
      <c r="AS77" s="3">
        <v>143</v>
      </c>
      <c r="AT77" s="3">
        <v>200</v>
      </c>
      <c r="AU77" s="3">
        <v>670</v>
      </c>
      <c r="AV77" s="3">
        <v>143</v>
      </c>
      <c r="AW77" s="3">
        <v>124</v>
      </c>
      <c r="AX77" s="3">
        <v>119</v>
      </c>
      <c r="AY77" s="3">
        <v>167</v>
      </c>
      <c r="AZ77" s="3">
        <v>81</v>
      </c>
      <c r="BA77" s="3">
        <v>125</v>
      </c>
      <c r="BB77" s="3">
        <v>91</v>
      </c>
      <c r="BC77" s="3">
        <v>179</v>
      </c>
      <c r="BD77" s="3">
        <v>89</v>
      </c>
      <c r="BE77" s="3">
        <v>137</v>
      </c>
      <c r="BF77" s="3">
        <v>106</v>
      </c>
      <c r="BG77" s="3">
        <v>67</v>
      </c>
      <c r="BH77" s="3">
        <v>133</v>
      </c>
      <c r="BI77" s="3">
        <v>164</v>
      </c>
      <c r="BJ77" s="3">
        <v>98</v>
      </c>
      <c r="BK77" s="3">
        <v>202</v>
      </c>
      <c r="BL77" s="3">
        <v>110</v>
      </c>
      <c r="BM77" s="3">
        <v>92</v>
      </c>
      <c r="BN77" s="3">
        <v>225</v>
      </c>
      <c r="BO77" s="3">
        <v>200</v>
      </c>
      <c r="BP77" s="3">
        <v>91</v>
      </c>
      <c r="BQ77" s="3">
        <v>118</v>
      </c>
      <c r="BR77" s="3">
        <v>291</v>
      </c>
      <c r="BS77" s="3">
        <v>1131</v>
      </c>
      <c r="BT77" s="3">
        <v>423</v>
      </c>
      <c r="BU77" s="3">
        <v>400</v>
      </c>
      <c r="BV77" s="3">
        <v>513</v>
      </c>
      <c r="BW77" s="3">
        <v>299</v>
      </c>
      <c r="BX77" s="3">
        <v>132</v>
      </c>
      <c r="BY77" s="3">
        <v>109</v>
      </c>
      <c r="BZ77" s="3">
        <v>113</v>
      </c>
      <c r="CA77" s="3">
        <v>166</v>
      </c>
      <c r="CB77" s="3">
        <v>210</v>
      </c>
      <c r="CC77" s="3">
        <v>249</v>
      </c>
      <c r="CD77" s="3">
        <v>250</v>
      </c>
      <c r="CE77" s="3">
        <v>164</v>
      </c>
      <c r="CF77" s="3">
        <v>157</v>
      </c>
      <c r="CG77" s="3">
        <v>495</v>
      </c>
      <c r="CH77" s="3">
        <v>1294</v>
      </c>
    </row>
    <row r="78" spans="1:86" x14ac:dyDescent="0.2">
      <c r="A78" s="5" t="s">
        <v>211</v>
      </c>
      <c r="B78" s="9">
        <v>619715</v>
      </c>
      <c r="C78" s="9">
        <v>142</v>
      </c>
      <c r="D78" s="9">
        <v>268366</v>
      </c>
      <c r="E78" s="1" t="s">
        <v>210</v>
      </c>
      <c r="F78" s="1" t="str">
        <f>HYPERLINK("http://www.genome.ad.jp/dbget-bin/www_bget?compound+C00077","C00077")</f>
        <v>C00077</v>
      </c>
      <c r="G78" s="1" t="str">
        <f>HYPERLINK("http://pubchem.ncbi.nlm.nih.gov/summary/summary.cgi?cid=6262","6262")</f>
        <v>6262</v>
      </c>
      <c r="H78" s="1" t="s">
        <v>1158</v>
      </c>
      <c r="I78" s="3">
        <v>13445</v>
      </c>
      <c r="J78" s="3">
        <v>9297</v>
      </c>
      <c r="K78" s="3">
        <v>3947</v>
      </c>
      <c r="L78" s="3">
        <v>2375</v>
      </c>
      <c r="M78" s="3">
        <v>10265</v>
      </c>
      <c r="N78" s="3">
        <v>8451</v>
      </c>
      <c r="O78" s="3">
        <v>4224</v>
      </c>
      <c r="P78" s="3">
        <v>4505</v>
      </c>
      <c r="Q78" s="3">
        <v>3980</v>
      </c>
      <c r="R78" s="3">
        <v>7658</v>
      </c>
      <c r="S78" s="3">
        <v>4363</v>
      </c>
      <c r="T78" s="3">
        <v>2308</v>
      </c>
      <c r="U78" s="3">
        <v>5076</v>
      </c>
      <c r="V78" s="3">
        <v>18396</v>
      </c>
      <c r="W78" s="3">
        <v>6579</v>
      </c>
      <c r="X78" s="3">
        <v>4556</v>
      </c>
      <c r="Y78" s="3">
        <v>4466</v>
      </c>
      <c r="Z78" s="3">
        <v>8722</v>
      </c>
      <c r="AA78" s="3">
        <v>13000</v>
      </c>
      <c r="AB78" s="3">
        <v>6990</v>
      </c>
      <c r="AC78" s="3">
        <v>2744</v>
      </c>
      <c r="AD78" s="3">
        <v>6820</v>
      </c>
      <c r="AE78" s="3">
        <v>10632</v>
      </c>
      <c r="AF78" s="3">
        <v>12513</v>
      </c>
      <c r="AG78" s="3">
        <v>4984</v>
      </c>
      <c r="AH78" s="3">
        <v>2974</v>
      </c>
      <c r="AI78" s="3">
        <v>7495</v>
      </c>
      <c r="AJ78" s="3">
        <v>2716</v>
      </c>
      <c r="AK78" s="3">
        <v>6687</v>
      </c>
      <c r="AL78" s="3">
        <v>3949</v>
      </c>
      <c r="AM78" s="3">
        <v>8864</v>
      </c>
      <c r="AN78" s="3">
        <v>7235</v>
      </c>
      <c r="AO78" s="3">
        <v>4266</v>
      </c>
      <c r="AP78" s="3">
        <v>7837</v>
      </c>
      <c r="AQ78" s="3">
        <v>6228</v>
      </c>
      <c r="AR78" s="3">
        <v>11619</v>
      </c>
      <c r="AS78" s="3">
        <v>5825</v>
      </c>
      <c r="AT78" s="3">
        <v>9248</v>
      </c>
      <c r="AU78" s="3">
        <v>4901</v>
      </c>
      <c r="AV78" s="3">
        <v>3633</v>
      </c>
      <c r="AW78" s="3">
        <v>2779</v>
      </c>
      <c r="AX78" s="3">
        <v>4994</v>
      </c>
      <c r="AY78" s="3">
        <v>3591</v>
      </c>
      <c r="AZ78" s="3">
        <v>1928</v>
      </c>
      <c r="BA78" s="3">
        <v>4346</v>
      </c>
      <c r="BB78" s="3">
        <v>2272</v>
      </c>
      <c r="BC78" s="3">
        <v>3892</v>
      </c>
      <c r="BD78" s="3">
        <v>6264</v>
      </c>
      <c r="BE78" s="3">
        <v>2190</v>
      </c>
      <c r="BF78" s="3">
        <v>9537</v>
      </c>
      <c r="BG78" s="3">
        <v>2118</v>
      </c>
      <c r="BH78" s="3">
        <v>3260</v>
      </c>
      <c r="BI78" s="3">
        <v>3012</v>
      </c>
      <c r="BJ78" s="3">
        <v>2556</v>
      </c>
      <c r="BK78" s="3">
        <v>3398</v>
      </c>
      <c r="BL78" s="3">
        <v>2888</v>
      </c>
      <c r="BM78" s="3">
        <v>2919</v>
      </c>
      <c r="BN78" s="3">
        <v>3818</v>
      </c>
      <c r="BO78" s="3">
        <v>5431</v>
      </c>
      <c r="BP78" s="3">
        <v>3403</v>
      </c>
      <c r="BQ78" s="3">
        <v>6446</v>
      </c>
      <c r="BR78" s="3">
        <v>3668</v>
      </c>
      <c r="BS78" s="3">
        <v>6940</v>
      </c>
      <c r="BT78" s="3">
        <v>4677</v>
      </c>
      <c r="BU78" s="3">
        <v>3985</v>
      </c>
      <c r="BV78" s="3">
        <v>5747</v>
      </c>
      <c r="BW78" s="3">
        <v>2354</v>
      </c>
      <c r="BX78" s="3">
        <v>4742</v>
      </c>
      <c r="BY78" s="3">
        <v>3440</v>
      </c>
      <c r="BZ78" s="3">
        <v>3515</v>
      </c>
      <c r="CA78" s="3">
        <v>2272</v>
      </c>
      <c r="CB78" s="3">
        <v>5815</v>
      </c>
      <c r="CC78" s="3">
        <v>3632</v>
      </c>
      <c r="CD78" s="3">
        <v>2312</v>
      </c>
      <c r="CE78" s="3">
        <v>3408</v>
      </c>
      <c r="CF78" s="3">
        <v>4603</v>
      </c>
      <c r="CG78" s="3">
        <v>1694</v>
      </c>
      <c r="CH78" s="3">
        <v>6810</v>
      </c>
    </row>
    <row r="79" spans="1:86" x14ac:dyDescent="0.2">
      <c r="A79" s="5" t="s">
        <v>212</v>
      </c>
      <c r="B79" s="9">
        <v>778858</v>
      </c>
      <c r="C79" s="9">
        <v>339</v>
      </c>
      <c r="D79" s="9">
        <v>199610</v>
      </c>
      <c r="E79" s="1" t="s">
        <v>213</v>
      </c>
      <c r="F79" s="1" t="str">
        <f>HYPERLINK("http://www.genome.ad.jp/dbget-bin/www_bget?compound+C00712","C00712")</f>
        <v>C00712</v>
      </c>
      <c r="G79" s="1" t="str">
        <f>HYPERLINK("http://pubchem.ncbi.nlm.nih.gov/summary/summary.cgi?cid=445639","445639")</f>
        <v>445639</v>
      </c>
      <c r="H79" s="1" t="s">
        <v>1081</v>
      </c>
      <c r="I79" s="3">
        <v>5069</v>
      </c>
      <c r="J79" s="3">
        <v>4615</v>
      </c>
      <c r="K79" s="3">
        <v>2918</v>
      </c>
      <c r="L79" s="3">
        <v>2465</v>
      </c>
      <c r="M79" s="3">
        <v>4407</v>
      </c>
      <c r="N79" s="3">
        <v>4192</v>
      </c>
      <c r="O79" s="3">
        <v>2348</v>
      </c>
      <c r="P79" s="3">
        <v>1586</v>
      </c>
      <c r="Q79" s="3">
        <v>1230</v>
      </c>
      <c r="R79" s="3">
        <v>3698</v>
      </c>
      <c r="S79" s="3">
        <v>1719</v>
      </c>
      <c r="T79" s="3">
        <v>2680</v>
      </c>
      <c r="U79" s="3">
        <v>2423</v>
      </c>
      <c r="V79" s="3">
        <v>5319</v>
      </c>
      <c r="W79" s="3">
        <v>4002</v>
      </c>
      <c r="X79" s="3">
        <v>2873</v>
      </c>
      <c r="Y79" s="3">
        <v>3425</v>
      </c>
      <c r="Z79" s="3">
        <v>2774</v>
      </c>
      <c r="AA79" s="3">
        <v>6366</v>
      </c>
      <c r="AB79" s="3">
        <v>3935</v>
      </c>
      <c r="AC79" s="3">
        <v>3975</v>
      </c>
      <c r="AD79" s="3">
        <v>2292</v>
      </c>
      <c r="AE79" s="3">
        <v>4886</v>
      </c>
      <c r="AF79" s="3">
        <v>2159</v>
      </c>
      <c r="AG79" s="3">
        <v>2238</v>
      </c>
      <c r="AH79" s="3">
        <v>10861</v>
      </c>
      <c r="AI79" s="3">
        <v>3601</v>
      </c>
      <c r="AJ79" s="3">
        <v>7160</v>
      </c>
      <c r="AK79" s="3">
        <v>2788</v>
      </c>
      <c r="AL79" s="3">
        <v>2160</v>
      </c>
      <c r="AM79" s="3">
        <v>2468</v>
      </c>
      <c r="AN79" s="3">
        <v>2929</v>
      </c>
      <c r="AO79" s="3">
        <v>2341</v>
      </c>
      <c r="AP79" s="3">
        <v>2596</v>
      </c>
      <c r="AQ79" s="3">
        <v>9129</v>
      </c>
      <c r="AR79" s="3">
        <v>3067</v>
      </c>
      <c r="AS79" s="3">
        <v>4085</v>
      </c>
      <c r="AT79" s="3">
        <v>3168</v>
      </c>
      <c r="AU79" s="3">
        <v>1324</v>
      </c>
      <c r="AV79" s="3">
        <v>5312</v>
      </c>
      <c r="AW79" s="3">
        <v>1420</v>
      </c>
      <c r="AX79" s="3">
        <v>3824</v>
      </c>
      <c r="AY79" s="3">
        <v>6314</v>
      </c>
      <c r="AZ79" s="3">
        <v>1419</v>
      </c>
      <c r="BA79" s="3">
        <v>5584</v>
      </c>
      <c r="BB79" s="3">
        <v>2022</v>
      </c>
      <c r="BC79" s="3">
        <v>1833</v>
      </c>
      <c r="BD79" s="3">
        <v>1854</v>
      </c>
      <c r="BE79" s="3">
        <v>3025</v>
      </c>
      <c r="BF79" s="3">
        <v>3093</v>
      </c>
      <c r="BG79" s="3">
        <v>1033</v>
      </c>
      <c r="BH79" s="3">
        <v>4119</v>
      </c>
      <c r="BI79" s="3">
        <v>3459</v>
      </c>
      <c r="BJ79" s="3">
        <v>3150</v>
      </c>
      <c r="BK79" s="3">
        <v>3772</v>
      </c>
      <c r="BL79" s="3">
        <v>4901</v>
      </c>
      <c r="BM79" s="3">
        <v>897</v>
      </c>
      <c r="BN79" s="3">
        <v>3057</v>
      </c>
      <c r="BO79" s="3">
        <v>7327</v>
      </c>
      <c r="BP79" s="3">
        <v>2328</v>
      </c>
      <c r="BQ79" s="3">
        <v>4921</v>
      </c>
      <c r="BR79" s="3">
        <v>9914</v>
      </c>
      <c r="BS79" s="3">
        <v>10579</v>
      </c>
      <c r="BT79" s="3">
        <v>7256</v>
      </c>
      <c r="BU79" s="3">
        <v>4768</v>
      </c>
      <c r="BV79" s="3">
        <v>4059</v>
      </c>
      <c r="BW79" s="3">
        <v>4049</v>
      </c>
      <c r="BX79" s="3">
        <v>3007</v>
      </c>
      <c r="BY79" s="3">
        <v>5823</v>
      </c>
      <c r="BZ79" s="3">
        <v>2107</v>
      </c>
      <c r="CA79" s="3">
        <v>1993</v>
      </c>
      <c r="CB79" s="3">
        <v>2817</v>
      </c>
      <c r="CC79" s="3">
        <v>2242</v>
      </c>
      <c r="CD79" s="3">
        <v>2809</v>
      </c>
      <c r="CE79" s="3">
        <v>4431</v>
      </c>
      <c r="CF79" s="3">
        <v>8493</v>
      </c>
      <c r="CG79" s="3">
        <v>3317</v>
      </c>
      <c r="CH79" s="3">
        <v>1456</v>
      </c>
    </row>
    <row r="80" spans="1:86" x14ac:dyDescent="0.2">
      <c r="A80" s="5" t="s">
        <v>214</v>
      </c>
      <c r="B80" s="9">
        <v>754493</v>
      </c>
      <c r="C80" s="9">
        <v>327</v>
      </c>
      <c r="D80" s="9">
        <v>410809</v>
      </c>
      <c r="E80" s="1" t="s">
        <v>215</v>
      </c>
      <c r="F80" s="1" t="str">
        <f>HYPERLINK("http://www.genome.ad.jp/dbget-bin/www_bget?compound+D01924","D01924")</f>
        <v>D01924</v>
      </c>
      <c r="G80" s="1" t="str">
        <f>HYPERLINK("http://pubchem.ncbi.nlm.nih.gov/summary/summary.cgi?cid=8221","8221")</f>
        <v>8221</v>
      </c>
      <c r="H80" s="1" t="s">
        <v>1138</v>
      </c>
      <c r="I80" s="3">
        <v>300</v>
      </c>
      <c r="J80" s="3">
        <v>598</v>
      </c>
      <c r="K80" s="3">
        <v>473</v>
      </c>
      <c r="L80" s="3">
        <v>443</v>
      </c>
      <c r="M80" s="3">
        <v>454</v>
      </c>
      <c r="N80" s="3">
        <v>550</v>
      </c>
      <c r="O80" s="3">
        <v>354</v>
      </c>
      <c r="P80" s="3">
        <v>494</v>
      </c>
      <c r="Q80" s="3">
        <v>585</v>
      </c>
      <c r="R80" s="3">
        <v>257</v>
      </c>
      <c r="S80" s="3">
        <v>17275</v>
      </c>
      <c r="T80" s="3">
        <v>735</v>
      </c>
      <c r="U80" s="3">
        <v>658</v>
      </c>
      <c r="V80" s="3">
        <v>304</v>
      </c>
      <c r="W80" s="3">
        <v>357</v>
      </c>
      <c r="X80" s="3">
        <v>447</v>
      </c>
      <c r="Y80" s="3">
        <v>551</v>
      </c>
      <c r="Z80" s="3">
        <v>464</v>
      </c>
      <c r="AA80" s="3">
        <v>512</v>
      </c>
      <c r="AB80" s="3">
        <v>709</v>
      </c>
      <c r="AC80" s="3">
        <v>309</v>
      </c>
      <c r="AD80" s="3">
        <v>497</v>
      </c>
      <c r="AE80" s="3">
        <v>472</v>
      </c>
      <c r="AF80" s="3">
        <v>434</v>
      </c>
      <c r="AG80" s="3">
        <v>616</v>
      </c>
      <c r="AH80" s="3">
        <v>577</v>
      </c>
      <c r="AI80" s="3">
        <v>660</v>
      </c>
      <c r="AJ80" s="3">
        <v>768</v>
      </c>
      <c r="AK80" s="3">
        <v>513</v>
      </c>
      <c r="AL80" s="3">
        <v>495</v>
      </c>
      <c r="AM80" s="3">
        <v>522</v>
      </c>
      <c r="AN80" s="3">
        <v>379</v>
      </c>
      <c r="AO80" s="3">
        <v>459</v>
      </c>
      <c r="AP80" s="3">
        <v>606</v>
      </c>
      <c r="AQ80" s="3">
        <v>920</v>
      </c>
      <c r="AR80" s="3">
        <v>558</v>
      </c>
      <c r="AS80" s="3">
        <v>442</v>
      </c>
      <c r="AT80" s="3">
        <v>302</v>
      </c>
      <c r="AU80" s="3">
        <v>677</v>
      </c>
      <c r="AV80" s="3">
        <v>582</v>
      </c>
      <c r="AW80" s="3">
        <v>610</v>
      </c>
      <c r="AX80" s="3">
        <v>211</v>
      </c>
      <c r="AY80" s="3">
        <v>437</v>
      </c>
      <c r="AZ80" s="3">
        <v>516</v>
      </c>
      <c r="BA80" s="3">
        <v>396</v>
      </c>
      <c r="BB80" s="3">
        <v>640</v>
      </c>
      <c r="BC80" s="3">
        <v>849</v>
      </c>
      <c r="BD80" s="3">
        <v>306</v>
      </c>
      <c r="BE80" s="3">
        <v>431</v>
      </c>
      <c r="BF80" s="3">
        <v>415</v>
      </c>
      <c r="BG80" s="3">
        <v>571</v>
      </c>
      <c r="BH80" s="3">
        <v>442</v>
      </c>
      <c r="BI80" s="3">
        <v>542</v>
      </c>
      <c r="BJ80" s="3">
        <v>601</v>
      </c>
      <c r="BK80" s="3">
        <v>505</v>
      </c>
      <c r="BL80" s="3">
        <v>371</v>
      </c>
      <c r="BM80" s="3">
        <v>772</v>
      </c>
      <c r="BN80" s="3">
        <v>499</v>
      </c>
      <c r="BO80" s="3">
        <v>482</v>
      </c>
      <c r="BP80" s="3">
        <v>452</v>
      </c>
      <c r="BQ80" s="3">
        <v>323</v>
      </c>
      <c r="BR80" s="3">
        <v>504</v>
      </c>
      <c r="BS80" s="3">
        <v>685</v>
      </c>
      <c r="BT80" s="3">
        <v>584</v>
      </c>
      <c r="BU80" s="3">
        <v>566</v>
      </c>
      <c r="BV80" s="3">
        <v>310</v>
      </c>
      <c r="BW80" s="3">
        <v>354</v>
      </c>
      <c r="BX80" s="3">
        <v>608</v>
      </c>
      <c r="BY80" s="3">
        <v>588</v>
      </c>
      <c r="BZ80" s="3">
        <v>562</v>
      </c>
      <c r="CA80" s="3">
        <v>422</v>
      </c>
      <c r="CB80" s="3">
        <v>562</v>
      </c>
      <c r="CC80" s="3">
        <v>634</v>
      </c>
      <c r="CD80" s="3">
        <v>434</v>
      </c>
      <c r="CE80" s="3">
        <v>380</v>
      </c>
      <c r="CF80" s="3">
        <v>375</v>
      </c>
      <c r="CG80" s="3">
        <v>746</v>
      </c>
      <c r="CH80" s="3">
        <v>855</v>
      </c>
    </row>
    <row r="81" spans="1:86" x14ac:dyDescent="0.2">
      <c r="A81" s="5" t="s">
        <v>216</v>
      </c>
      <c r="B81" s="9">
        <v>821168</v>
      </c>
      <c r="C81" s="9">
        <v>187</v>
      </c>
      <c r="D81" s="9">
        <v>321385</v>
      </c>
      <c r="E81" s="1" t="s">
        <v>217</v>
      </c>
      <c r="F81" s="1" t="str">
        <f>HYPERLINK("http://www.genome.ad.jp/dbget-bin/www_bget?compound+  ","  ")</f>
        <v xml:space="preserve">  </v>
      </c>
      <c r="G81" s="1" t="str">
        <f>HYPERLINK("http://pubchem.ncbi.nlm.nih.gov/summary/summary.cgi?cid=95421","95421")</f>
        <v>95421</v>
      </c>
      <c r="H81" s="1" t="s">
        <v>1101</v>
      </c>
      <c r="I81" s="3">
        <v>315</v>
      </c>
      <c r="J81" s="3">
        <v>181</v>
      </c>
      <c r="K81" s="3">
        <v>216</v>
      </c>
      <c r="L81" s="3">
        <v>310</v>
      </c>
      <c r="M81" s="3">
        <v>302</v>
      </c>
      <c r="N81" s="3">
        <v>147</v>
      </c>
      <c r="O81" s="3">
        <v>243</v>
      </c>
      <c r="P81" s="3">
        <v>202</v>
      </c>
      <c r="Q81" s="3">
        <v>223</v>
      </c>
      <c r="R81" s="3">
        <v>251</v>
      </c>
      <c r="S81" s="3">
        <v>247</v>
      </c>
      <c r="T81" s="3">
        <v>174</v>
      </c>
      <c r="U81" s="3">
        <v>206</v>
      </c>
      <c r="V81" s="3">
        <v>297</v>
      </c>
      <c r="W81" s="3">
        <v>297</v>
      </c>
      <c r="X81" s="3">
        <v>287</v>
      </c>
      <c r="Y81" s="3">
        <v>160</v>
      </c>
      <c r="Z81" s="3">
        <v>299</v>
      </c>
      <c r="AA81" s="3">
        <v>336</v>
      </c>
      <c r="AB81" s="3">
        <v>200</v>
      </c>
      <c r="AC81" s="3">
        <v>246</v>
      </c>
      <c r="AD81" s="3">
        <v>180</v>
      </c>
      <c r="AE81" s="3">
        <v>224</v>
      </c>
      <c r="AF81" s="3">
        <v>202</v>
      </c>
      <c r="AG81" s="3">
        <v>155</v>
      </c>
      <c r="AH81" s="3">
        <v>276</v>
      </c>
      <c r="AI81" s="3">
        <v>273</v>
      </c>
      <c r="AJ81" s="3">
        <v>270</v>
      </c>
      <c r="AK81" s="3">
        <v>162</v>
      </c>
      <c r="AL81" s="3">
        <v>311</v>
      </c>
      <c r="AM81" s="3">
        <v>288</v>
      </c>
      <c r="AN81" s="3">
        <v>175</v>
      </c>
      <c r="AO81" s="3">
        <v>198</v>
      </c>
      <c r="AP81" s="3">
        <v>196</v>
      </c>
      <c r="AQ81" s="3">
        <v>328</v>
      </c>
      <c r="AR81" s="3">
        <v>259</v>
      </c>
      <c r="AS81" s="3">
        <v>185</v>
      </c>
      <c r="AT81" s="3">
        <v>223</v>
      </c>
      <c r="AU81" s="3">
        <v>234</v>
      </c>
      <c r="AV81" s="3">
        <v>264</v>
      </c>
      <c r="AW81" s="3">
        <v>184</v>
      </c>
      <c r="AX81" s="3">
        <v>269</v>
      </c>
      <c r="AY81" s="3">
        <v>232</v>
      </c>
      <c r="AZ81" s="3">
        <v>141</v>
      </c>
      <c r="BA81" s="3">
        <v>299</v>
      </c>
      <c r="BB81" s="3">
        <v>149</v>
      </c>
      <c r="BC81" s="3">
        <v>233</v>
      </c>
      <c r="BD81" s="3">
        <v>261</v>
      </c>
      <c r="BE81" s="3">
        <v>248</v>
      </c>
      <c r="BF81" s="3">
        <v>224</v>
      </c>
      <c r="BG81" s="3">
        <v>203</v>
      </c>
      <c r="BH81" s="3">
        <v>339</v>
      </c>
      <c r="BI81" s="3">
        <v>131</v>
      </c>
      <c r="BJ81" s="3">
        <v>298</v>
      </c>
      <c r="BK81" s="3">
        <v>142</v>
      </c>
      <c r="BL81" s="3">
        <v>163</v>
      </c>
      <c r="BM81" s="3">
        <v>141</v>
      </c>
      <c r="BN81" s="3">
        <v>222</v>
      </c>
      <c r="BO81" s="3">
        <v>273</v>
      </c>
      <c r="BP81" s="3">
        <v>168</v>
      </c>
      <c r="BQ81" s="3">
        <v>253</v>
      </c>
      <c r="BR81" s="3">
        <v>228</v>
      </c>
      <c r="BS81" s="3">
        <v>260</v>
      </c>
      <c r="BT81" s="3">
        <v>205</v>
      </c>
      <c r="BU81" s="3">
        <v>316</v>
      </c>
      <c r="BV81" s="3">
        <v>269</v>
      </c>
      <c r="BW81" s="3">
        <v>282</v>
      </c>
      <c r="BX81" s="3">
        <v>243</v>
      </c>
      <c r="BY81" s="3">
        <v>216</v>
      </c>
      <c r="BZ81" s="3">
        <v>195</v>
      </c>
      <c r="CA81" s="3">
        <v>182</v>
      </c>
      <c r="CB81" s="3">
        <v>188</v>
      </c>
      <c r="CC81" s="3">
        <v>211</v>
      </c>
      <c r="CD81" s="3">
        <v>175</v>
      </c>
      <c r="CE81" s="3">
        <v>185</v>
      </c>
      <c r="CF81" s="3">
        <v>285</v>
      </c>
      <c r="CG81" s="3">
        <v>209</v>
      </c>
      <c r="CH81" s="3">
        <v>265</v>
      </c>
    </row>
    <row r="82" spans="1:86" x14ac:dyDescent="0.2">
      <c r="A82" s="5" t="s">
        <v>220</v>
      </c>
      <c r="B82" s="9">
        <v>470102</v>
      </c>
      <c r="C82" s="9">
        <v>179</v>
      </c>
      <c r="D82" s="9">
        <v>296490</v>
      </c>
      <c r="E82" s="1" t="s">
        <v>221</v>
      </c>
      <c r="F82" s="1" t="str">
        <f>HYPERLINK("http://www.genome.ad.jp/dbget-bin/www_bget?compound+C00153","C00153")</f>
        <v>C00153</v>
      </c>
      <c r="G82" s="1" t="str">
        <f>HYPERLINK("http://pubchem.ncbi.nlm.nih.gov/summary/summary.cgi?cid=936","936")</f>
        <v>936</v>
      </c>
      <c r="H82" s="1" t="s">
        <v>1203</v>
      </c>
      <c r="I82" s="3">
        <v>5602</v>
      </c>
      <c r="J82" s="3">
        <v>7430</v>
      </c>
      <c r="K82" s="3">
        <v>3046</v>
      </c>
      <c r="L82" s="3">
        <v>2054</v>
      </c>
      <c r="M82" s="3">
        <v>7561</v>
      </c>
      <c r="N82" s="3">
        <v>7379</v>
      </c>
      <c r="O82" s="3">
        <v>309</v>
      </c>
      <c r="P82" s="3">
        <v>1742</v>
      </c>
      <c r="Q82" s="3">
        <v>3626</v>
      </c>
      <c r="R82" s="3">
        <v>6173</v>
      </c>
      <c r="S82" s="3">
        <v>2610</v>
      </c>
      <c r="T82" s="3">
        <v>5411</v>
      </c>
      <c r="U82" s="3">
        <v>2722</v>
      </c>
      <c r="V82" s="3">
        <v>3456</v>
      </c>
      <c r="W82" s="3">
        <v>1589</v>
      </c>
      <c r="X82" s="3">
        <v>2394</v>
      </c>
      <c r="Y82" s="3">
        <v>4089</v>
      </c>
      <c r="Z82" s="3">
        <v>3438</v>
      </c>
      <c r="AA82" s="3">
        <v>6798</v>
      </c>
      <c r="AB82" s="3">
        <v>3435</v>
      </c>
      <c r="AC82" s="3">
        <v>3885</v>
      </c>
      <c r="AD82" s="3">
        <v>2663</v>
      </c>
      <c r="AE82" s="3">
        <v>6407</v>
      </c>
      <c r="AF82" s="3">
        <v>919</v>
      </c>
      <c r="AG82" s="3">
        <v>1923</v>
      </c>
      <c r="AH82" s="3">
        <v>14039</v>
      </c>
      <c r="AI82" s="3">
        <v>5030</v>
      </c>
      <c r="AJ82" s="3">
        <v>7590</v>
      </c>
      <c r="AK82" s="3">
        <v>3003</v>
      </c>
      <c r="AL82" s="3">
        <v>1574</v>
      </c>
      <c r="AM82" s="3">
        <v>3466</v>
      </c>
      <c r="AN82" s="3">
        <v>2425</v>
      </c>
      <c r="AO82" s="3">
        <v>4866</v>
      </c>
      <c r="AP82" s="3">
        <v>4762</v>
      </c>
      <c r="AQ82" s="3">
        <v>17846</v>
      </c>
      <c r="AR82" s="3">
        <v>1701</v>
      </c>
      <c r="AS82" s="3">
        <v>5943</v>
      </c>
      <c r="AT82" s="3">
        <v>3294</v>
      </c>
      <c r="AU82" s="3">
        <v>3400</v>
      </c>
      <c r="AV82" s="3">
        <v>4740</v>
      </c>
      <c r="AW82" s="3">
        <v>1223</v>
      </c>
      <c r="AX82" s="3">
        <v>8340</v>
      </c>
      <c r="AY82" s="3">
        <v>15630</v>
      </c>
      <c r="AZ82" s="3">
        <v>3248</v>
      </c>
      <c r="BA82" s="3">
        <v>1445</v>
      </c>
      <c r="BB82" s="3">
        <v>2979</v>
      </c>
      <c r="BC82" s="3">
        <v>10512</v>
      </c>
      <c r="BD82" s="3">
        <v>2758</v>
      </c>
      <c r="BE82" s="3">
        <v>7104</v>
      </c>
      <c r="BF82" s="3">
        <v>3977</v>
      </c>
      <c r="BG82" s="3">
        <v>664</v>
      </c>
      <c r="BH82" s="3">
        <v>10021</v>
      </c>
      <c r="BI82" s="3">
        <v>3933</v>
      </c>
      <c r="BJ82" s="3">
        <v>1576</v>
      </c>
      <c r="BK82" s="3">
        <v>3977</v>
      </c>
      <c r="BL82" s="3">
        <v>8675</v>
      </c>
      <c r="BM82" s="3">
        <v>1687</v>
      </c>
      <c r="BN82" s="3">
        <v>8372</v>
      </c>
      <c r="BO82" s="3">
        <v>12624</v>
      </c>
      <c r="BP82" s="3">
        <v>2887</v>
      </c>
      <c r="BQ82" s="3">
        <v>5806</v>
      </c>
      <c r="BR82" s="3">
        <v>16401</v>
      </c>
      <c r="BS82" s="3">
        <v>9107</v>
      </c>
      <c r="BT82" s="3">
        <v>10997</v>
      </c>
      <c r="BU82" s="3">
        <v>13811</v>
      </c>
      <c r="BV82" s="3">
        <v>10258</v>
      </c>
      <c r="BW82" s="3">
        <v>14885</v>
      </c>
      <c r="BX82" s="3">
        <v>10732</v>
      </c>
      <c r="BY82" s="3">
        <v>3877</v>
      </c>
      <c r="BZ82" s="3">
        <v>5058</v>
      </c>
      <c r="CA82" s="3">
        <v>11548</v>
      </c>
      <c r="CB82" s="3">
        <v>4828</v>
      </c>
      <c r="CC82" s="3">
        <v>5916</v>
      </c>
      <c r="CD82" s="3">
        <v>10967</v>
      </c>
      <c r="CE82" s="3">
        <v>10132</v>
      </c>
      <c r="CF82" s="3">
        <v>13526</v>
      </c>
      <c r="CG82" s="3">
        <v>11531</v>
      </c>
      <c r="CH82" s="3">
        <v>2825</v>
      </c>
    </row>
    <row r="83" spans="1:86" x14ac:dyDescent="0.2">
      <c r="A83" s="5" t="s">
        <v>218</v>
      </c>
      <c r="B83" s="9">
        <v>286258</v>
      </c>
      <c r="C83" s="9">
        <v>130</v>
      </c>
      <c r="D83" s="9">
        <v>205663</v>
      </c>
      <c r="E83" s="1" t="s">
        <v>219</v>
      </c>
      <c r="F83" s="1" t="str">
        <f>HYPERLINK("http://www.genome.ad.jp/dbget-bin/www_bget?compound+C02721","C02721")</f>
        <v>C02721</v>
      </c>
      <c r="G83" s="1" t="str">
        <f>HYPERLINK("http://pubchem.ncbi.nlm.nih.gov/summary/summary.cgi?cid=5288725","5288725")</f>
        <v>5288725</v>
      </c>
      <c r="H83" s="1" t="s">
        <v>1071</v>
      </c>
      <c r="I83" s="3">
        <v>11725</v>
      </c>
      <c r="J83" s="3">
        <v>15105</v>
      </c>
      <c r="K83" s="3">
        <v>9171</v>
      </c>
      <c r="L83" s="3">
        <v>1808</v>
      </c>
      <c r="M83" s="3">
        <v>8870</v>
      </c>
      <c r="N83" s="3">
        <v>16226</v>
      </c>
      <c r="O83" s="3">
        <v>2448</v>
      </c>
      <c r="P83" s="3">
        <v>2488</v>
      </c>
      <c r="Q83" s="3">
        <v>6277</v>
      </c>
      <c r="R83" s="3">
        <v>8688</v>
      </c>
      <c r="S83" s="3">
        <v>6968</v>
      </c>
      <c r="T83" s="3">
        <v>8134</v>
      </c>
      <c r="U83" s="3">
        <v>9117</v>
      </c>
      <c r="V83" s="3">
        <v>3846</v>
      </c>
      <c r="W83" s="3">
        <v>3640</v>
      </c>
      <c r="X83" s="3">
        <v>12464</v>
      </c>
      <c r="Y83" s="3">
        <v>5639</v>
      </c>
      <c r="Z83" s="3">
        <v>7024</v>
      </c>
      <c r="AA83" s="3">
        <v>12608</v>
      </c>
      <c r="AB83" s="3">
        <v>3963</v>
      </c>
      <c r="AC83" s="3">
        <v>4467</v>
      </c>
      <c r="AD83" s="3">
        <v>505</v>
      </c>
      <c r="AE83" s="3">
        <v>6609</v>
      </c>
      <c r="AF83" s="3">
        <v>3360</v>
      </c>
      <c r="AG83" s="3">
        <v>4545</v>
      </c>
      <c r="AH83" s="3">
        <v>7008</v>
      </c>
      <c r="AI83" s="3">
        <v>11810</v>
      </c>
      <c r="AJ83" s="3">
        <v>3430</v>
      </c>
      <c r="AK83" s="3">
        <v>6676</v>
      </c>
      <c r="AL83" s="3">
        <v>18556</v>
      </c>
      <c r="AM83" s="3">
        <v>6909</v>
      </c>
      <c r="AN83" s="3">
        <v>5650</v>
      </c>
      <c r="AO83" s="3">
        <v>7407</v>
      </c>
      <c r="AP83" s="3">
        <v>8506</v>
      </c>
      <c r="AQ83" s="3">
        <v>8544</v>
      </c>
      <c r="AR83" s="3">
        <v>6723</v>
      </c>
      <c r="AS83" s="3">
        <v>4373</v>
      </c>
      <c r="AT83" s="3">
        <v>8211</v>
      </c>
      <c r="AU83" s="3">
        <v>5282</v>
      </c>
      <c r="AV83" s="3">
        <v>9046</v>
      </c>
      <c r="AW83" s="3">
        <v>5632</v>
      </c>
      <c r="AX83" s="3">
        <v>13350</v>
      </c>
      <c r="AY83" s="3">
        <v>80</v>
      </c>
      <c r="AZ83" s="3">
        <v>4011</v>
      </c>
      <c r="BA83" s="3">
        <v>3972</v>
      </c>
      <c r="BB83" s="3">
        <v>3606</v>
      </c>
      <c r="BC83" s="3">
        <v>13139</v>
      </c>
      <c r="BD83" s="3">
        <v>4433</v>
      </c>
      <c r="BE83" s="3">
        <v>6556</v>
      </c>
      <c r="BF83" s="3">
        <v>13552</v>
      </c>
      <c r="BG83" s="3">
        <v>1600</v>
      </c>
      <c r="BH83" s="3">
        <v>15645</v>
      </c>
      <c r="BI83" s="3">
        <v>3818</v>
      </c>
      <c r="BJ83" s="3">
        <v>3710</v>
      </c>
      <c r="BK83" s="3">
        <v>16192</v>
      </c>
      <c r="BL83" s="3">
        <v>8192</v>
      </c>
      <c r="BM83" s="3">
        <v>2050</v>
      </c>
      <c r="BN83" s="3">
        <v>12086</v>
      </c>
      <c r="BO83" s="3">
        <v>7004</v>
      </c>
      <c r="BP83" s="3">
        <v>4480</v>
      </c>
      <c r="BQ83" s="3">
        <v>17551</v>
      </c>
      <c r="BR83" s="3">
        <v>4827</v>
      </c>
      <c r="BS83" s="3">
        <v>11375</v>
      </c>
      <c r="BT83" s="3">
        <v>13469</v>
      </c>
      <c r="BU83" s="3">
        <v>12738</v>
      </c>
      <c r="BV83" s="3">
        <v>24107</v>
      </c>
      <c r="BW83" s="3">
        <v>5352</v>
      </c>
      <c r="BX83" s="3">
        <v>12690</v>
      </c>
      <c r="BY83" s="3">
        <v>11197</v>
      </c>
      <c r="BZ83" s="3">
        <v>5565</v>
      </c>
      <c r="CA83" s="3">
        <v>14403</v>
      </c>
      <c r="CB83" s="3">
        <v>6294</v>
      </c>
      <c r="CC83" s="3">
        <v>10704</v>
      </c>
      <c r="CD83" s="3">
        <v>5790</v>
      </c>
      <c r="CE83" s="3">
        <v>9749</v>
      </c>
      <c r="CF83" s="3">
        <v>9131</v>
      </c>
      <c r="CG83" s="3">
        <v>16854</v>
      </c>
      <c r="CH83" s="3">
        <v>6629</v>
      </c>
    </row>
    <row r="84" spans="1:86" x14ac:dyDescent="0.2">
      <c r="A84" s="5" t="s">
        <v>1025</v>
      </c>
      <c r="B84" s="9">
        <v>723859</v>
      </c>
      <c r="C84" s="9">
        <v>202</v>
      </c>
      <c r="D84" s="9">
        <v>243111</v>
      </c>
      <c r="E84" s="1" t="s">
        <v>222</v>
      </c>
      <c r="F84" s="1" t="str">
        <f>HYPERLINK("http://www.genome.ad.jp/dbget-bin/www_bget?compound+C00645","C00645")</f>
        <v>C00645</v>
      </c>
      <c r="G84" s="1" t="str">
        <f>HYPERLINK("http://pubchem.ncbi.nlm.nih.gov/summary/summary.cgi?cid=65150","65150")</f>
        <v>65150</v>
      </c>
      <c r="H84" s="1" t="s">
        <v>1115</v>
      </c>
      <c r="I84" s="3">
        <v>388</v>
      </c>
      <c r="J84" s="3">
        <v>653</v>
      </c>
      <c r="K84" s="3">
        <v>396</v>
      </c>
      <c r="L84" s="3">
        <v>493</v>
      </c>
      <c r="M84" s="3">
        <v>452</v>
      </c>
      <c r="N84" s="3">
        <v>555</v>
      </c>
      <c r="O84" s="3">
        <v>177</v>
      </c>
      <c r="P84" s="3">
        <v>224</v>
      </c>
      <c r="Q84" s="3">
        <v>346</v>
      </c>
      <c r="R84" s="3">
        <v>297</v>
      </c>
      <c r="S84" s="3">
        <v>257</v>
      </c>
      <c r="T84" s="3">
        <v>447</v>
      </c>
      <c r="U84" s="3">
        <v>283</v>
      </c>
      <c r="V84" s="3">
        <v>172</v>
      </c>
      <c r="W84" s="3">
        <v>199</v>
      </c>
      <c r="X84" s="3">
        <v>237</v>
      </c>
      <c r="Y84" s="3">
        <v>400</v>
      </c>
      <c r="Z84" s="3">
        <v>396</v>
      </c>
      <c r="AA84" s="3">
        <v>459</v>
      </c>
      <c r="AB84" s="3">
        <v>335</v>
      </c>
      <c r="AC84" s="3">
        <v>338</v>
      </c>
      <c r="AD84" s="3">
        <v>348</v>
      </c>
      <c r="AE84" s="3">
        <v>430</v>
      </c>
      <c r="AF84" s="3">
        <v>182</v>
      </c>
      <c r="AG84" s="3">
        <v>187</v>
      </c>
      <c r="AH84" s="3">
        <v>372</v>
      </c>
      <c r="AI84" s="3">
        <v>378</v>
      </c>
      <c r="AJ84" s="3">
        <v>372</v>
      </c>
      <c r="AK84" s="3">
        <v>271</v>
      </c>
      <c r="AL84" s="3">
        <v>414</v>
      </c>
      <c r="AM84" s="3">
        <v>322</v>
      </c>
      <c r="AN84" s="3">
        <v>356</v>
      </c>
      <c r="AO84" s="3">
        <v>439</v>
      </c>
      <c r="AP84" s="3">
        <v>406</v>
      </c>
      <c r="AQ84" s="3">
        <v>616</v>
      </c>
      <c r="AR84" s="3">
        <v>402</v>
      </c>
      <c r="AS84" s="3">
        <v>336</v>
      </c>
      <c r="AT84" s="3">
        <v>363</v>
      </c>
      <c r="AU84" s="3">
        <v>300</v>
      </c>
      <c r="AV84" s="3">
        <v>688</v>
      </c>
      <c r="AW84" s="3">
        <v>253</v>
      </c>
      <c r="AX84" s="3">
        <v>650</v>
      </c>
      <c r="AY84" s="3">
        <v>657</v>
      </c>
      <c r="AZ84" s="3">
        <v>394</v>
      </c>
      <c r="BA84" s="3">
        <v>469</v>
      </c>
      <c r="BB84" s="3">
        <v>299</v>
      </c>
      <c r="BC84" s="3">
        <v>523</v>
      </c>
      <c r="BD84" s="3">
        <v>636</v>
      </c>
      <c r="BE84" s="3">
        <v>459</v>
      </c>
      <c r="BF84" s="3">
        <v>281</v>
      </c>
      <c r="BG84" s="3">
        <v>205</v>
      </c>
      <c r="BH84" s="3">
        <v>1787</v>
      </c>
      <c r="BI84" s="3">
        <v>278</v>
      </c>
      <c r="BJ84" s="3">
        <v>313</v>
      </c>
      <c r="BK84" s="3">
        <v>522</v>
      </c>
      <c r="BL84" s="3">
        <v>676</v>
      </c>
      <c r="BM84" s="3">
        <v>232</v>
      </c>
      <c r="BN84" s="3">
        <v>643</v>
      </c>
      <c r="BO84" s="3">
        <v>1580</v>
      </c>
      <c r="BP84" s="3">
        <v>295</v>
      </c>
      <c r="BQ84" s="3">
        <v>338</v>
      </c>
      <c r="BR84" s="3">
        <v>405</v>
      </c>
      <c r="BS84" s="3">
        <v>629</v>
      </c>
      <c r="BT84" s="3">
        <v>2126</v>
      </c>
      <c r="BU84" s="3">
        <v>717</v>
      </c>
      <c r="BV84" s="3">
        <v>676</v>
      </c>
      <c r="BW84" s="3">
        <v>633</v>
      </c>
      <c r="BX84" s="3">
        <v>406</v>
      </c>
      <c r="BY84" s="3">
        <v>1192</v>
      </c>
      <c r="BZ84" s="3">
        <v>392</v>
      </c>
      <c r="CA84" s="3">
        <v>625</v>
      </c>
      <c r="CB84" s="3">
        <v>439</v>
      </c>
      <c r="CC84" s="3">
        <v>510</v>
      </c>
      <c r="CD84" s="3">
        <v>415</v>
      </c>
      <c r="CE84" s="3">
        <v>526</v>
      </c>
      <c r="CF84" s="3">
        <v>528</v>
      </c>
      <c r="CG84" s="3">
        <v>1254</v>
      </c>
      <c r="CH84" s="3">
        <v>421</v>
      </c>
    </row>
    <row r="85" spans="1:86" x14ac:dyDescent="0.2">
      <c r="A85" s="5" t="s">
        <v>223</v>
      </c>
      <c r="B85" s="9">
        <v>634543</v>
      </c>
      <c r="C85" s="9">
        <v>285</v>
      </c>
      <c r="D85" s="9">
        <v>199929</v>
      </c>
      <c r="E85" s="1" t="s">
        <v>224</v>
      </c>
      <c r="F85" s="1" t="str">
        <f>HYPERLINK("http://www.genome.ad.jp/dbget-bin/www_bget?compound+C06424","C06424")</f>
        <v>C06424</v>
      </c>
      <c r="G85" s="1" t="str">
        <f>HYPERLINK("http://pubchem.ncbi.nlm.nih.gov/summary/summary.cgi?cid=11005","11005")</f>
        <v>11005</v>
      </c>
      <c r="H85" s="1" t="s">
        <v>1129</v>
      </c>
      <c r="I85" s="3">
        <v>2512</v>
      </c>
      <c r="J85" s="3">
        <v>2479</v>
      </c>
      <c r="K85" s="3">
        <v>2774</v>
      </c>
      <c r="L85" s="3">
        <v>2371</v>
      </c>
      <c r="M85" s="3">
        <v>2661</v>
      </c>
      <c r="N85" s="3">
        <v>3366</v>
      </c>
      <c r="O85" s="3">
        <v>2068</v>
      </c>
      <c r="P85" s="3">
        <v>1205</v>
      </c>
      <c r="Q85" s="3">
        <v>1387</v>
      </c>
      <c r="R85" s="3">
        <v>2570</v>
      </c>
      <c r="S85" s="3">
        <v>1471</v>
      </c>
      <c r="T85" s="3">
        <v>2439</v>
      </c>
      <c r="U85" s="3">
        <v>1398</v>
      </c>
      <c r="V85" s="3">
        <v>2610</v>
      </c>
      <c r="W85" s="3">
        <v>2453</v>
      </c>
      <c r="X85" s="3">
        <v>2512</v>
      </c>
      <c r="Y85" s="3">
        <v>1486</v>
      </c>
      <c r="Z85" s="3">
        <v>2289</v>
      </c>
      <c r="AA85" s="3">
        <v>3014</v>
      </c>
      <c r="AB85" s="3">
        <v>1837</v>
      </c>
      <c r="AC85" s="3">
        <v>2241</v>
      </c>
      <c r="AD85" s="3">
        <v>1390</v>
      </c>
      <c r="AE85" s="3">
        <v>1967</v>
      </c>
      <c r="AF85" s="3">
        <v>1237</v>
      </c>
      <c r="AG85" s="3">
        <v>1325</v>
      </c>
      <c r="AH85" s="3">
        <v>2571</v>
      </c>
      <c r="AI85" s="3">
        <v>2603</v>
      </c>
      <c r="AJ85" s="3">
        <v>2615</v>
      </c>
      <c r="AK85" s="3">
        <v>1207</v>
      </c>
      <c r="AL85" s="3">
        <v>2701</v>
      </c>
      <c r="AM85" s="3">
        <v>1522</v>
      </c>
      <c r="AN85" s="3">
        <v>1349</v>
      </c>
      <c r="AO85" s="3">
        <v>1728</v>
      </c>
      <c r="AP85" s="3">
        <v>1490</v>
      </c>
      <c r="AQ85" s="3">
        <v>3785</v>
      </c>
      <c r="AR85" s="3">
        <v>2384</v>
      </c>
      <c r="AS85" s="3">
        <v>1576</v>
      </c>
      <c r="AT85" s="3">
        <v>2573</v>
      </c>
      <c r="AU85" s="3">
        <v>1379</v>
      </c>
      <c r="AV85" s="3">
        <v>2457</v>
      </c>
      <c r="AW85" s="3">
        <v>1311</v>
      </c>
      <c r="AX85" s="3">
        <v>3291</v>
      </c>
      <c r="AY85" s="3">
        <v>1984</v>
      </c>
      <c r="AZ85" s="3">
        <v>1543</v>
      </c>
      <c r="BA85" s="3">
        <v>3191</v>
      </c>
      <c r="BB85" s="3">
        <v>1494</v>
      </c>
      <c r="BC85" s="3">
        <v>1406</v>
      </c>
      <c r="BD85" s="3">
        <v>2174</v>
      </c>
      <c r="BE85" s="3">
        <v>1798</v>
      </c>
      <c r="BF85" s="3">
        <v>2061</v>
      </c>
      <c r="BG85" s="3">
        <v>1016</v>
      </c>
      <c r="BH85" s="3">
        <v>2190</v>
      </c>
      <c r="BI85" s="3">
        <v>1637</v>
      </c>
      <c r="BJ85" s="3">
        <v>3133</v>
      </c>
      <c r="BK85" s="3">
        <v>2784</v>
      </c>
      <c r="BL85" s="3">
        <v>1850</v>
      </c>
      <c r="BM85" s="3">
        <v>1223</v>
      </c>
      <c r="BN85" s="3">
        <v>1933</v>
      </c>
      <c r="BO85" s="3">
        <v>2733</v>
      </c>
      <c r="BP85" s="3">
        <v>1529</v>
      </c>
      <c r="BQ85" s="3">
        <v>2807</v>
      </c>
      <c r="BR85" s="3">
        <v>3136</v>
      </c>
      <c r="BS85" s="3">
        <v>1915</v>
      </c>
      <c r="BT85" s="3">
        <v>2577</v>
      </c>
      <c r="BU85" s="3">
        <v>2380</v>
      </c>
      <c r="BV85" s="3">
        <v>2004</v>
      </c>
      <c r="BW85" s="3">
        <v>2924</v>
      </c>
      <c r="BX85" s="3">
        <v>1309</v>
      </c>
      <c r="BY85" s="3">
        <v>1731</v>
      </c>
      <c r="BZ85" s="3">
        <v>1331</v>
      </c>
      <c r="CA85" s="3">
        <v>1395</v>
      </c>
      <c r="CB85" s="3">
        <v>1443</v>
      </c>
      <c r="CC85" s="3">
        <v>1134</v>
      </c>
      <c r="CD85" s="3">
        <v>1850</v>
      </c>
      <c r="CE85" s="3">
        <v>2501</v>
      </c>
      <c r="CF85" s="3">
        <v>2710</v>
      </c>
      <c r="CG85" s="3">
        <v>2481</v>
      </c>
      <c r="CH85" s="3">
        <v>1832</v>
      </c>
    </row>
    <row r="86" spans="1:86" x14ac:dyDescent="0.2">
      <c r="A86" s="5" t="s">
        <v>1026</v>
      </c>
      <c r="B86" s="9">
        <v>637668</v>
      </c>
      <c r="C86" s="9">
        <v>301</v>
      </c>
      <c r="D86" s="9">
        <v>303827</v>
      </c>
      <c r="E86" s="1" t="s">
        <v>226</v>
      </c>
      <c r="F86" s="1" t="s">
        <v>1060</v>
      </c>
      <c r="G86" s="9">
        <v>25244659</v>
      </c>
      <c r="H86" s="1" t="s">
        <v>1050</v>
      </c>
      <c r="I86" s="3">
        <v>933</v>
      </c>
      <c r="J86" s="3">
        <v>602</v>
      </c>
      <c r="K86" s="3">
        <v>473</v>
      </c>
      <c r="L86" s="3">
        <v>435</v>
      </c>
      <c r="M86" s="3">
        <v>690</v>
      </c>
      <c r="N86" s="3">
        <v>519</v>
      </c>
      <c r="O86" s="3">
        <v>435</v>
      </c>
      <c r="P86" s="3">
        <v>570</v>
      </c>
      <c r="Q86" s="3">
        <v>782</v>
      </c>
      <c r="R86" s="3">
        <v>605</v>
      </c>
      <c r="S86" s="3">
        <v>327</v>
      </c>
      <c r="T86" s="3">
        <v>347</v>
      </c>
      <c r="U86" s="3">
        <v>707</v>
      </c>
      <c r="V86" s="3">
        <v>2266</v>
      </c>
      <c r="W86" s="3">
        <v>683</v>
      </c>
      <c r="X86" s="3">
        <v>412</v>
      </c>
      <c r="Y86" s="3">
        <v>536</v>
      </c>
      <c r="Z86" s="3">
        <v>591</v>
      </c>
      <c r="AA86" s="3">
        <v>641</v>
      </c>
      <c r="AB86" s="3">
        <v>522</v>
      </c>
      <c r="AC86" s="3">
        <v>536</v>
      </c>
      <c r="AD86" s="3">
        <v>4826</v>
      </c>
      <c r="AE86" s="3">
        <v>1028</v>
      </c>
      <c r="AF86" s="3">
        <v>3543</v>
      </c>
      <c r="AG86" s="3">
        <v>3387</v>
      </c>
      <c r="AH86" s="3">
        <v>611</v>
      </c>
      <c r="AI86" s="3">
        <v>705</v>
      </c>
      <c r="AJ86" s="3">
        <v>458</v>
      </c>
      <c r="AK86" s="3">
        <v>533</v>
      </c>
      <c r="AL86" s="3">
        <v>405</v>
      </c>
      <c r="AM86" s="3">
        <v>739</v>
      </c>
      <c r="AN86" s="3">
        <v>930</v>
      </c>
      <c r="AO86" s="3">
        <v>490</v>
      </c>
      <c r="AP86" s="3">
        <v>3149</v>
      </c>
      <c r="AQ86" s="3">
        <v>753</v>
      </c>
      <c r="AR86" s="3">
        <v>419</v>
      </c>
      <c r="AS86" s="3">
        <v>540</v>
      </c>
      <c r="AT86" s="3">
        <v>1231</v>
      </c>
      <c r="AU86" s="3">
        <v>493</v>
      </c>
      <c r="AV86" s="3">
        <v>494</v>
      </c>
      <c r="AW86" s="3">
        <v>298</v>
      </c>
      <c r="AX86" s="3">
        <v>624</v>
      </c>
      <c r="AY86" s="3">
        <v>973</v>
      </c>
      <c r="AZ86" s="3">
        <v>534</v>
      </c>
      <c r="BA86" s="3">
        <v>584</v>
      </c>
      <c r="BB86" s="3">
        <v>410</v>
      </c>
      <c r="BC86" s="3">
        <v>629</v>
      </c>
      <c r="BD86" s="3">
        <v>488</v>
      </c>
      <c r="BE86" s="3">
        <v>517</v>
      </c>
      <c r="BF86" s="3">
        <v>444</v>
      </c>
      <c r="BG86" s="3">
        <v>344</v>
      </c>
      <c r="BH86" s="3">
        <v>629</v>
      </c>
      <c r="BI86" s="3">
        <v>434</v>
      </c>
      <c r="BJ86" s="3">
        <v>477</v>
      </c>
      <c r="BK86" s="3">
        <v>347</v>
      </c>
      <c r="BL86" s="3">
        <v>532</v>
      </c>
      <c r="BM86" s="3">
        <v>1872</v>
      </c>
      <c r="BN86" s="3">
        <v>615</v>
      </c>
      <c r="BO86" s="3">
        <v>568</v>
      </c>
      <c r="BP86" s="3">
        <v>349</v>
      </c>
      <c r="BQ86" s="3">
        <v>555</v>
      </c>
      <c r="BR86" s="3">
        <v>909</v>
      </c>
      <c r="BS86" s="3">
        <v>890</v>
      </c>
      <c r="BT86" s="3">
        <v>538</v>
      </c>
      <c r="BU86" s="3">
        <v>533</v>
      </c>
      <c r="BV86" s="3">
        <v>739</v>
      </c>
      <c r="BW86" s="3">
        <v>585</v>
      </c>
      <c r="BX86" s="3">
        <v>592</v>
      </c>
      <c r="BY86" s="3">
        <v>648</v>
      </c>
      <c r="BZ86" s="3">
        <v>411</v>
      </c>
      <c r="CA86" s="3">
        <v>513</v>
      </c>
      <c r="CB86" s="3">
        <v>574</v>
      </c>
      <c r="CC86" s="3">
        <v>760</v>
      </c>
      <c r="CD86" s="3">
        <v>762</v>
      </c>
      <c r="CE86" s="3">
        <v>510</v>
      </c>
      <c r="CF86" s="3">
        <v>561</v>
      </c>
      <c r="CG86" s="3">
        <v>402</v>
      </c>
      <c r="CH86" s="3">
        <v>434</v>
      </c>
    </row>
    <row r="87" spans="1:86" x14ac:dyDescent="0.2">
      <c r="A87" s="5" t="s">
        <v>227</v>
      </c>
      <c r="B87" s="9">
        <v>483977</v>
      </c>
      <c r="C87" s="9">
        <v>176</v>
      </c>
      <c r="D87" s="9">
        <v>210265</v>
      </c>
      <c r="E87" s="1" t="s">
        <v>228</v>
      </c>
      <c r="F87" s="1" t="str">
        <f>HYPERLINK("http://www.genome.ad.jp/dbget-bin/www_bget?compound+C00073","C00073")</f>
        <v>C00073</v>
      </c>
      <c r="G87" s="1" t="str">
        <f>HYPERLINK("http://pubchem.ncbi.nlm.nih.gov/summary/summary.cgi?cid=6137","6137")</f>
        <v>6137</v>
      </c>
      <c r="H87" s="1" t="s">
        <v>1161</v>
      </c>
      <c r="I87" s="3">
        <v>12354</v>
      </c>
      <c r="J87" s="3">
        <v>20614</v>
      </c>
      <c r="K87" s="3">
        <v>4951</v>
      </c>
      <c r="L87" s="3">
        <v>5576</v>
      </c>
      <c r="M87" s="3">
        <v>23056</v>
      </c>
      <c r="N87" s="3">
        <v>13379</v>
      </c>
      <c r="O87" s="3">
        <v>3354</v>
      </c>
      <c r="P87" s="3">
        <v>6884</v>
      </c>
      <c r="Q87" s="3">
        <v>3985</v>
      </c>
      <c r="R87" s="3">
        <v>5918</v>
      </c>
      <c r="S87" s="3">
        <v>3334</v>
      </c>
      <c r="T87" s="3">
        <v>5932</v>
      </c>
      <c r="U87" s="3">
        <v>3520</v>
      </c>
      <c r="V87" s="3">
        <v>9844</v>
      </c>
      <c r="W87" s="3">
        <v>10194</v>
      </c>
      <c r="X87" s="3">
        <v>3660</v>
      </c>
      <c r="Y87" s="3">
        <v>5906</v>
      </c>
      <c r="Z87" s="3">
        <v>12752</v>
      </c>
      <c r="AA87" s="3">
        <v>20417</v>
      </c>
      <c r="AB87" s="3">
        <v>6903</v>
      </c>
      <c r="AC87" s="3">
        <v>6597</v>
      </c>
      <c r="AD87" s="3">
        <v>1909</v>
      </c>
      <c r="AE87" s="3">
        <v>30453</v>
      </c>
      <c r="AF87" s="3">
        <v>6766</v>
      </c>
      <c r="AG87" s="3">
        <v>7762</v>
      </c>
      <c r="AH87" s="3">
        <v>17002</v>
      </c>
      <c r="AI87" s="3">
        <v>14493</v>
      </c>
      <c r="AJ87" s="3">
        <v>15234</v>
      </c>
      <c r="AK87" s="3">
        <v>8638</v>
      </c>
      <c r="AL87" s="3">
        <v>4267</v>
      </c>
      <c r="AM87" s="3">
        <v>3942</v>
      </c>
      <c r="AN87" s="3">
        <v>2680</v>
      </c>
      <c r="AO87" s="3">
        <v>5762</v>
      </c>
      <c r="AP87" s="3">
        <v>22641</v>
      </c>
      <c r="AQ87" s="3">
        <v>27937</v>
      </c>
      <c r="AR87" s="3">
        <v>5255</v>
      </c>
      <c r="AS87" s="3">
        <v>11603</v>
      </c>
      <c r="AT87" s="3">
        <v>6717</v>
      </c>
      <c r="AU87" s="3">
        <v>6180</v>
      </c>
      <c r="AV87" s="3">
        <v>10575</v>
      </c>
      <c r="AW87" s="3">
        <v>2763</v>
      </c>
      <c r="AX87" s="3">
        <v>19001</v>
      </c>
      <c r="AY87" s="3">
        <v>46205</v>
      </c>
      <c r="AZ87" s="3">
        <v>6127</v>
      </c>
      <c r="BA87" s="3">
        <v>8926</v>
      </c>
      <c r="BB87" s="3">
        <v>5946</v>
      </c>
      <c r="BC87" s="3">
        <v>11240</v>
      </c>
      <c r="BD87" s="3">
        <v>5186</v>
      </c>
      <c r="BE87" s="3">
        <v>5800</v>
      </c>
      <c r="BF87" s="3">
        <v>7528</v>
      </c>
      <c r="BG87" s="3">
        <v>3068</v>
      </c>
      <c r="BH87" s="3">
        <v>12567</v>
      </c>
      <c r="BI87" s="3">
        <v>6425</v>
      </c>
      <c r="BJ87" s="3">
        <v>4089</v>
      </c>
      <c r="BK87" s="3">
        <v>5670</v>
      </c>
      <c r="BL87" s="3">
        <v>18249</v>
      </c>
      <c r="BM87" s="3">
        <v>947</v>
      </c>
      <c r="BN87" s="3">
        <v>23332</v>
      </c>
      <c r="BO87" s="3">
        <v>16035</v>
      </c>
      <c r="BP87" s="3">
        <v>2323</v>
      </c>
      <c r="BQ87" s="3">
        <v>14063</v>
      </c>
      <c r="BR87" s="3">
        <v>26383</v>
      </c>
      <c r="BS87" s="3">
        <v>25851</v>
      </c>
      <c r="BT87" s="3">
        <v>19601</v>
      </c>
      <c r="BU87" s="3">
        <v>11500</v>
      </c>
      <c r="BV87" s="3">
        <v>16938</v>
      </c>
      <c r="BW87" s="3">
        <v>13142</v>
      </c>
      <c r="BX87" s="3">
        <v>20801</v>
      </c>
      <c r="BY87" s="3">
        <v>13981</v>
      </c>
      <c r="BZ87" s="3">
        <v>7888</v>
      </c>
      <c r="CA87" s="3">
        <v>15913</v>
      </c>
      <c r="CB87" s="3">
        <v>7501</v>
      </c>
      <c r="CC87" s="3">
        <v>9522</v>
      </c>
      <c r="CD87" s="3">
        <v>12924</v>
      </c>
      <c r="CE87" s="3">
        <v>16750</v>
      </c>
      <c r="CF87" s="3">
        <v>20718</v>
      </c>
      <c r="CG87" s="3">
        <v>8275</v>
      </c>
      <c r="CH87" s="3">
        <v>4922</v>
      </c>
    </row>
    <row r="88" spans="1:86" x14ac:dyDescent="0.2">
      <c r="A88" s="5" t="s">
        <v>229</v>
      </c>
      <c r="B88" s="9">
        <v>287964</v>
      </c>
      <c r="C88" s="9">
        <v>241</v>
      </c>
      <c r="D88" s="9">
        <v>410813</v>
      </c>
      <c r="E88" s="1" t="s">
        <v>230</v>
      </c>
      <c r="F88" s="1" t="s">
        <v>1046</v>
      </c>
      <c r="G88" s="9">
        <v>83032</v>
      </c>
      <c r="H88" s="1" t="s">
        <v>1051</v>
      </c>
      <c r="I88" s="3">
        <v>8728</v>
      </c>
      <c r="J88" s="3">
        <v>3839</v>
      </c>
      <c r="K88" s="3">
        <v>4040</v>
      </c>
      <c r="L88" s="3">
        <v>13694</v>
      </c>
      <c r="M88" s="3">
        <v>4135</v>
      </c>
      <c r="N88" s="3">
        <v>6035</v>
      </c>
      <c r="O88" s="3">
        <v>1683</v>
      </c>
      <c r="P88" s="3">
        <v>2593</v>
      </c>
      <c r="Q88" s="3">
        <v>3908</v>
      </c>
      <c r="R88" s="3">
        <v>4918</v>
      </c>
      <c r="S88" s="3">
        <v>2772</v>
      </c>
      <c r="T88" s="3">
        <v>3921</v>
      </c>
      <c r="U88" s="3">
        <v>3273</v>
      </c>
      <c r="V88" s="3">
        <v>2814</v>
      </c>
      <c r="W88" s="3">
        <v>4359</v>
      </c>
      <c r="X88" s="3">
        <v>3965</v>
      </c>
      <c r="Y88" s="3">
        <v>2300</v>
      </c>
      <c r="Z88" s="3">
        <v>4671</v>
      </c>
      <c r="AA88" s="3">
        <v>4263</v>
      </c>
      <c r="AB88" s="3">
        <v>2513</v>
      </c>
      <c r="AC88" s="3">
        <v>1876</v>
      </c>
      <c r="AD88" s="3">
        <v>5419</v>
      </c>
      <c r="AE88" s="3">
        <v>1355</v>
      </c>
      <c r="AF88" s="3">
        <v>1776</v>
      </c>
      <c r="AG88" s="3">
        <v>2027</v>
      </c>
      <c r="AH88" s="3">
        <v>2087</v>
      </c>
      <c r="AI88" s="3">
        <v>3093</v>
      </c>
      <c r="AJ88" s="3">
        <v>1683</v>
      </c>
      <c r="AK88" s="3">
        <v>3219</v>
      </c>
      <c r="AL88" s="3">
        <v>2398</v>
      </c>
      <c r="AM88" s="3">
        <v>4535</v>
      </c>
      <c r="AN88" s="3">
        <v>2777</v>
      </c>
      <c r="AO88" s="3">
        <v>7039</v>
      </c>
      <c r="AP88" s="3">
        <v>2031</v>
      </c>
      <c r="AQ88" s="3">
        <v>4895</v>
      </c>
      <c r="AR88" s="3">
        <v>2219</v>
      </c>
      <c r="AS88" s="3">
        <v>2205</v>
      </c>
      <c r="AT88" s="3">
        <v>4125</v>
      </c>
      <c r="AU88" s="3">
        <v>5083</v>
      </c>
      <c r="AV88" s="3">
        <v>2619</v>
      </c>
      <c r="AW88" s="3">
        <v>1953</v>
      </c>
      <c r="AX88" s="3">
        <v>5144</v>
      </c>
      <c r="AY88" s="3">
        <v>5606</v>
      </c>
      <c r="AZ88" s="3">
        <v>4184</v>
      </c>
      <c r="BA88" s="3">
        <v>11882</v>
      </c>
      <c r="BB88" s="3">
        <v>3710</v>
      </c>
      <c r="BC88" s="3">
        <v>5790</v>
      </c>
      <c r="BD88" s="3">
        <v>3705</v>
      </c>
      <c r="BE88" s="3">
        <v>5220</v>
      </c>
      <c r="BF88" s="3">
        <v>2758</v>
      </c>
      <c r="BG88" s="3">
        <v>1532</v>
      </c>
      <c r="BH88" s="3">
        <v>4349</v>
      </c>
      <c r="BI88" s="3">
        <v>1813</v>
      </c>
      <c r="BJ88" s="3">
        <v>7342</v>
      </c>
      <c r="BK88" s="3">
        <v>4828</v>
      </c>
      <c r="BL88" s="3">
        <v>2479</v>
      </c>
      <c r="BM88" s="3">
        <v>3030</v>
      </c>
      <c r="BN88" s="3">
        <v>3433</v>
      </c>
      <c r="BO88" s="3">
        <v>2754</v>
      </c>
      <c r="BP88" s="3">
        <v>3045</v>
      </c>
      <c r="BQ88" s="3">
        <v>5463</v>
      </c>
      <c r="BR88" s="3">
        <v>3026</v>
      </c>
      <c r="BS88" s="3">
        <v>5539</v>
      </c>
      <c r="BT88" s="3">
        <v>4824</v>
      </c>
      <c r="BU88" s="3">
        <v>13906</v>
      </c>
      <c r="BV88" s="3">
        <v>5101</v>
      </c>
      <c r="BW88" s="3">
        <v>6121</v>
      </c>
      <c r="BX88" s="3">
        <v>5820</v>
      </c>
      <c r="BY88" s="3">
        <v>4549</v>
      </c>
      <c r="BZ88" s="3">
        <v>4293</v>
      </c>
      <c r="CA88" s="3">
        <v>5520</v>
      </c>
      <c r="CB88" s="3">
        <v>5352</v>
      </c>
      <c r="CC88" s="3">
        <v>3975</v>
      </c>
      <c r="CD88" s="3">
        <v>4156</v>
      </c>
      <c r="CE88" s="3">
        <v>6560</v>
      </c>
      <c r="CF88" s="3">
        <v>2073</v>
      </c>
      <c r="CG88" s="3">
        <v>6307</v>
      </c>
      <c r="CH88" s="3">
        <v>5017</v>
      </c>
    </row>
    <row r="89" spans="1:86" x14ac:dyDescent="0.2">
      <c r="A89" s="5" t="s">
        <v>231</v>
      </c>
      <c r="B89" s="9">
        <v>645005</v>
      </c>
      <c r="C89" s="9">
        <v>205</v>
      </c>
      <c r="D89" s="9">
        <v>215860</v>
      </c>
      <c r="E89" s="1" t="s">
        <v>232</v>
      </c>
      <c r="F89" s="1" t="str">
        <f>HYPERLINK("http://www.genome.ad.jp/dbget-bin/www_bget?compound+C00159","C00159")</f>
        <v>C00159</v>
      </c>
      <c r="G89" s="1" t="str">
        <f>HYPERLINK("http://pubchem.ncbi.nlm.nih.gov/summary/summary.cgi?cid=18950","18950")</f>
        <v>18950</v>
      </c>
      <c r="H89" s="1" t="s">
        <v>1122</v>
      </c>
      <c r="I89" s="3">
        <v>13425</v>
      </c>
      <c r="J89" s="3">
        <v>7018</v>
      </c>
      <c r="K89" s="3">
        <v>3014</v>
      </c>
      <c r="L89" s="3">
        <v>2271</v>
      </c>
      <c r="M89" s="3">
        <v>1048</v>
      </c>
      <c r="N89" s="3">
        <v>1032</v>
      </c>
      <c r="O89" s="3">
        <v>1027</v>
      </c>
      <c r="P89" s="3">
        <v>1779</v>
      </c>
      <c r="Q89" s="3">
        <v>3461</v>
      </c>
      <c r="R89" s="3">
        <v>6412</v>
      </c>
      <c r="S89" s="3">
        <v>175</v>
      </c>
      <c r="T89" s="3">
        <v>1744</v>
      </c>
      <c r="U89" s="3">
        <v>5730</v>
      </c>
      <c r="V89" s="3">
        <v>5698</v>
      </c>
      <c r="W89" s="3">
        <v>3038</v>
      </c>
      <c r="X89" s="3">
        <v>4837</v>
      </c>
      <c r="Y89" s="3">
        <v>3934</v>
      </c>
      <c r="Z89" s="3">
        <v>4002</v>
      </c>
      <c r="AA89" s="3">
        <v>170</v>
      </c>
      <c r="AB89" s="3">
        <v>4516</v>
      </c>
      <c r="AC89" s="3">
        <v>3749</v>
      </c>
      <c r="AD89" s="3">
        <v>3288</v>
      </c>
      <c r="AE89" s="3">
        <v>3617</v>
      </c>
      <c r="AF89" s="3">
        <v>2012</v>
      </c>
      <c r="AG89" s="3">
        <v>746</v>
      </c>
      <c r="AH89" s="3">
        <v>1396</v>
      </c>
      <c r="AI89" s="3">
        <v>4257</v>
      </c>
      <c r="AJ89" s="3">
        <v>1975</v>
      </c>
      <c r="AK89" s="3">
        <v>2083</v>
      </c>
      <c r="AL89" s="3">
        <v>3672</v>
      </c>
      <c r="AM89" s="3">
        <v>5631</v>
      </c>
      <c r="AN89" s="3">
        <v>2921</v>
      </c>
      <c r="AO89" s="3">
        <v>3851</v>
      </c>
      <c r="AP89" s="3">
        <v>1642</v>
      </c>
      <c r="AQ89" s="3">
        <v>3556</v>
      </c>
      <c r="AR89" s="3">
        <v>4082</v>
      </c>
      <c r="AS89" s="3">
        <v>1073</v>
      </c>
      <c r="AT89" s="3">
        <v>2189</v>
      </c>
      <c r="AU89" s="3">
        <v>3658</v>
      </c>
      <c r="AV89" s="3">
        <v>12683</v>
      </c>
      <c r="AW89" s="3">
        <v>11</v>
      </c>
      <c r="AX89" s="3">
        <v>1883</v>
      </c>
      <c r="AY89" s="3">
        <v>3602</v>
      </c>
      <c r="AZ89" s="3">
        <v>2694</v>
      </c>
      <c r="BA89" s="3">
        <v>2661</v>
      </c>
      <c r="BB89" s="3">
        <v>1727</v>
      </c>
      <c r="BC89" s="3">
        <v>2921</v>
      </c>
      <c r="BD89" s="3">
        <v>1383</v>
      </c>
      <c r="BE89" s="3">
        <v>2171</v>
      </c>
      <c r="BF89" s="3">
        <v>7287</v>
      </c>
      <c r="BG89" s="3">
        <v>771</v>
      </c>
      <c r="BH89" s="3">
        <v>1252</v>
      </c>
      <c r="BI89" s="3">
        <v>342</v>
      </c>
      <c r="BJ89" s="3">
        <v>2223</v>
      </c>
      <c r="BK89" s="3">
        <v>6255</v>
      </c>
      <c r="BL89" s="3">
        <v>1024</v>
      </c>
      <c r="BM89" s="3">
        <v>1128</v>
      </c>
      <c r="BN89" s="3">
        <v>436</v>
      </c>
      <c r="BO89" s="3">
        <v>20113</v>
      </c>
      <c r="BP89" s="3">
        <v>3204</v>
      </c>
      <c r="BQ89" s="3">
        <v>5153</v>
      </c>
      <c r="BR89" s="3">
        <v>2676</v>
      </c>
      <c r="BS89" s="3">
        <v>3075</v>
      </c>
      <c r="BT89" s="3">
        <v>3319</v>
      </c>
      <c r="BU89" s="3">
        <v>7482</v>
      </c>
      <c r="BV89" s="3">
        <v>2818</v>
      </c>
      <c r="BW89" s="3">
        <v>11453</v>
      </c>
      <c r="BX89" s="3">
        <v>1575</v>
      </c>
      <c r="BY89" s="3">
        <v>1546</v>
      </c>
      <c r="BZ89" s="3">
        <v>2814</v>
      </c>
      <c r="CA89" s="3">
        <v>3815</v>
      </c>
      <c r="CB89" s="3">
        <v>2632</v>
      </c>
      <c r="CC89" s="3">
        <v>3097</v>
      </c>
      <c r="CD89" s="3">
        <v>3396</v>
      </c>
      <c r="CE89" s="3">
        <v>3185</v>
      </c>
      <c r="CF89" s="3">
        <v>3114</v>
      </c>
      <c r="CG89" s="3">
        <v>1294</v>
      </c>
      <c r="CH89" s="3">
        <v>3418</v>
      </c>
    </row>
    <row r="90" spans="1:86" x14ac:dyDescent="0.2">
      <c r="A90" s="5" t="s">
        <v>1028</v>
      </c>
      <c r="B90" s="9">
        <v>665530</v>
      </c>
      <c r="C90" s="9">
        <v>103</v>
      </c>
      <c r="D90" s="9">
        <v>241287</v>
      </c>
      <c r="E90" s="1" t="s">
        <v>233</v>
      </c>
      <c r="F90" s="1" t="s">
        <v>1061</v>
      </c>
      <c r="G90" s="9">
        <v>6251</v>
      </c>
      <c r="H90" s="1" t="s">
        <v>1052</v>
      </c>
      <c r="I90" s="3">
        <v>9536</v>
      </c>
      <c r="J90" s="3">
        <v>4602</v>
      </c>
      <c r="K90" s="3">
        <v>3342</v>
      </c>
      <c r="L90" s="3">
        <v>1725</v>
      </c>
      <c r="M90" s="3">
        <v>8082</v>
      </c>
      <c r="N90" s="3">
        <v>12399</v>
      </c>
      <c r="O90" s="3">
        <v>720</v>
      </c>
      <c r="P90" s="3">
        <v>662</v>
      </c>
      <c r="Q90" s="3">
        <v>4826</v>
      </c>
      <c r="R90" s="3">
        <v>16685</v>
      </c>
      <c r="S90" s="3">
        <v>5414</v>
      </c>
      <c r="T90" s="3">
        <v>1062</v>
      </c>
      <c r="U90" s="3">
        <v>975</v>
      </c>
      <c r="V90" s="3">
        <v>14217</v>
      </c>
      <c r="W90" s="3">
        <v>1529</v>
      </c>
      <c r="X90" s="3">
        <v>6350</v>
      </c>
      <c r="Y90" s="3">
        <v>3565</v>
      </c>
      <c r="Z90" s="3">
        <v>4152</v>
      </c>
      <c r="AA90" s="3">
        <v>6174</v>
      </c>
      <c r="AB90" s="3">
        <v>3768</v>
      </c>
      <c r="AC90" s="3">
        <v>4636</v>
      </c>
      <c r="AD90" s="3">
        <v>1748</v>
      </c>
      <c r="AE90" s="3">
        <v>2363</v>
      </c>
      <c r="AF90" s="3">
        <v>1097</v>
      </c>
      <c r="AG90" s="3">
        <v>8532</v>
      </c>
      <c r="AH90" s="3">
        <v>2793</v>
      </c>
      <c r="AI90" s="3">
        <v>7852</v>
      </c>
      <c r="AJ90" s="3">
        <v>5670</v>
      </c>
      <c r="AK90" s="3">
        <v>2742</v>
      </c>
      <c r="AL90" s="3">
        <v>4232</v>
      </c>
      <c r="AM90" s="3">
        <v>1325</v>
      </c>
      <c r="AN90" s="3">
        <v>5252</v>
      </c>
      <c r="AO90" s="3">
        <v>2792</v>
      </c>
      <c r="AP90" s="3">
        <v>1425</v>
      </c>
      <c r="AQ90" s="3">
        <v>6293</v>
      </c>
      <c r="AR90" s="3">
        <v>18265</v>
      </c>
      <c r="AS90" s="3">
        <v>4359</v>
      </c>
      <c r="AT90" s="3">
        <v>6842</v>
      </c>
      <c r="AU90" s="3">
        <v>5709</v>
      </c>
      <c r="AV90" s="3">
        <v>7182</v>
      </c>
      <c r="AW90" s="3">
        <v>1805</v>
      </c>
      <c r="AX90" s="3">
        <v>3099</v>
      </c>
      <c r="AY90" s="3">
        <v>1871</v>
      </c>
      <c r="AZ90" s="3">
        <v>911</v>
      </c>
      <c r="BA90" s="3">
        <v>3617</v>
      </c>
      <c r="BB90" s="3">
        <v>711</v>
      </c>
      <c r="BC90" s="3">
        <v>1362</v>
      </c>
      <c r="BD90" s="3">
        <v>6529</v>
      </c>
      <c r="BE90" s="3">
        <v>8292</v>
      </c>
      <c r="BF90" s="3">
        <v>9350</v>
      </c>
      <c r="BG90" s="3">
        <v>638</v>
      </c>
      <c r="BH90" s="3">
        <v>1635</v>
      </c>
      <c r="BI90" s="3">
        <v>4046</v>
      </c>
      <c r="BJ90" s="3">
        <v>1562</v>
      </c>
      <c r="BK90" s="3">
        <v>7864</v>
      </c>
      <c r="BL90" s="3">
        <v>3006</v>
      </c>
      <c r="BM90" s="3">
        <v>927</v>
      </c>
      <c r="BN90" s="3">
        <v>1890</v>
      </c>
      <c r="BO90" s="3">
        <v>7033</v>
      </c>
      <c r="BP90" s="3">
        <v>3777</v>
      </c>
      <c r="BQ90" s="3">
        <v>4052</v>
      </c>
      <c r="BR90" s="3">
        <v>1924</v>
      </c>
      <c r="BS90" s="3">
        <v>3617</v>
      </c>
      <c r="BT90" s="3">
        <v>8447</v>
      </c>
      <c r="BU90" s="3">
        <v>3410</v>
      </c>
      <c r="BV90" s="3">
        <v>9688</v>
      </c>
      <c r="BW90" s="3">
        <v>6133</v>
      </c>
      <c r="BX90" s="3">
        <v>3672</v>
      </c>
      <c r="BY90" s="3">
        <v>1133</v>
      </c>
      <c r="BZ90" s="3">
        <v>1225</v>
      </c>
      <c r="CA90" s="3">
        <v>2027</v>
      </c>
      <c r="CB90" s="3">
        <v>1967</v>
      </c>
      <c r="CC90" s="3">
        <v>2456</v>
      </c>
      <c r="CD90" s="3">
        <v>4138</v>
      </c>
      <c r="CE90" s="3">
        <v>12084</v>
      </c>
      <c r="CF90" s="3">
        <v>10245</v>
      </c>
      <c r="CG90" s="3">
        <v>9338</v>
      </c>
      <c r="CH90" s="3">
        <v>8329</v>
      </c>
    </row>
    <row r="91" spans="1:86" x14ac:dyDescent="0.2">
      <c r="A91" s="5" t="s">
        <v>234</v>
      </c>
      <c r="B91" s="9">
        <v>1177212</v>
      </c>
      <c r="C91" s="9">
        <v>204</v>
      </c>
      <c r="D91" s="9">
        <v>203245</v>
      </c>
      <c r="E91" s="1" t="s">
        <v>235</v>
      </c>
      <c r="F91" s="1" t="str">
        <f>HYPERLINK("http://www.genome.ad.jp/dbget-bin/www_bget?compound+C01835","C01835")</f>
        <v>C01835</v>
      </c>
      <c r="G91" s="1" t="str">
        <f>HYPERLINK("http://pubchem.ncbi.nlm.nih.gov/summary/summary.cgi?cid=92146","92146")</f>
        <v>92146</v>
      </c>
      <c r="H91" s="1" t="s">
        <v>1108</v>
      </c>
      <c r="I91" s="3">
        <v>10916</v>
      </c>
      <c r="J91" s="3">
        <v>695</v>
      </c>
      <c r="K91" s="3">
        <v>3597</v>
      </c>
      <c r="L91" s="3">
        <v>3149</v>
      </c>
      <c r="M91" s="3">
        <v>5848</v>
      </c>
      <c r="N91" s="3">
        <v>461</v>
      </c>
      <c r="O91" s="3">
        <v>3849</v>
      </c>
      <c r="P91" s="3">
        <v>962</v>
      </c>
      <c r="Q91" s="3">
        <v>711</v>
      </c>
      <c r="R91" s="3">
        <v>4067</v>
      </c>
      <c r="S91" s="3">
        <v>1107</v>
      </c>
      <c r="T91" s="3">
        <v>2152</v>
      </c>
      <c r="U91" s="3">
        <v>1301</v>
      </c>
      <c r="V91" s="3">
        <v>4193</v>
      </c>
      <c r="W91" s="3">
        <v>5094</v>
      </c>
      <c r="X91" s="3">
        <v>394</v>
      </c>
      <c r="Y91" s="3">
        <v>2891</v>
      </c>
      <c r="Z91" s="3">
        <v>10946</v>
      </c>
      <c r="AA91" s="3">
        <v>9349</v>
      </c>
      <c r="AB91" s="3">
        <v>4411</v>
      </c>
      <c r="AC91" s="3">
        <v>1281</v>
      </c>
      <c r="AD91" s="3">
        <v>2266</v>
      </c>
      <c r="AE91" s="3">
        <v>5357</v>
      </c>
      <c r="AF91" s="3">
        <v>7132</v>
      </c>
      <c r="AG91" s="3">
        <v>1735</v>
      </c>
      <c r="AH91" s="3">
        <v>3615</v>
      </c>
      <c r="AI91" s="3">
        <v>642</v>
      </c>
      <c r="AJ91" s="3">
        <v>187</v>
      </c>
      <c r="AK91" s="3">
        <v>4882</v>
      </c>
      <c r="AL91" s="3">
        <v>3439</v>
      </c>
      <c r="AM91" s="3">
        <v>800</v>
      </c>
      <c r="AN91" s="3">
        <v>1030</v>
      </c>
      <c r="AO91" s="3">
        <v>4018</v>
      </c>
      <c r="AP91" s="3">
        <v>650</v>
      </c>
      <c r="AQ91" s="3">
        <v>9400</v>
      </c>
      <c r="AR91" s="3">
        <v>390</v>
      </c>
      <c r="AS91" s="3">
        <v>5363</v>
      </c>
      <c r="AT91" s="3">
        <v>1697</v>
      </c>
      <c r="AU91" s="3">
        <v>3172</v>
      </c>
      <c r="AV91" s="3">
        <v>666</v>
      </c>
      <c r="AW91" s="3">
        <v>355</v>
      </c>
      <c r="AX91" s="3">
        <v>6300</v>
      </c>
      <c r="AY91" s="3">
        <v>6557</v>
      </c>
      <c r="AZ91" s="3">
        <v>8333</v>
      </c>
      <c r="BA91" s="3">
        <v>2691</v>
      </c>
      <c r="BB91" s="3">
        <v>2876</v>
      </c>
      <c r="BC91" s="3">
        <v>13571</v>
      </c>
      <c r="BD91" s="3">
        <v>5149</v>
      </c>
      <c r="BE91" s="3">
        <v>1285</v>
      </c>
      <c r="BF91" s="3">
        <v>4204</v>
      </c>
      <c r="BG91" s="3">
        <v>3644</v>
      </c>
      <c r="BH91" s="3">
        <v>882</v>
      </c>
      <c r="BI91" s="3">
        <v>2941</v>
      </c>
      <c r="BJ91" s="3">
        <v>349</v>
      </c>
      <c r="BK91" s="3">
        <v>2234</v>
      </c>
      <c r="BL91" s="3">
        <v>3439</v>
      </c>
      <c r="BM91" s="3">
        <v>2519</v>
      </c>
      <c r="BN91" s="3">
        <v>227</v>
      </c>
      <c r="BO91" s="3">
        <v>77544</v>
      </c>
      <c r="BP91" s="3">
        <v>530</v>
      </c>
      <c r="BQ91" s="3">
        <v>5731</v>
      </c>
      <c r="BR91" s="3">
        <v>4000</v>
      </c>
      <c r="BS91" s="3">
        <v>2837</v>
      </c>
      <c r="BT91" s="3">
        <v>396</v>
      </c>
      <c r="BU91" s="3">
        <v>8140</v>
      </c>
      <c r="BV91" s="3">
        <v>8915</v>
      </c>
      <c r="BW91" s="3">
        <v>30808</v>
      </c>
      <c r="BX91" s="3">
        <v>12938</v>
      </c>
      <c r="BY91" s="3">
        <v>338</v>
      </c>
      <c r="BZ91" s="3">
        <v>4251</v>
      </c>
      <c r="CA91" s="3">
        <v>553</v>
      </c>
      <c r="CB91" s="3">
        <v>4814</v>
      </c>
      <c r="CC91" s="3">
        <v>2204</v>
      </c>
      <c r="CD91" s="3">
        <v>13476</v>
      </c>
      <c r="CE91" s="3">
        <v>10420</v>
      </c>
      <c r="CF91" s="3">
        <v>10610</v>
      </c>
      <c r="CG91" s="3">
        <v>1166</v>
      </c>
      <c r="CH91" s="3">
        <v>899</v>
      </c>
    </row>
    <row r="92" spans="1:86" x14ac:dyDescent="0.2">
      <c r="A92" s="5" t="s">
        <v>1029</v>
      </c>
      <c r="B92" s="9">
        <v>955559</v>
      </c>
      <c r="C92" s="9">
        <v>361</v>
      </c>
      <c r="D92" s="9">
        <v>205510</v>
      </c>
      <c r="E92" s="1" t="s">
        <v>236</v>
      </c>
      <c r="F92" s="1" t="str">
        <f>HYPERLINK("http://www.genome.ad.jp/dbget-bin/www_bget?compound+C00208","C00208")</f>
        <v>C00208</v>
      </c>
      <c r="G92" s="1" t="str">
        <f>HYPERLINK("http://pubchem.ncbi.nlm.nih.gov/summary/summary.cgi?cid=6255","6255")</f>
        <v>6255</v>
      </c>
      <c r="H92" s="1" t="s">
        <v>1159</v>
      </c>
      <c r="I92" s="3">
        <v>4306</v>
      </c>
      <c r="J92" s="3">
        <v>1374</v>
      </c>
      <c r="K92" s="3">
        <v>1055</v>
      </c>
      <c r="L92" s="3">
        <v>1478</v>
      </c>
      <c r="M92" s="3">
        <v>5253</v>
      </c>
      <c r="N92" s="3">
        <v>1208</v>
      </c>
      <c r="O92" s="3">
        <v>1043</v>
      </c>
      <c r="P92" s="3">
        <v>875</v>
      </c>
      <c r="Q92" s="3">
        <v>911</v>
      </c>
      <c r="R92" s="3">
        <v>1825</v>
      </c>
      <c r="S92" s="3">
        <v>370</v>
      </c>
      <c r="T92" s="3">
        <v>9168</v>
      </c>
      <c r="U92" s="3">
        <v>776</v>
      </c>
      <c r="V92" s="3">
        <v>2938</v>
      </c>
      <c r="W92" s="3">
        <v>1222</v>
      </c>
      <c r="X92" s="3">
        <v>1011</v>
      </c>
      <c r="Y92" s="3">
        <v>1197</v>
      </c>
      <c r="Z92" s="3">
        <v>4102</v>
      </c>
      <c r="AA92" s="3">
        <v>3988</v>
      </c>
      <c r="AB92" s="3">
        <v>2397</v>
      </c>
      <c r="AC92" s="3">
        <v>953</v>
      </c>
      <c r="AD92" s="3">
        <v>1309</v>
      </c>
      <c r="AE92" s="3">
        <v>5400</v>
      </c>
      <c r="AF92" s="3">
        <v>2872</v>
      </c>
      <c r="AG92" s="3">
        <v>1943</v>
      </c>
      <c r="AH92" s="3">
        <v>2855</v>
      </c>
      <c r="AI92" s="3">
        <v>1987</v>
      </c>
      <c r="AJ92" s="3">
        <v>880</v>
      </c>
      <c r="AK92" s="3">
        <v>1547</v>
      </c>
      <c r="AL92" s="3">
        <v>2030</v>
      </c>
      <c r="AM92" s="3">
        <v>964</v>
      </c>
      <c r="AN92" s="3">
        <v>900</v>
      </c>
      <c r="AO92" s="3">
        <v>1099</v>
      </c>
      <c r="AP92" s="3">
        <v>2551</v>
      </c>
      <c r="AQ92" s="3">
        <v>8463</v>
      </c>
      <c r="AR92" s="3">
        <v>1378</v>
      </c>
      <c r="AS92" s="3">
        <v>2607</v>
      </c>
      <c r="AT92" s="3">
        <v>1096</v>
      </c>
      <c r="AU92" s="3">
        <v>1396</v>
      </c>
      <c r="AV92" s="3">
        <v>1849</v>
      </c>
      <c r="AW92" s="3">
        <v>403</v>
      </c>
      <c r="AX92" s="3">
        <v>3152</v>
      </c>
      <c r="AY92" s="3">
        <v>9879</v>
      </c>
      <c r="AZ92" s="3">
        <v>6534</v>
      </c>
      <c r="BA92" s="3">
        <v>1381</v>
      </c>
      <c r="BB92" s="3">
        <v>1416</v>
      </c>
      <c r="BC92" s="3">
        <v>9824</v>
      </c>
      <c r="BD92" s="3">
        <v>2099</v>
      </c>
      <c r="BE92" s="3">
        <v>552</v>
      </c>
      <c r="BF92" s="3">
        <v>1079</v>
      </c>
      <c r="BG92" s="3">
        <v>1334</v>
      </c>
      <c r="BH92" s="3">
        <v>840</v>
      </c>
      <c r="BI92" s="3">
        <v>3308</v>
      </c>
      <c r="BJ92" s="3">
        <v>811</v>
      </c>
      <c r="BK92" s="3">
        <v>1616</v>
      </c>
      <c r="BL92" s="3">
        <v>2028</v>
      </c>
      <c r="BM92" s="3">
        <v>926</v>
      </c>
      <c r="BN92" s="3">
        <v>334</v>
      </c>
      <c r="BO92" s="3">
        <v>38219</v>
      </c>
      <c r="BP92" s="3">
        <v>392</v>
      </c>
      <c r="BQ92" s="3">
        <v>1632</v>
      </c>
      <c r="BR92" s="3">
        <v>6389</v>
      </c>
      <c r="BS92" s="3">
        <v>3760</v>
      </c>
      <c r="BT92" s="3">
        <v>929</v>
      </c>
      <c r="BU92" s="3">
        <v>2945</v>
      </c>
      <c r="BV92" s="3">
        <v>3254</v>
      </c>
      <c r="BW92" s="3">
        <v>23619</v>
      </c>
      <c r="BX92" s="3">
        <v>8233</v>
      </c>
      <c r="BY92" s="3">
        <v>459</v>
      </c>
      <c r="BZ92" s="3">
        <v>1718</v>
      </c>
      <c r="CA92" s="3">
        <v>530</v>
      </c>
      <c r="CB92" s="3">
        <v>2280</v>
      </c>
      <c r="CC92" s="3">
        <v>1628</v>
      </c>
      <c r="CD92" s="3">
        <v>5732</v>
      </c>
      <c r="CE92" s="3">
        <v>4916</v>
      </c>
      <c r="CF92" s="3">
        <v>6647</v>
      </c>
      <c r="CG92" s="3">
        <v>4923</v>
      </c>
      <c r="CH92" s="3">
        <v>2178</v>
      </c>
    </row>
    <row r="93" spans="1:86" x14ac:dyDescent="0.2">
      <c r="A93" s="5" t="s">
        <v>237</v>
      </c>
      <c r="B93" s="9">
        <v>461034</v>
      </c>
      <c r="C93" s="9">
        <v>233</v>
      </c>
      <c r="D93" s="9">
        <v>247180</v>
      </c>
      <c r="E93" s="1" t="s">
        <v>238</v>
      </c>
      <c r="F93" s="1" t="str">
        <f>HYPERLINK("http://www.genome.ad.jp/dbget-bin/www_bget?compound+C00149","C00149")</f>
        <v>C00149</v>
      </c>
      <c r="G93" s="1" t="str">
        <f>HYPERLINK("http://pubchem.ncbi.nlm.nih.gov/summary/summary.cgi?cid=222656","222656")</f>
        <v>222656</v>
      </c>
      <c r="H93" s="1" t="s">
        <v>1090</v>
      </c>
      <c r="I93" s="3">
        <v>4109</v>
      </c>
      <c r="J93" s="3">
        <v>2801</v>
      </c>
      <c r="K93" s="3">
        <v>3082</v>
      </c>
      <c r="L93" s="3">
        <v>2015</v>
      </c>
      <c r="M93" s="3">
        <v>2847</v>
      </c>
      <c r="N93" s="3">
        <v>3909</v>
      </c>
      <c r="O93" s="3">
        <v>1097</v>
      </c>
      <c r="P93" s="3">
        <v>895</v>
      </c>
      <c r="Q93" s="3">
        <v>1658</v>
      </c>
      <c r="R93" s="3">
        <v>3836</v>
      </c>
      <c r="S93" s="3">
        <v>1358</v>
      </c>
      <c r="T93" s="3">
        <v>1562</v>
      </c>
      <c r="U93" s="3">
        <v>2003</v>
      </c>
      <c r="V93" s="3">
        <v>3167</v>
      </c>
      <c r="W93" s="3">
        <v>1856</v>
      </c>
      <c r="X93" s="3">
        <v>3402</v>
      </c>
      <c r="Y93" s="3">
        <v>2743</v>
      </c>
      <c r="Z93" s="3">
        <v>2814</v>
      </c>
      <c r="AA93" s="3">
        <v>5287</v>
      </c>
      <c r="AB93" s="3">
        <v>1555</v>
      </c>
      <c r="AC93" s="3">
        <v>556</v>
      </c>
      <c r="AD93" s="3">
        <v>4272</v>
      </c>
      <c r="AE93" s="3">
        <v>1713</v>
      </c>
      <c r="AF93" s="3">
        <v>2116</v>
      </c>
      <c r="AG93" s="3">
        <v>1066</v>
      </c>
      <c r="AH93" s="3">
        <v>1268</v>
      </c>
      <c r="AI93" s="3">
        <v>3713</v>
      </c>
      <c r="AJ93" s="3">
        <v>817</v>
      </c>
      <c r="AK93" s="3">
        <v>3094</v>
      </c>
      <c r="AL93" s="3">
        <v>8362</v>
      </c>
      <c r="AM93" s="3">
        <v>2178</v>
      </c>
      <c r="AN93" s="3">
        <v>1966</v>
      </c>
      <c r="AO93" s="3">
        <v>2143</v>
      </c>
      <c r="AP93" s="3">
        <v>1593</v>
      </c>
      <c r="AQ93" s="3">
        <v>4967</v>
      </c>
      <c r="AR93" s="3">
        <v>2550</v>
      </c>
      <c r="AS93" s="3">
        <v>1029</v>
      </c>
      <c r="AT93" s="3">
        <v>3530</v>
      </c>
      <c r="AU93" s="3">
        <v>2115</v>
      </c>
      <c r="AV93" s="3">
        <v>825</v>
      </c>
      <c r="AW93" s="3">
        <v>1350</v>
      </c>
      <c r="AX93" s="3">
        <v>3885</v>
      </c>
      <c r="AY93" s="3">
        <v>1769</v>
      </c>
      <c r="AZ93" s="3">
        <v>1859</v>
      </c>
      <c r="BA93" s="3">
        <v>3087</v>
      </c>
      <c r="BB93" s="3">
        <v>1959</v>
      </c>
      <c r="BC93" s="3">
        <v>2835</v>
      </c>
      <c r="BD93" s="3">
        <v>5677</v>
      </c>
      <c r="BE93" s="3">
        <v>5227</v>
      </c>
      <c r="BF93" s="3">
        <v>3986</v>
      </c>
      <c r="BG93" s="3">
        <v>428</v>
      </c>
      <c r="BH93" s="3">
        <v>6626</v>
      </c>
      <c r="BI93" s="3">
        <v>2282</v>
      </c>
      <c r="BJ93" s="3">
        <v>2674</v>
      </c>
      <c r="BK93" s="3">
        <v>2990</v>
      </c>
      <c r="BL93" s="3">
        <v>1954</v>
      </c>
      <c r="BM93" s="3">
        <v>1551</v>
      </c>
      <c r="BN93" s="3">
        <v>2730</v>
      </c>
      <c r="BO93" s="3">
        <v>4055</v>
      </c>
      <c r="BP93" s="3">
        <v>1811</v>
      </c>
      <c r="BQ93" s="3">
        <v>4340</v>
      </c>
      <c r="BR93" s="3">
        <v>1264</v>
      </c>
      <c r="BS93" s="3">
        <v>3754</v>
      </c>
      <c r="BT93" s="3">
        <v>5327</v>
      </c>
      <c r="BU93" s="3">
        <v>15204</v>
      </c>
      <c r="BV93" s="3">
        <v>7347</v>
      </c>
      <c r="BW93" s="3">
        <v>6068</v>
      </c>
      <c r="BX93" s="3">
        <v>3645</v>
      </c>
      <c r="BY93" s="3">
        <v>4322</v>
      </c>
      <c r="BZ93" s="3">
        <v>1873</v>
      </c>
      <c r="CA93" s="3">
        <v>3781</v>
      </c>
      <c r="CB93" s="3">
        <v>2854</v>
      </c>
      <c r="CC93" s="3">
        <v>3704</v>
      </c>
      <c r="CD93" s="3">
        <v>5107</v>
      </c>
      <c r="CE93" s="3">
        <v>9025</v>
      </c>
      <c r="CF93" s="3">
        <v>2346</v>
      </c>
      <c r="CG93" s="3">
        <v>8433</v>
      </c>
      <c r="CH93" s="3">
        <v>3475</v>
      </c>
    </row>
    <row r="94" spans="1:86" x14ac:dyDescent="0.2">
      <c r="A94" s="5" t="s">
        <v>239</v>
      </c>
      <c r="B94" s="9">
        <v>244928</v>
      </c>
      <c r="C94" s="9">
        <v>154</v>
      </c>
      <c r="D94" s="9">
        <v>200907</v>
      </c>
      <c r="E94" s="1" t="s">
        <v>240</v>
      </c>
      <c r="F94" s="1" t="str">
        <f>HYPERLINK("http://www.genome.ad.jp/dbget-bin/www_bget?compound+C07272","C07272")</f>
        <v>C07272</v>
      </c>
      <c r="G94" s="1" t="str">
        <f>HYPERLINK("http://pubchem.ncbi.nlm.nih.gov/summary/summary.cgi?cid=10935","10935")</f>
        <v>10935</v>
      </c>
      <c r="H94" s="1" t="s">
        <v>1130</v>
      </c>
      <c r="I94" s="3">
        <v>705</v>
      </c>
      <c r="J94" s="3">
        <v>660</v>
      </c>
      <c r="K94" s="3">
        <v>728</v>
      </c>
      <c r="L94" s="3">
        <v>661</v>
      </c>
      <c r="M94" s="3">
        <v>680</v>
      </c>
      <c r="N94" s="3">
        <v>1201</v>
      </c>
      <c r="O94" s="3">
        <v>333</v>
      </c>
      <c r="P94" s="3">
        <v>334</v>
      </c>
      <c r="Q94" s="3">
        <v>764</v>
      </c>
      <c r="R94" s="3">
        <v>405</v>
      </c>
      <c r="S94" s="3">
        <v>335</v>
      </c>
      <c r="T94" s="3">
        <v>688</v>
      </c>
      <c r="U94" s="3">
        <v>417</v>
      </c>
      <c r="V94" s="3">
        <v>301</v>
      </c>
      <c r="W94" s="3">
        <v>1185</v>
      </c>
      <c r="X94" s="3">
        <v>420</v>
      </c>
      <c r="Y94" s="3">
        <v>276</v>
      </c>
      <c r="Z94" s="3">
        <v>570</v>
      </c>
      <c r="AA94" s="3">
        <v>764</v>
      </c>
      <c r="AB94" s="3">
        <v>336</v>
      </c>
      <c r="AC94" s="3">
        <v>238</v>
      </c>
      <c r="AD94" s="3">
        <v>440</v>
      </c>
      <c r="AE94" s="3">
        <v>474</v>
      </c>
      <c r="AF94" s="3">
        <v>736</v>
      </c>
      <c r="AG94" s="3">
        <v>685</v>
      </c>
      <c r="AH94" s="3">
        <v>569</v>
      </c>
      <c r="AI94" s="3">
        <v>652</v>
      </c>
      <c r="AJ94" s="3">
        <v>290</v>
      </c>
      <c r="AK94" s="3">
        <v>407</v>
      </c>
      <c r="AL94" s="3">
        <v>258</v>
      </c>
      <c r="AM94" s="3">
        <v>299</v>
      </c>
      <c r="AN94" s="3">
        <v>319</v>
      </c>
      <c r="AO94" s="3">
        <v>532</v>
      </c>
      <c r="AP94" s="3">
        <v>721</v>
      </c>
      <c r="AQ94" s="3">
        <v>635</v>
      </c>
      <c r="AR94" s="3">
        <v>312</v>
      </c>
      <c r="AS94" s="3">
        <v>412</v>
      </c>
      <c r="AT94" s="3">
        <v>367</v>
      </c>
      <c r="AU94" s="3">
        <v>497</v>
      </c>
      <c r="AV94" s="3">
        <v>298</v>
      </c>
      <c r="AW94" s="3">
        <v>257</v>
      </c>
      <c r="AX94" s="3">
        <v>587</v>
      </c>
      <c r="AY94" s="3">
        <v>1407</v>
      </c>
      <c r="AZ94" s="3">
        <v>780</v>
      </c>
      <c r="BA94" s="3">
        <v>557</v>
      </c>
      <c r="BB94" s="3">
        <v>537</v>
      </c>
      <c r="BC94" s="3">
        <v>1699</v>
      </c>
      <c r="BD94" s="3">
        <v>542</v>
      </c>
      <c r="BE94" s="3">
        <v>444</v>
      </c>
      <c r="BF94" s="3">
        <v>529</v>
      </c>
      <c r="BG94" s="3">
        <v>336</v>
      </c>
      <c r="BH94" s="3">
        <v>648</v>
      </c>
      <c r="BI94" s="3">
        <v>349</v>
      </c>
      <c r="BJ94" s="3">
        <v>787</v>
      </c>
      <c r="BK94" s="3">
        <v>489</v>
      </c>
      <c r="BL94" s="3">
        <v>537</v>
      </c>
      <c r="BM94" s="3">
        <v>359</v>
      </c>
      <c r="BN94" s="3">
        <v>743</v>
      </c>
      <c r="BO94" s="3">
        <v>341</v>
      </c>
      <c r="BP94" s="3">
        <v>217</v>
      </c>
      <c r="BQ94" s="3">
        <v>450</v>
      </c>
      <c r="BR94" s="3">
        <v>418</v>
      </c>
      <c r="BS94" s="3">
        <v>622</v>
      </c>
      <c r="BT94" s="3">
        <v>528</v>
      </c>
      <c r="BU94" s="3">
        <v>791</v>
      </c>
      <c r="BV94" s="3">
        <v>604</v>
      </c>
      <c r="BW94" s="3">
        <v>726</v>
      </c>
      <c r="BX94" s="3">
        <v>654</v>
      </c>
      <c r="BY94" s="3">
        <v>314</v>
      </c>
      <c r="BZ94" s="3">
        <v>344</v>
      </c>
      <c r="CA94" s="3">
        <v>677</v>
      </c>
      <c r="CB94" s="3">
        <v>651</v>
      </c>
      <c r="CC94" s="3">
        <v>688</v>
      </c>
      <c r="CD94" s="3">
        <v>738</v>
      </c>
      <c r="CE94" s="3">
        <v>999</v>
      </c>
      <c r="CF94" s="3">
        <v>472</v>
      </c>
      <c r="CG94" s="3">
        <v>489</v>
      </c>
      <c r="CH94" s="3">
        <v>372</v>
      </c>
    </row>
    <row r="95" spans="1:86" x14ac:dyDescent="0.2">
      <c r="A95" s="5" t="s">
        <v>241</v>
      </c>
      <c r="B95" s="9">
        <v>662967</v>
      </c>
      <c r="C95" s="9">
        <v>156</v>
      </c>
      <c r="D95" s="9">
        <v>237589</v>
      </c>
      <c r="E95" s="1" t="s">
        <v>242</v>
      </c>
      <c r="F95" s="1" t="str">
        <f>HYPERLINK("http://www.genome.ad.jp/dbget-bin/www_bget?compound+C00047","C00047")</f>
        <v>C00047</v>
      </c>
      <c r="G95" s="1" t="str">
        <f>HYPERLINK("http://pubchem.ncbi.nlm.nih.gov/summary/summary.cgi?cid=5962","5962")</f>
        <v>5962</v>
      </c>
      <c r="H95" s="1" t="s">
        <v>1172</v>
      </c>
      <c r="I95" s="3">
        <v>88053</v>
      </c>
      <c r="J95" s="3">
        <v>25913</v>
      </c>
      <c r="K95" s="3">
        <v>10957</v>
      </c>
      <c r="L95" s="3">
        <v>7722</v>
      </c>
      <c r="M95" s="3">
        <v>12685</v>
      </c>
      <c r="N95" s="3">
        <v>23797</v>
      </c>
      <c r="O95" s="3">
        <v>26429</v>
      </c>
      <c r="P95" s="3">
        <v>49543</v>
      </c>
      <c r="Q95" s="3">
        <v>7745</v>
      </c>
      <c r="R95" s="3">
        <v>20185</v>
      </c>
      <c r="S95" s="3">
        <v>10284</v>
      </c>
      <c r="T95" s="3">
        <v>4420</v>
      </c>
      <c r="U95" s="3">
        <v>16428</v>
      </c>
      <c r="V95" s="3">
        <v>70468</v>
      </c>
      <c r="W95" s="3">
        <v>59767</v>
      </c>
      <c r="X95" s="3">
        <v>9375</v>
      </c>
      <c r="Y95" s="3">
        <v>10991</v>
      </c>
      <c r="Z95" s="3">
        <v>34613</v>
      </c>
      <c r="AA95" s="3">
        <v>34988</v>
      </c>
      <c r="AB95" s="3">
        <v>15388</v>
      </c>
      <c r="AC95" s="3">
        <v>5262</v>
      </c>
      <c r="AD95" s="3">
        <v>11977</v>
      </c>
      <c r="AE95" s="3">
        <v>34335</v>
      </c>
      <c r="AF95" s="3">
        <v>100559</v>
      </c>
      <c r="AG95" s="3">
        <v>28175</v>
      </c>
      <c r="AH95" s="3">
        <v>7003</v>
      </c>
      <c r="AI95" s="3">
        <v>22821</v>
      </c>
      <c r="AJ95" s="3">
        <v>3928</v>
      </c>
      <c r="AK95" s="3">
        <v>27206</v>
      </c>
      <c r="AL95" s="3">
        <v>4741</v>
      </c>
      <c r="AM95" s="3">
        <v>18428</v>
      </c>
      <c r="AN95" s="3">
        <v>17675</v>
      </c>
      <c r="AO95" s="3">
        <v>11337</v>
      </c>
      <c r="AP95" s="3">
        <v>21715</v>
      </c>
      <c r="AQ95" s="3">
        <v>5862</v>
      </c>
      <c r="AR95" s="3">
        <v>16907</v>
      </c>
      <c r="AS95" s="3">
        <v>10739</v>
      </c>
      <c r="AT95" s="3">
        <v>40213</v>
      </c>
      <c r="AU95" s="3">
        <v>14321</v>
      </c>
      <c r="AV95" s="3">
        <v>16320</v>
      </c>
      <c r="AW95" s="3">
        <v>7444</v>
      </c>
      <c r="AX95" s="3">
        <v>10890</v>
      </c>
      <c r="AY95" s="3">
        <v>5899</v>
      </c>
      <c r="AZ95" s="3">
        <v>4367</v>
      </c>
      <c r="BA95" s="3">
        <v>27309</v>
      </c>
      <c r="BB95" s="3">
        <v>11834</v>
      </c>
      <c r="BC95" s="3">
        <v>19307</v>
      </c>
      <c r="BD95" s="3">
        <v>21146</v>
      </c>
      <c r="BE95" s="3">
        <v>4205</v>
      </c>
      <c r="BF95" s="3">
        <v>15930</v>
      </c>
      <c r="BG95" s="3">
        <v>14826</v>
      </c>
      <c r="BH95" s="3">
        <v>4461</v>
      </c>
      <c r="BI95" s="3">
        <v>5907</v>
      </c>
      <c r="BJ95" s="3">
        <v>18439</v>
      </c>
      <c r="BK95" s="3">
        <v>4541</v>
      </c>
      <c r="BL95" s="3">
        <v>3922</v>
      </c>
      <c r="BM95" s="3">
        <v>7846</v>
      </c>
      <c r="BN95" s="3">
        <v>4293</v>
      </c>
      <c r="BO95" s="3">
        <v>8190</v>
      </c>
      <c r="BP95" s="3">
        <v>3054</v>
      </c>
      <c r="BQ95" s="3">
        <v>15365</v>
      </c>
      <c r="BR95" s="3">
        <v>3959</v>
      </c>
      <c r="BS95" s="3">
        <v>12235</v>
      </c>
      <c r="BT95" s="3">
        <v>2653</v>
      </c>
      <c r="BU95" s="3">
        <v>4657</v>
      </c>
      <c r="BV95" s="3">
        <v>16373</v>
      </c>
      <c r="BW95" s="3">
        <v>5009</v>
      </c>
      <c r="BX95" s="3">
        <v>9100</v>
      </c>
      <c r="BY95" s="3">
        <v>3149</v>
      </c>
      <c r="BZ95" s="3">
        <v>7144</v>
      </c>
      <c r="CA95" s="3">
        <v>4529</v>
      </c>
      <c r="CB95" s="3">
        <v>5788</v>
      </c>
      <c r="CC95" s="3">
        <v>7428</v>
      </c>
      <c r="CD95" s="3">
        <v>4415</v>
      </c>
      <c r="CE95" s="3">
        <v>5561</v>
      </c>
      <c r="CF95" s="3">
        <v>5283</v>
      </c>
      <c r="CG95" s="3">
        <v>3593</v>
      </c>
      <c r="CH95" s="3">
        <v>8352</v>
      </c>
    </row>
    <row r="96" spans="1:86" x14ac:dyDescent="0.2">
      <c r="A96" s="5" t="s">
        <v>243</v>
      </c>
      <c r="B96" s="9">
        <v>777102</v>
      </c>
      <c r="C96" s="9">
        <v>337</v>
      </c>
      <c r="D96" s="9">
        <v>199240</v>
      </c>
      <c r="E96" s="1" t="s">
        <v>244</v>
      </c>
      <c r="F96" s="1" t="str">
        <f>HYPERLINK("http://www.genome.ad.jp/dbget-bin/www_bget?compound+C01595","C01595")</f>
        <v>C01595</v>
      </c>
      <c r="G96" s="1" t="str">
        <f>HYPERLINK("http://pubchem.ncbi.nlm.nih.gov/summary/summary.cgi?cid=5280450","5280450")</f>
        <v>5280450</v>
      </c>
      <c r="H96" s="1" t="s">
        <v>1074</v>
      </c>
      <c r="I96" s="3">
        <v>1474</v>
      </c>
      <c r="J96" s="3">
        <v>1665</v>
      </c>
      <c r="K96" s="3">
        <v>1016</v>
      </c>
      <c r="L96" s="3">
        <v>565</v>
      </c>
      <c r="M96" s="3">
        <v>1392</v>
      </c>
      <c r="N96" s="3">
        <v>1070</v>
      </c>
      <c r="O96" s="3">
        <v>579</v>
      </c>
      <c r="P96" s="3">
        <v>378</v>
      </c>
      <c r="Q96" s="3">
        <v>270</v>
      </c>
      <c r="R96" s="3">
        <v>893</v>
      </c>
      <c r="S96" s="3">
        <v>412</v>
      </c>
      <c r="T96" s="3">
        <v>1134</v>
      </c>
      <c r="U96" s="3">
        <v>287</v>
      </c>
      <c r="V96" s="3">
        <v>1008</v>
      </c>
      <c r="W96" s="3">
        <v>1508</v>
      </c>
      <c r="X96" s="3">
        <v>992</v>
      </c>
      <c r="Y96" s="3">
        <v>1338</v>
      </c>
      <c r="Z96" s="3">
        <v>1279</v>
      </c>
      <c r="AA96" s="3">
        <v>1776</v>
      </c>
      <c r="AB96" s="3">
        <v>1032</v>
      </c>
      <c r="AC96" s="3">
        <v>1466</v>
      </c>
      <c r="AD96" s="3">
        <v>364</v>
      </c>
      <c r="AE96" s="3">
        <v>2199</v>
      </c>
      <c r="AF96" s="3">
        <v>604</v>
      </c>
      <c r="AG96" s="3">
        <v>465</v>
      </c>
      <c r="AH96" s="3">
        <v>2972</v>
      </c>
      <c r="AI96" s="3">
        <v>1069</v>
      </c>
      <c r="AJ96" s="3">
        <v>3438</v>
      </c>
      <c r="AK96" s="3">
        <v>618</v>
      </c>
      <c r="AL96" s="3">
        <v>589</v>
      </c>
      <c r="AM96" s="3">
        <v>565</v>
      </c>
      <c r="AN96" s="3">
        <v>650</v>
      </c>
      <c r="AO96" s="3">
        <v>740</v>
      </c>
      <c r="AP96" s="3">
        <v>445</v>
      </c>
      <c r="AQ96" s="3">
        <v>5136</v>
      </c>
      <c r="AR96" s="3">
        <v>1067</v>
      </c>
      <c r="AS96" s="3">
        <v>1463</v>
      </c>
      <c r="AT96" s="3">
        <v>1065</v>
      </c>
      <c r="AU96" s="3">
        <v>651</v>
      </c>
      <c r="AV96" s="3">
        <v>2401</v>
      </c>
      <c r="AW96" s="3">
        <v>373</v>
      </c>
      <c r="AX96" s="3">
        <v>973</v>
      </c>
      <c r="AY96" s="3">
        <v>1841</v>
      </c>
      <c r="AZ96" s="3">
        <v>248</v>
      </c>
      <c r="BA96" s="3">
        <v>1589</v>
      </c>
      <c r="BB96" s="3">
        <v>660</v>
      </c>
      <c r="BC96" s="3">
        <v>1281</v>
      </c>
      <c r="BD96" s="3">
        <v>579</v>
      </c>
      <c r="BE96" s="3">
        <v>894</v>
      </c>
      <c r="BF96" s="3">
        <v>1065</v>
      </c>
      <c r="BG96" s="3">
        <v>458</v>
      </c>
      <c r="BH96" s="3">
        <v>982</v>
      </c>
      <c r="BI96" s="3">
        <v>981</v>
      </c>
      <c r="BJ96" s="3">
        <v>1089</v>
      </c>
      <c r="BK96" s="3">
        <v>1067</v>
      </c>
      <c r="BL96" s="3">
        <v>2486</v>
      </c>
      <c r="BM96" s="3">
        <v>166</v>
      </c>
      <c r="BN96" s="3">
        <v>1379</v>
      </c>
      <c r="BO96" s="3">
        <v>2460</v>
      </c>
      <c r="BP96" s="3">
        <v>883</v>
      </c>
      <c r="BQ96" s="3">
        <v>1503</v>
      </c>
      <c r="BR96" s="3">
        <v>3251</v>
      </c>
      <c r="BS96" s="3">
        <v>5110</v>
      </c>
      <c r="BT96" s="3">
        <v>3168</v>
      </c>
      <c r="BU96" s="3">
        <v>842</v>
      </c>
      <c r="BV96" s="3">
        <v>1689</v>
      </c>
      <c r="BW96" s="3">
        <v>1657</v>
      </c>
      <c r="BX96" s="3">
        <v>782</v>
      </c>
      <c r="BY96" s="3">
        <v>1861</v>
      </c>
      <c r="BZ96" s="3">
        <v>660</v>
      </c>
      <c r="CA96" s="3">
        <v>727</v>
      </c>
      <c r="CB96" s="3">
        <v>850</v>
      </c>
      <c r="CC96" s="3">
        <v>992</v>
      </c>
      <c r="CD96" s="3">
        <v>1710</v>
      </c>
      <c r="CE96" s="3">
        <v>2194</v>
      </c>
      <c r="CF96" s="3">
        <v>3716</v>
      </c>
      <c r="CG96" s="3">
        <v>1516</v>
      </c>
      <c r="CH96" s="3">
        <v>538</v>
      </c>
    </row>
    <row r="97" spans="1:86" x14ac:dyDescent="0.2">
      <c r="A97" s="5" t="s">
        <v>245</v>
      </c>
      <c r="B97" s="9">
        <v>569799</v>
      </c>
      <c r="C97" s="9">
        <v>204</v>
      </c>
      <c r="D97" s="9">
        <v>199201</v>
      </c>
      <c r="E97" s="1" t="s">
        <v>246</v>
      </c>
      <c r="F97" s="1" t="str">
        <f>HYPERLINK("http://www.genome.ad.jp/dbget-bin/www_bget?compound+  ","  ")</f>
        <v xml:space="preserve">  </v>
      </c>
      <c r="G97" s="1" t="str">
        <f>HYPERLINK("http://pubchem.ncbi.nlm.nih.gov/summary/summary.cgi?cid=2724705","2724705")</f>
        <v>2724705</v>
      </c>
      <c r="H97" s="1" t="s">
        <v>1076</v>
      </c>
      <c r="I97" s="3">
        <v>261</v>
      </c>
      <c r="J97" s="3">
        <v>246</v>
      </c>
      <c r="K97" s="3">
        <v>341</v>
      </c>
      <c r="L97" s="3">
        <v>324</v>
      </c>
      <c r="M97" s="3">
        <v>297</v>
      </c>
      <c r="N97" s="3">
        <v>332</v>
      </c>
      <c r="O97" s="3">
        <v>196</v>
      </c>
      <c r="P97" s="3">
        <v>197</v>
      </c>
      <c r="Q97" s="3">
        <v>235</v>
      </c>
      <c r="R97" s="3">
        <v>215</v>
      </c>
      <c r="S97" s="3">
        <v>243</v>
      </c>
      <c r="T97" s="3">
        <v>415</v>
      </c>
      <c r="U97" s="3">
        <v>187</v>
      </c>
      <c r="V97" s="3">
        <v>228</v>
      </c>
      <c r="W97" s="3">
        <v>268</v>
      </c>
      <c r="X97" s="3">
        <v>575</v>
      </c>
      <c r="Y97" s="3">
        <v>206</v>
      </c>
      <c r="Z97" s="3">
        <v>281</v>
      </c>
      <c r="AA97" s="3">
        <v>406</v>
      </c>
      <c r="AB97" s="3">
        <v>1120</v>
      </c>
      <c r="AC97" s="3">
        <v>342</v>
      </c>
      <c r="AD97" s="3">
        <v>211</v>
      </c>
      <c r="AE97" s="3">
        <v>533</v>
      </c>
      <c r="AF97" s="3">
        <v>138</v>
      </c>
      <c r="AG97" s="3">
        <v>354</v>
      </c>
      <c r="AH97" s="3">
        <v>144</v>
      </c>
      <c r="AI97" s="3">
        <v>303</v>
      </c>
      <c r="AJ97" s="3">
        <v>368</v>
      </c>
      <c r="AK97" s="3">
        <v>171</v>
      </c>
      <c r="AL97" s="3">
        <v>384</v>
      </c>
      <c r="AM97" s="3">
        <v>169</v>
      </c>
      <c r="AN97" s="3">
        <v>163</v>
      </c>
      <c r="AO97" s="3">
        <v>282</v>
      </c>
      <c r="AP97" s="3">
        <v>155</v>
      </c>
      <c r="AQ97" s="3">
        <v>514</v>
      </c>
      <c r="AR97" s="3">
        <v>328</v>
      </c>
      <c r="AS97" s="3">
        <v>153</v>
      </c>
      <c r="AT97" s="3">
        <v>247</v>
      </c>
      <c r="AU97" s="3">
        <v>1159</v>
      </c>
      <c r="AV97" s="3">
        <v>366</v>
      </c>
      <c r="AW97" s="3">
        <v>153</v>
      </c>
      <c r="AX97" s="3">
        <v>238</v>
      </c>
      <c r="AY97" s="3">
        <v>212</v>
      </c>
      <c r="AZ97" s="3">
        <v>142</v>
      </c>
      <c r="BA97" s="3">
        <v>214</v>
      </c>
      <c r="BB97" s="3">
        <v>207</v>
      </c>
      <c r="BC97" s="3">
        <v>371</v>
      </c>
      <c r="BD97" s="3">
        <v>265</v>
      </c>
      <c r="BE97" s="3">
        <v>254</v>
      </c>
      <c r="BF97" s="3">
        <v>166</v>
      </c>
      <c r="BG97" s="3">
        <v>176</v>
      </c>
      <c r="BH97" s="3">
        <v>267</v>
      </c>
      <c r="BI97" s="3">
        <v>311</v>
      </c>
      <c r="BJ97" s="3">
        <v>249</v>
      </c>
      <c r="BK97" s="3">
        <v>690</v>
      </c>
      <c r="BL97" s="3">
        <v>221</v>
      </c>
      <c r="BM97" s="3">
        <v>252</v>
      </c>
      <c r="BN97" s="3">
        <v>452</v>
      </c>
      <c r="BO97" s="3">
        <v>1882</v>
      </c>
      <c r="BP97" s="3">
        <v>270</v>
      </c>
      <c r="BQ97" s="3">
        <v>323</v>
      </c>
      <c r="BR97" s="3">
        <v>391</v>
      </c>
      <c r="BS97" s="3">
        <v>206</v>
      </c>
      <c r="BT97" s="3">
        <v>888</v>
      </c>
      <c r="BU97" s="3">
        <v>300</v>
      </c>
      <c r="BV97" s="3">
        <v>488</v>
      </c>
      <c r="BW97" s="3">
        <v>283</v>
      </c>
      <c r="BX97" s="3">
        <v>217</v>
      </c>
      <c r="BY97" s="3">
        <v>201</v>
      </c>
      <c r="BZ97" s="3">
        <v>186</v>
      </c>
      <c r="CA97" s="3">
        <v>321</v>
      </c>
      <c r="CB97" s="3">
        <v>372</v>
      </c>
      <c r="CC97" s="3">
        <v>249</v>
      </c>
      <c r="CD97" s="3">
        <v>407</v>
      </c>
      <c r="CE97" s="3">
        <v>308</v>
      </c>
      <c r="CF97" s="3">
        <v>230</v>
      </c>
      <c r="CG97" s="3">
        <v>435</v>
      </c>
      <c r="CH97" s="3">
        <v>1889</v>
      </c>
    </row>
    <row r="98" spans="1:86" x14ac:dyDescent="0.2">
      <c r="A98" s="5" t="s">
        <v>247</v>
      </c>
      <c r="B98" s="9">
        <v>350582</v>
      </c>
      <c r="C98" s="9">
        <v>158</v>
      </c>
      <c r="D98" s="9">
        <v>211938</v>
      </c>
      <c r="E98" s="1" t="s">
        <v>248</v>
      </c>
      <c r="F98" s="1" t="str">
        <f>HYPERLINK("http://www.genome.ad.jp/dbget-bin/www_bget?compound+C00123","C00123")</f>
        <v>C00123</v>
      </c>
      <c r="G98" s="1" t="str">
        <f>HYPERLINK("http://pubchem.ncbi.nlm.nih.gov/summary/summary.cgi?cid=6106","6106")</f>
        <v>6106</v>
      </c>
      <c r="H98" s="1" t="s">
        <v>1163</v>
      </c>
      <c r="I98" s="3">
        <v>145383</v>
      </c>
      <c r="J98" s="3">
        <v>203288</v>
      </c>
      <c r="K98" s="3">
        <v>50457</v>
      </c>
      <c r="L98" s="3">
        <v>60238</v>
      </c>
      <c r="M98" s="3">
        <v>218061</v>
      </c>
      <c r="N98" s="3">
        <v>129285</v>
      </c>
      <c r="O98" s="3">
        <v>32929</v>
      </c>
      <c r="P98" s="3">
        <v>72619</v>
      </c>
      <c r="Q98" s="3">
        <v>49748</v>
      </c>
      <c r="R98" s="3">
        <v>67614</v>
      </c>
      <c r="S98" s="3">
        <v>35893</v>
      </c>
      <c r="T98" s="3">
        <v>69088</v>
      </c>
      <c r="U98" s="3">
        <v>51226</v>
      </c>
      <c r="V98" s="3">
        <v>89340</v>
      </c>
      <c r="W98" s="3">
        <v>86376</v>
      </c>
      <c r="X98" s="3">
        <v>45148</v>
      </c>
      <c r="Y98" s="3">
        <v>74169</v>
      </c>
      <c r="Z98" s="3">
        <v>118826</v>
      </c>
      <c r="AA98" s="3">
        <v>177450</v>
      </c>
      <c r="AB98" s="3">
        <v>73665</v>
      </c>
      <c r="AC98" s="3">
        <v>66446</v>
      </c>
      <c r="AD98" s="3">
        <v>75631</v>
      </c>
      <c r="AE98" s="3">
        <v>324935</v>
      </c>
      <c r="AF98" s="3">
        <v>74866</v>
      </c>
      <c r="AG98" s="3">
        <v>90076</v>
      </c>
      <c r="AH98" s="3">
        <v>217342</v>
      </c>
      <c r="AI98" s="3">
        <v>123623</v>
      </c>
      <c r="AJ98" s="3">
        <v>149277</v>
      </c>
      <c r="AK98" s="3">
        <v>78446</v>
      </c>
      <c r="AL98" s="3">
        <v>84834</v>
      </c>
      <c r="AM98" s="3">
        <v>52145</v>
      </c>
      <c r="AN98" s="3">
        <v>40846</v>
      </c>
      <c r="AO98" s="3">
        <v>60772</v>
      </c>
      <c r="AP98" s="3">
        <v>204187</v>
      </c>
      <c r="AQ98" s="3">
        <v>365337</v>
      </c>
      <c r="AR98" s="3">
        <v>58691</v>
      </c>
      <c r="AS98" s="3">
        <v>98755</v>
      </c>
      <c r="AT98" s="3">
        <v>73879</v>
      </c>
      <c r="AU98" s="3">
        <v>64501</v>
      </c>
      <c r="AV98" s="3">
        <v>138697</v>
      </c>
      <c r="AW98" s="3">
        <v>32372</v>
      </c>
      <c r="AX98" s="3">
        <v>161044</v>
      </c>
      <c r="AY98" s="3">
        <v>513814</v>
      </c>
      <c r="AZ98" s="3">
        <v>56275</v>
      </c>
      <c r="BA98" s="3">
        <v>82682</v>
      </c>
      <c r="BB98" s="3">
        <v>67031</v>
      </c>
      <c r="BC98" s="3">
        <v>103689</v>
      </c>
      <c r="BD98" s="3">
        <v>66942</v>
      </c>
      <c r="BE98" s="3">
        <v>79161</v>
      </c>
      <c r="BF98" s="3">
        <v>81718</v>
      </c>
      <c r="BG98" s="3">
        <v>32928</v>
      </c>
      <c r="BH98" s="3">
        <v>162454</v>
      </c>
      <c r="BI98" s="3">
        <v>64974</v>
      </c>
      <c r="BJ98" s="3">
        <v>38704</v>
      </c>
      <c r="BK98" s="3">
        <v>72970</v>
      </c>
      <c r="BL98" s="3">
        <v>183859</v>
      </c>
      <c r="BM98" s="3">
        <v>21678</v>
      </c>
      <c r="BN98" s="3">
        <v>372419</v>
      </c>
      <c r="BO98" s="3">
        <v>162589</v>
      </c>
      <c r="BP98" s="3">
        <v>31685</v>
      </c>
      <c r="BQ98" s="3">
        <v>123228</v>
      </c>
      <c r="BR98" s="3">
        <v>240032</v>
      </c>
      <c r="BS98" s="3">
        <v>253825</v>
      </c>
      <c r="BT98" s="3">
        <v>227121</v>
      </c>
      <c r="BU98" s="3">
        <v>132806</v>
      </c>
      <c r="BV98" s="3">
        <v>183093</v>
      </c>
      <c r="BW98" s="3">
        <v>117559</v>
      </c>
      <c r="BX98" s="3">
        <v>165839</v>
      </c>
      <c r="BY98" s="3">
        <v>181407</v>
      </c>
      <c r="BZ98" s="3">
        <v>78978</v>
      </c>
      <c r="CA98" s="3">
        <v>157292</v>
      </c>
      <c r="CB98" s="3">
        <v>100087</v>
      </c>
      <c r="CC98" s="3">
        <v>103772</v>
      </c>
      <c r="CD98" s="3">
        <v>146108</v>
      </c>
      <c r="CE98" s="3">
        <v>133082</v>
      </c>
      <c r="CF98" s="3">
        <v>194703</v>
      </c>
      <c r="CG98" s="3">
        <v>123762</v>
      </c>
      <c r="CH98" s="3">
        <v>60389</v>
      </c>
    </row>
    <row r="99" spans="1:86" x14ac:dyDescent="0.2">
      <c r="A99" s="5" t="s">
        <v>249</v>
      </c>
      <c r="B99" s="9">
        <v>548310</v>
      </c>
      <c r="C99" s="9">
        <v>117</v>
      </c>
      <c r="D99" s="9">
        <v>374008</v>
      </c>
      <c r="E99" s="1" t="s">
        <v>250</v>
      </c>
      <c r="F99" s="1" t="str">
        <f>HYPERLINK("http://www.genome.ad.jp/dbget-bin/www_bget?compound+C02679 ","C02679 ")</f>
        <v xml:space="preserve">C02679 </v>
      </c>
      <c r="G99" s="1" t="str">
        <f>HYPERLINK("http://pubchem.ncbi.nlm.nih.gov/summary/summary.cgi?cid=3893","3893")</f>
        <v>3893</v>
      </c>
      <c r="H99" s="1" t="s">
        <v>1180</v>
      </c>
      <c r="I99" s="3">
        <v>10439</v>
      </c>
      <c r="J99" s="3">
        <v>8370</v>
      </c>
      <c r="K99" s="3">
        <v>8891</v>
      </c>
      <c r="L99" s="3">
        <v>8444</v>
      </c>
      <c r="M99" s="3">
        <v>9767</v>
      </c>
      <c r="N99" s="3">
        <v>16701</v>
      </c>
      <c r="O99" s="3">
        <v>6930</v>
      </c>
      <c r="P99" s="3">
        <v>4474</v>
      </c>
      <c r="Q99" s="3">
        <v>4908</v>
      </c>
      <c r="R99" s="3">
        <v>13838</v>
      </c>
      <c r="S99" s="3">
        <v>7239</v>
      </c>
      <c r="T99" s="3">
        <v>10542</v>
      </c>
      <c r="U99" s="3">
        <v>3721</v>
      </c>
      <c r="V99" s="3">
        <v>7628</v>
      </c>
      <c r="W99" s="3">
        <v>9370</v>
      </c>
      <c r="X99" s="3">
        <v>18690</v>
      </c>
      <c r="Y99" s="3">
        <v>3524</v>
      </c>
      <c r="Z99" s="3">
        <v>9156</v>
      </c>
      <c r="AA99" s="3">
        <v>12755</v>
      </c>
      <c r="AB99" s="3">
        <v>4685</v>
      </c>
      <c r="AC99" s="3">
        <v>9738</v>
      </c>
      <c r="AD99" s="3">
        <v>4441</v>
      </c>
      <c r="AE99" s="3">
        <v>4229</v>
      </c>
      <c r="AF99" s="3">
        <v>4302</v>
      </c>
      <c r="AG99" s="3">
        <v>2904</v>
      </c>
      <c r="AH99" s="3">
        <v>17561</v>
      </c>
      <c r="AI99" s="3">
        <v>13283</v>
      </c>
      <c r="AJ99" s="3">
        <v>7651</v>
      </c>
      <c r="AK99" s="3">
        <v>7707</v>
      </c>
      <c r="AL99" s="3">
        <v>13787</v>
      </c>
      <c r="AM99" s="3">
        <v>5977</v>
      </c>
      <c r="AN99" s="3">
        <v>4175</v>
      </c>
      <c r="AO99" s="3">
        <v>4603</v>
      </c>
      <c r="AP99" s="3">
        <v>7050</v>
      </c>
      <c r="AQ99" s="3">
        <v>5808</v>
      </c>
      <c r="AR99" s="3">
        <v>7381</v>
      </c>
      <c r="AS99" s="3">
        <v>4542</v>
      </c>
      <c r="AT99" s="3">
        <v>8156</v>
      </c>
      <c r="AU99" s="3">
        <v>4945</v>
      </c>
      <c r="AV99" s="3">
        <v>6917</v>
      </c>
      <c r="AW99" s="3">
        <v>5108</v>
      </c>
      <c r="AX99" s="3">
        <v>13436</v>
      </c>
      <c r="AY99" s="3">
        <v>6586</v>
      </c>
      <c r="AZ99" s="3">
        <v>4546</v>
      </c>
      <c r="BA99" s="3">
        <v>6396</v>
      </c>
      <c r="BB99" s="3">
        <v>9326</v>
      </c>
      <c r="BC99" s="3">
        <v>6006</v>
      </c>
      <c r="BD99" s="3">
        <v>9734</v>
      </c>
      <c r="BE99" s="3">
        <v>5790</v>
      </c>
      <c r="BF99" s="3">
        <v>6944</v>
      </c>
      <c r="BG99" s="3">
        <v>2890</v>
      </c>
      <c r="BH99" s="3">
        <v>7618</v>
      </c>
      <c r="BI99" s="3">
        <v>6005</v>
      </c>
      <c r="BJ99" s="3">
        <v>8035</v>
      </c>
      <c r="BK99" s="3">
        <v>16687</v>
      </c>
      <c r="BL99" s="3">
        <v>4506</v>
      </c>
      <c r="BM99" s="3">
        <v>2942</v>
      </c>
      <c r="BN99" s="3">
        <v>12774</v>
      </c>
      <c r="BO99" s="3">
        <v>5541</v>
      </c>
      <c r="BP99" s="3">
        <v>7666</v>
      </c>
      <c r="BQ99" s="3">
        <v>10524</v>
      </c>
      <c r="BR99" s="3">
        <v>5009</v>
      </c>
      <c r="BS99" s="3">
        <v>5264</v>
      </c>
      <c r="BT99" s="3">
        <v>5465</v>
      </c>
      <c r="BU99" s="3">
        <v>11694</v>
      </c>
      <c r="BV99" s="3">
        <v>10534</v>
      </c>
      <c r="BW99" s="3">
        <v>13930</v>
      </c>
      <c r="BX99" s="3">
        <v>5317</v>
      </c>
      <c r="BY99" s="3">
        <v>4211</v>
      </c>
      <c r="BZ99" s="3">
        <v>6832</v>
      </c>
      <c r="CA99" s="3">
        <v>5652</v>
      </c>
      <c r="CB99" s="3">
        <v>4041</v>
      </c>
      <c r="CC99" s="3">
        <v>3611</v>
      </c>
      <c r="CD99" s="3">
        <v>5538</v>
      </c>
      <c r="CE99" s="3">
        <v>9317</v>
      </c>
      <c r="CF99" s="3">
        <v>7129</v>
      </c>
      <c r="CG99" s="3">
        <v>8955</v>
      </c>
      <c r="CH99" s="3">
        <v>8551</v>
      </c>
    </row>
    <row r="100" spans="1:86" x14ac:dyDescent="0.2">
      <c r="A100" s="5" t="s">
        <v>251</v>
      </c>
      <c r="B100" s="9">
        <v>769271</v>
      </c>
      <c r="C100" s="9">
        <v>218</v>
      </c>
      <c r="D100" s="9">
        <v>226885</v>
      </c>
      <c r="E100" s="1" t="s">
        <v>252</v>
      </c>
      <c r="F100" s="1" t="str">
        <f>HYPERLINK("http://www.genome.ad.jp/dbget-bin/www_bget?compound+C00328","C00328")</f>
        <v>C00328</v>
      </c>
      <c r="G100" s="1" t="str">
        <f>HYPERLINK("http://pubchem.ncbi.nlm.nih.gov/summary/summary.cgi?cid=161166","161166")</f>
        <v>161166</v>
      </c>
      <c r="H100" s="1" t="s">
        <v>1093</v>
      </c>
      <c r="I100" s="3">
        <v>2421</v>
      </c>
      <c r="J100" s="3">
        <v>1066</v>
      </c>
      <c r="K100" s="3">
        <v>294</v>
      </c>
      <c r="L100" s="3">
        <v>678</v>
      </c>
      <c r="M100" s="3">
        <v>2287</v>
      </c>
      <c r="N100" s="3">
        <v>766</v>
      </c>
      <c r="O100" s="3">
        <v>887</v>
      </c>
      <c r="P100" s="3">
        <v>718</v>
      </c>
      <c r="Q100" s="3">
        <v>166</v>
      </c>
      <c r="R100" s="3">
        <v>1268</v>
      </c>
      <c r="S100" s="3">
        <v>328</v>
      </c>
      <c r="T100" s="3">
        <v>190</v>
      </c>
      <c r="U100" s="3">
        <v>363</v>
      </c>
      <c r="V100" s="3">
        <v>499</v>
      </c>
      <c r="W100" s="3">
        <v>290</v>
      </c>
      <c r="X100" s="3">
        <v>187</v>
      </c>
      <c r="Y100" s="3">
        <v>571</v>
      </c>
      <c r="Z100" s="3">
        <v>2756</v>
      </c>
      <c r="AA100" s="3">
        <v>906</v>
      </c>
      <c r="AB100" s="3">
        <v>268</v>
      </c>
      <c r="AC100" s="3">
        <v>313</v>
      </c>
      <c r="AD100" s="3">
        <v>620</v>
      </c>
      <c r="AE100" s="3">
        <v>2352</v>
      </c>
      <c r="AF100" s="3">
        <v>764</v>
      </c>
      <c r="AG100" s="3">
        <v>912</v>
      </c>
      <c r="AH100" s="3">
        <v>1470</v>
      </c>
      <c r="AI100" s="3">
        <v>945</v>
      </c>
      <c r="AJ100" s="3">
        <v>285</v>
      </c>
      <c r="AK100" s="3">
        <v>601</v>
      </c>
      <c r="AL100" s="3">
        <v>138</v>
      </c>
      <c r="AM100" s="3">
        <v>1571</v>
      </c>
      <c r="AN100" s="3">
        <v>222</v>
      </c>
      <c r="AO100" s="3">
        <v>280</v>
      </c>
      <c r="AP100" s="3">
        <v>397</v>
      </c>
      <c r="AQ100" s="3">
        <v>2461</v>
      </c>
      <c r="AR100" s="3">
        <v>257</v>
      </c>
      <c r="AS100" s="3">
        <v>801</v>
      </c>
      <c r="AT100" s="3">
        <v>2510</v>
      </c>
      <c r="AU100" s="3">
        <v>306</v>
      </c>
      <c r="AV100" s="3">
        <v>835</v>
      </c>
      <c r="AW100" s="3">
        <v>123</v>
      </c>
      <c r="AX100" s="3">
        <v>725</v>
      </c>
      <c r="AY100" s="3">
        <v>4019</v>
      </c>
      <c r="AZ100" s="3">
        <v>560</v>
      </c>
      <c r="BA100" s="3">
        <v>1702</v>
      </c>
      <c r="BB100" s="3">
        <v>1031</v>
      </c>
      <c r="BC100" s="3">
        <v>360</v>
      </c>
      <c r="BD100" s="3">
        <v>568</v>
      </c>
      <c r="BE100" s="3">
        <v>154</v>
      </c>
      <c r="BF100" s="3">
        <v>562</v>
      </c>
      <c r="BG100" s="3">
        <v>425</v>
      </c>
      <c r="BH100" s="3">
        <v>757</v>
      </c>
      <c r="BI100" s="3">
        <v>398</v>
      </c>
      <c r="BJ100" s="3">
        <v>192</v>
      </c>
      <c r="BK100" s="3">
        <v>267</v>
      </c>
      <c r="BL100" s="3">
        <v>186</v>
      </c>
      <c r="BM100" s="3">
        <v>281</v>
      </c>
      <c r="BN100" s="3">
        <v>1436</v>
      </c>
      <c r="BO100" s="3">
        <v>549</v>
      </c>
      <c r="BP100" s="3">
        <v>114</v>
      </c>
      <c r="BQ100" s="3">
        <v>2362</v>
      </c>
      <c r="BR100" s="3">
        <v>1050</v>
      </c>
      <c r="BS100" s="3">
        <v>266</v>
      </c>
      <c r="BT100" s="3">
        <v>729</v>
      </c>
      <c r="BU100" s="3">
        <v>957</v>
      </c>
      <c r="BV100" s="3">
        <v>1292</v>
      </c>
      <c r="BW100" s="3">
        <v>649</v>
      </c>
      <c r="BX100" s="3">
        <v>1717</v>
      </c>
      <c r="BY100" s="3">
        <v>231</v>
      </c>
      <c r="BZ100" s="3">
        <v>165</v>
      </c>
      <c r="CA100" s="3">
        <v>256</v>
      </c>
      <c r="CB100" s="3">
        <v>197</v>
      </c>
      <c r="CC100" s="3">
        <v>209</v>
      </c>
      <c r="CD100" s="3">
        <v>468</v>
      </c>
      <c r="CE100" s="3">
        <v>213</v>
      </c>
      <c r="CF100" s="3">
        <v>876</v>
      </c>
      <c r="CG100" s="3">
        <v>322</v>
      </c>
      <c r="CH100" s="3">
        <v>253</v>
      </c>
    </row>
    <row r="101" spans="1:86" x14ac:dyDescent="0.2">
      <c r="A101" s="5" t="s">
        <v>253</v>
      </c>
      <c r="B101" s="9">
        <v>490829</v>
      </c>
      <c r="C101" s="9">
        <v>292</v>
      </c>
      <c r="D101" s="9">
        <v>563314</v>
      </c>
      <c r="E101" s="1" t="s">
        <v>254</v>
      </c>
      <c r="F101" s="1" t="s">
        <v>1046</v>
      </c>
      <c r="G101" s="1" t="s">
        <v>1046</v>
      </c>
      <c r="H101" s="1"/>
      <c r="I101" s="3">
        <v>609</v>
      </c>
      <c r="J101" s="3">
        <v>532</v>
      </c>
      <c r="K101" s="3">
        <v>411</v>
      </c>
      <c r="L101" s="3">
        <v>364</v>
      </c>
      <c r="M101" s="3">
        <v>640</v>
      </c>
      <c r="N101" s="3">
        <v>923</v>
      </c>
      <c r="O101" s="3">
        <v>196</v>
      </c>
      <c r="P101" s="3">
        <v>169</v>
      </c>
      <c r="Q101" s="3">
        <v>336</v>
      </c>
      <c r="R101" s="3">
        <v>834</v>
      </c>
      <c r="S101" s="3">
        <v>472</v>
      </c>
      <c r="T101" s="3">
        <v>562</v>
      </c>
      <c r="U101" s="3">
        <v>691</v>
      </c>
      <c r="V101" s="3">
        <v>521</v>
      </c>
      <c r="W101" s="3">
        <v>200</v>
      </c>
      <c r="X101" s="3">
        <v>1342</v>
      </c>
      <c r="Y101" s="3">
        <v>902</v>
      </c>
      <c r="Z101" s="3">
        <v>1153</v>
      </c>
      <c r="AA101" s="3">
        <v>1782</v>
      </c>
      <c r="AB101" s="3">
        <v>917</v>
      </c>
      <c r="AC101" s="3">
        <v>485</v>
      </c>
      <c r="AD101" s="3">
        <v>477</v>
      </c>
      <c r="AE101" s="3">
        <v>723</v>
      </c>
      <c r="AF101" s="3">
        <v>167</v>
      </c>
      <c r="AG101" s="3">
        <v>338</v>
      </c>
      <c r="AH101" s="3">
        <v>563</v>
      </c>
      <c r="AI101" s="3">
        <v>636</v>
      </c>
      <c r="AJ101" s="3">
        <v>367</v>
      </c>
      <c r="AK101" s="3">
        <v>477</v>
      </c>
      <c r="AL101" s="3">
        <v>1224</v>
      </c>
      <c r="AM101" s="3">
        <v>733</v>
      </c>
      <c r="AN101" s="3">
        <v>215</v>
      </c>
      <c r="AO101" s="3">
        <v>1068</v>
      </c>
      <c r="AP101" s="3">
        <v>409</v>
      </c>
      <c r="AQ101" s="3">
        <v>1370</v>
      </c>
      <c r="AR101" s="3">
        <v>509</v>
      </c>
      <c r="AS101" s="3">
        <v>380</v>
      </c>
      <c r="AT101" s="3">
        <v>644</v>
      </c>
      <c r="AU101" s="3">
        <v>709</v>
      </c>
      <c r="AV101" s="3">
        <v>390</v>
      </c>
      <c r="AW101" s="3">
        <v>216</v>
      </c>
      <c r="AX101" s="3">
        <v>516</v>
      </c>
      <c r="AY101" s="3">
        <v>1105</v>
      </c>
      <c r="AZ101" s="3">
        <v>455</v>
      </c>
      <c r="BA101" s="3">
        <v>329</v>
      </c>
      <c r="BB101" s="3">
        <v>262</v>
      </c>
      <c r="BC101" s="3">
        <v>609</v>
      </c>
      <c r="BD101" s="3">
        <v>819</v>
      </c>
      <c r="BE101" s="3">
        <v>1252</v>
      </c>
      <c r="BF101" s="3">
        <v>896</v>
      </c>
      <c r="BG101" s="3">
        <v>184</v>
      </c>
      <c r="BH101" s="3">
        <v>748</v>
      </c>
      <c r="BI101" s="3">
        <v>435</v>
      </c>
      <c r="BJ101" s="3">
        <v>344</v>
      </c>
      <c r="BK101" s="3">
        <v>1133</v>
      </c>
      <c r="BL101" s="3">
        <v>657</v>
      </c>
      <c r="BM101" s="3">
        <v>713</v>
      </c>
      <c r="BN101" s="3">
        <v>1348</v>
      </c>
      <c r="BO101" s="3">
        <v>1280</v>
      </c>
      <c r="BP101" s="3">
        <v>583</v>
      </c>
      <c r="BQ101" s="3">
        <v>1789</v>
      </c>
      <c r="BR101" s="3">
        <v>642</v>
      </c>
      <c r="BS101" s="3">
        <v>694</v>
      </c>
      <c r="BT101" s="3">
        <v>1694</v>
      </c>
      <c r="BU101" s="3">
        <v>1991</v>
      </c>
      <c r="BV101" s="3">
        <v>1710</v>
      </c>
      <c r="BW101" s="3">
        <v>994</v>
      </c>
      <c r="BX101" s="3">
        <v>1973</v>
      </c>
      <c r="BY101" s="3">
        <v>909</v>
      </c>
      <c r="BZ101" s="3">
        <v>595</v>
      </c>
      <c r="CA101" s="3">
        <v>688</v>
      </c>
      <c r="CB101" s="3">
        <v>563</v>
      </c>
      <c r="CC101" s="3">
        <v>593</v>
      </c>
      <c r="CD101" s="3">
        <v>1755</v>
      </c>
      <c r="CE101" s="3">
        <v>609</v>
      </c>
      <c r="CF101" s="3">
        <v>638</v>
      </c>
      <c r="CG101" s="3">
        <v>2174</v>
      </c>
      <c r="CH101" s="3">
        <v>983</v>
      </c>
    </row>
    <row r="102" spans="1:86" x14ac:dyDescent="0.2">
      <c r="A102" s="5" t="s">
        <v>255</v>
      </c>
      <c r="B102" s="9">
        <v>359190</v>
      </c>
      <c r="C102" s="9">
        <v>158</v>
      </c>
      <c r="D102" s="9">
        <v>214141</v>
      </c>
      <c r="E102" s="1" t="s">
        <v>256</v>
      </c>
      <c r="F102" s="1" t="str">
        <f>HYPERLINK("http://www.genome.ad.jp/dbget-bin/www_bget?compound+C00407","C00407")</f>
        <v>C00407</v>
      </c>
      <c r="G102" s="1" t="str">
        <f>HYPERLINK("http://pubchem.ncbi.nlm.nih.gov/summary/summary.cgi?cid=6306","6306")</f>
        <v>6306</v>
      </c>
      <c r="H102" s="1" t="s">
        <v>1153</v>
      </c>
      <c r="I102" s="3">
        <v>55906</v>
      </c>
      <c r="J102" s="3">
        <v>78629</v>
      </c>
      <c r="K102" s="3">
        <v>20726</v>
      </c>
      <c r="L102" s="3">
        <v>18924</v>
      </c>
      <c r="M102" s="3">
        <v>83934</v>
      </c>
      <c r="N102" s="3">
        <v>48058</v>
      </c>
      <c r="O102" s="3">
        <v>13612</v>
      </c>
      <c r="P102" s="3">
        <v>24352</v>
      </c>
      <c r="Q102" s="3">
        <v>19521</v>
      </c>
      <c r="R102" s="3">
        <v>30453</v>
      </c>
      <c r="S102" s="3">
        <v>17285</v>
      </c>
      <c r="T102" s="3">
        <v>30020</v>
      </c>
      <c r="U102" s="3">
        <v>22527</v>
      </c>
      <c r="V102" s="3">
        <v>38813</v>
      </c>
      <c r="W102" s="3">
        <v>27631</v>
      </c>
      <c r="X102" s="3">
        <v>22954</v>
      </c>
      <c r="Y102" s="3">
        <v>31044</v>
      </c>
      <c r="Z102" s="3">
        <v>46667</v>
      </c>
      <c r="AA102" s="3">
        <v>78701</v>
      </c>
      <c r="AB102" s="3">
        <v>32186</v>
      </c>
      <c r="AC102" s="3">
        <v>28098</v>
      </c>
      <c r="AD102" s="3">
        <v>33613</v>
      </c>
      <c r="AE102" s="3">
        <v>125776</v>
      </c>
      <c r="AF102" s="3">
        <v>35766</v>
      </c>
      <c r="AG102" s="3">
        <v>26936</v>
      </c>
      <c r="AH102" s="3">
        <v>70841</v>
      </c>
      <c r="AI102" s="3">
        <v>56866</v>
      </c>
      <c r="AJ102" s="3">
        <v>54282</v>
      </c>
      <c r="AK102" s="3">
        <v>29886</v>
      </c>
      <c r="AL102" s="3">
        <v>40510</v>
      </c>
      <c r="AM102" s="3">
        <v>21226</v>
      </c>
      <c r="AN102" s="3">
        <v>21989</v>
      </c>
      <c r="AO102" s="3">
        <v>27758</v>
      </c>
      <c r="AP102" s="3">
        <v>47530</v>
      </c>
      <c r="AQ102" s="3">
        <v>101099</v>
      </c>
      <c r="AR102" s="3">
        <v>28399</v>
      </c>
      <c r="AS102" s="3">
        <v>35816</v>
      </c>
      <c r="AT102" s="3">
        <v>34706</v>
      </c>
      <c r="AU102" s="3">
        <v>27457</v>
      </c>
      <c r="AV102" s="3">
        <v>55950</v>
      </c>
      <c r="AW102" s="3">
        <v>12758</v>
      </c>
      <c r="AX102" s="3">
        <v>64332</v>
      </c>
      <c r="AY102" s="3">
        <v>145031</v>
      </c>
      <c r="AZ102" s="3">
        <v>22823</v>
      </c>
      <c r="BA102" s="3">
        <v>32116</v>
      </c>
      <c r="BB102" s="3">
        <v>26555</v>
      </c>
      <c r="BC102" s="3">
        <v>41550</v>
      </c>
      <c r="BD102" s="3">
        <v>34082</v>
      </c>
      <c r="BE102" s="3">
        <v>41367</v>
      </c>
      <c r="BF102" s="3">
        <v>38856</v>
      </c>
      <c r="BG102" s="3">
        <v>11283</v>
      </c>
      <c r="BH102" s="3">
        <v>74542</v>
      </c>
      <c r="BI102" s="3">
        <v>27466</v>
      </c>
      <c r="BJ102" s="3">
        <v>16912</v>
      </c>
      <c r="BK102" s="3">
        <v>33927</v>
      </c>
      <c r="BL102" s="3">
        <v>69903</v>
      </c>
      <c r="BM102" s="3">
        <v>12263</v>
      </c>
      <c r="BN102" s="3">
        <v>136396</v>
      </c>
      <c r="BO102" s="3">
        <v>68988</v>
      </c>
      <c r="BP102" s="3">
        <v>15619</v>
      </c>
      <c r="BQ102" s="3">
        <v>57838</v>
      </c>
      <c r="BR102" s="3">
        <v>93864</v>
      </c>
      <c r="BS102" s="3">
        <v>117999</v>
      </c>
      <c r="BT102" s="3">
        <v>98204</v>
      </c>
      <c r="BU102" s="3">
        <v>67021</v>
      </c>
      <c r="BV102" s="3">
        <v>77259</v>
      </c>
      <c r="BW102" s="3">
        <v>51164</v>
      </c>
      <c r="BX102" s="3">
        <v>67504</v>
      </c>
      <c r="BY102" s="3">
        <v>75001</v>
      </c>
      <c r="BZ102" s="3">
        <v>27750</v>
      </c>
      <c r="CA102" s="3">
        <v>57208</v>
      </c>
      <c r="CB102" s="3">
        <v>32210</v>
      </c>
      <c r="CC102" s="3">
        <v>45569</v>
      </c>
      <c r="CD102" s="3">
        <v>45274</v>
      </c>
      <c r="CE102" s="3">
        <v>58102</v>
      </c>
      <c r="CF102" s="3">
        <v>77346</v>
      </c>
      <c r="CG102" s="3">
        <v>58694</v>
      </c>
      <c r="CH102" s="3">
        <v>30063</v>
      </c>
    </row>
    <row r="103" spans="1:86" x14ac:dyDescent="0.2">
      <c r="A103" s="5" t="s">
        <v>1027</v>
      </c>
      <c r="B103" s="9">
        <v>750645</v>
      </c>
      <c r="C103" s="9">
        <v>117</v>
      </c>
      <c r="D103" s="9">
        <v>200398</v>
      </c>
      <c r="E103" s="1" t="s">
        <v>225</v>
      </c>
      <c r="F103" s="1" t="str">
        <f>HYPERLINK("http://www.genome.ad.jp/dbget-bin/www_bget?compound+  ","  ")</f>
        <v xml:space="preserve">  </v>
      </c>
      <c r="G103" s="1" t="str">
        <f>HYPERLINK("http://pubchem.ncbi.nlm.nih.gov/summary/summary.cgi?cid=10465","10465")</f>
        <v>10465</v>
      </c>
      <c r="H103" s="1" t="s">
        <v>1133</v>
      </c>
      <c r="I103" s="3">
        <v>3353</v>
      </c>
      <c r="J103" s="3">
        <v>3547</v>
      </c>
      <c r="K103" s="3">
        <v>4303</v>
      </c>
      <c r="L103" s="3">
        <v>3439</v>
      </c>
      <c r="M103" s="3">
        <v>3163</v>
      </c>
      <c r="N103" s="3">
        <v>4846</v>
      </c>
      <c r="O103" s="3">
        <v>2890</v>
      </c>
      <c r="P103" s="3">
        <v>2029</v>
      </c>
      <c r="Q103" s="3">
        <v>1682</v>
      </c>
      <c r="R103" s="3">
        <v>3798</v>
      </c>
      <c r="S103" s="3">
        <v>1725</v>
      </c>
      <c r="T103" s="3">
        <v>3651</v>
      </c>
      <c r="U103" s="3">
        <v>1966</v>
      </c>
      <c r="V103" s="3">
        <v>3747</v>
      </c>
      <c r="W103" s="3">
        <v>3527</v>
      </c>
      <c r="X103" s="3">
        <v>3747</v>
      </c>
      <c r="Y103" s="3">
        <v>2025</v>
      </c>
      <c r="Z103" s="3">
        <v>2682</v>
      </c>
      <c r="AA103" s="3">
        <v>4290</v>
      </c>
      <c r="AB103" s="3">
        <v>2260</v>
      </c>
      <c r="AC103" s="3">
        <v>2389</v>
      </c>
      <c r="AD103" s="3">
        <v>2631</v>
      </c>
      <c r="AE103" s="3">
        <v>3046</v>
      </c>
      <c r="AF103" s="3">
        <v>1784</v>
      </c>
      <c r="AG103" s="3">
        <v>1761</v>
      </c>
      <c r="AH103" s="3">
        <v>2985</v>
      </c>
      <c r="AI103" s="3">
        <v>3828</v>
      </c>
      <c r="AJ103" s="3">
        <v>3639</v>
      </c>
      <c r="AK103" s="3">
        <v>1941</v>
      </c>
      <c r="AL103" s="3">
        <v>4174</v>
      </c>
      <c r="AM103" s="3">
        <v>2339</v>
      </c>
      <c r="AN103" s="3">
        <v>2049</v>
      </c>
      <c r="AO103" s="3">
        <v>2090</v>
      </c>
      <c r="AP103" s="3">
        <v>2372</v>
      </c>
      <c r="AQ103" s="3">
        <v>5076</v>
      </c>
      <c r="AR103" s="3">
        <v>3415</v>
      </c>
      <c r="AS103" s="3">
        <v>2093</v>
      </c>
      <c r="AT103" s="3">
        <v>3055</v>
      </c>
      <c r="AU103" s="3">
        <v>2014</v>
      </c>
      <c r="AV103" s="3">
        <v>2855</v>
      </c>
      <c r="AW103" s="3">
        <v>1588</v>
      </c>
      <c r="AX103" s="3">
        <v>3477</v>
      </c>
      <c r="AY103" s="3">
        <v>2523</v>
      </c>
      <c r="AZ103" s="3">
        <v>2144</v>
      </c>
      <c r="BA103" s="3">
        <v>4270</v>
      </c>
      <c r="BB103" s="3">
        <v>1708</v>
      </c>
      <c r="BC103" s="3">
        <v>1923</v>
      </c>
      <c r="BD103" s="3">
        <v>3170</v>
      </c>
      <c r="BE103" s="3">
        <v>2322</v>
      </c>
      <c r="BF103" s="3">
        <v>2964</v>
      </c>
      <c r="BG103" s="3">
        <v>1866</v>
      </c>
      <c r="BH103" s="3">
        <v>3088</v>
      </c>
      <c r="BI103" s="3">
        <v>1430</v>
      </c>
      <c r="BJ103" s="3">
        <v>5282</v>
      </c>
      <c r="BK103" s="3">
        <v>4332</v>
      </c>
      <c r="BL103" s="3">
        <v>2031</v>
      </c>
      <c r="BM103" s="3">
        <v>1739</v>
      </c>
      <c r="BN103" s="3">
        <v>2196</v>
      </c>
      <c r="BO103" s="3">
        <v>3867</v>
      </c>
      <c r="BP103" s="3">
        <v>1839</v>
      </c>
      <c r="BQ103" s="3">
        <v>3966</v>
      </c>
      <c r="BR103" s="3">
        <v>4802</v>
      </c>
      <c r="BS103" s="3">
        <v>3017</v>
      </c>
      <c r="BT103" s="3">
        <v>5157</v>
      </c>
      <c r="BU103" s="3">
        <v>3241</v>
      </c>
      <c r="BV103" s="3">
        <v>3404</v>
      </c>
      <c r="BW103" s="3">
        <v>5014</v>
      </c>
      <c r="BX103" s="3">
        <v>2413</v>
      </c>
      <c r="BY103" s="3">
        <v>3362</v>
      </c>
      <c r="BZ103" s="3">
        <v>1832</v>
      </c>
      <c r="CA103" s="3">
        <v>2328</v>
      </c>
      <c r="CB103" s="3">
        <v>2188</v>
      </c>
      <c r="CC103" s="3">
        <v>1884</v>
      </c>
      <c r="CD103" s="3">
        <v>2343</v>
      </c>
      <c r="CE103" s="3">
        <v>2908</v>
      </c>
      <c r="CF103" s="3">
        <v>3751</v>
      </c>
      <c r="CG103" s="3">
        <v>3832</v>
      </c>
      <c r="CH103" s="3">
        <v>2901</v>
      </c>
    </row>
    <row r="104" spans="1:86" x14ac:dyDescent="0.2">
      <c r="A104" s="5" t="s">
        <v>260</v>
      </c>
      <c r="B104" s="9">
        <v>845491</v>
      </c>
      <c r="C104" s="9">
        <v>318</v>
      </c>
      <c r="D104" s="9">
        <v>200698</v>
      </c>
      <c r="E104" s="1" t="s">
        <v>261</v>
      </c>
      <c r="F104" s="1" t="str">
        <f>HYPERLINK("http://www.genome.ad.jp/dbget-bin/www_bget?compound+C03546","C03546")</f>
        <v>C03546</v>
      </c>
      <c r="G104" s="1" t="str">
        <f>HYPERLINK("http://pubchem.ncbi.nlm.nih.gov/summary/summary.cgi?cid=440043","440043")</f>
        <v>440043</v>
      </c>
      <c r="H104" s="1" t="s">
        <v>1083</v>
      </c>
      <c r="I104" s="3">
        <v>300</v>
      </c>
      <c r="J104" s="3">
        <v>392</v>
      </c>
      <c r="K104" s="3">
        <v>208</v>
      </c>
      <c r="L104" s="3">
        <v>238</v>
      </c>
      <c r="M104" s="3">
        <v>320</v>
      </c>
      <c r="N104" s="3">
        <v>376</v>
      </c>
      <c r="O104" s="3">
        <v>187</v>
      </c>
      <c r="P104" s="3">
        <v>156</v>
      </c>
      <c r="Q104" s="3">
        <v>385</v>
      </c>
      <c r="R104" s="3">
        <v>344</v>
      </c>
      <c r="S104" s="3">
        <v>102</v>
      </c>
      <c r="T104" s="3">
        <v>204</v>
      </c>
      <c r="U104" s="3">
        <v>157</v>
      </c>
      <c r="V104" s="3">
        <v>262</v>
      </c>
      <c r="W104" s="3">
        <v>246</v>
      </c>
      <c r="X104" s="3">
        <v>297</v>
      </c>
      <c r="Y104" s="3">
        <v>263</v>
      </c>
      <c r="Z104" s="3">
        <v>249</v>
      </c>
      <c r="AA104" s="3">
        <v>329</v>
      </c>
      <c r="AB104" s="3">
        <v>247</v>
      </c>
      <c r="AC104" s="3">
        <v>172</v>
      </c>
      <c r="AD104" s="3">
        <v>395</v>
      </c>
      <c r="AE104" s="3">
        <v>179</v>
      </c>
      <c r="AF104" s="3">
        <v>1208</v>
      </c>
      <c r="AG104" s="3">
        <v>307</v>
      </c>
      <c r="AH104" s="3">
        <v>208</v>
      </c>
      <c r="AI104" s="3">
        <v>319</v>
      </c>
      <c r="AJ104" s="3">
        <v>189</v>
      </c>
      <c r="AK104" s="3">
        <v>266</v>
      </c>
      <c r="AL104" s="3">
        <v>213</v>
      </c>
      <c r="AM104" s="3">
        <v>175</v>
      </c>
      <c r="AN104" s="3">
        <v>227</v>
      </c>
      <c r="AO104" s="3">
        <v>330</v>
      </c>
      <c r="AP104" s="3">
        <v>283</v>
      </c>
      <c r="AQ104" s="3">
        <v>226</v>
      </c>
      <c r="AR104" s="3">
        <v>182</v>
      </c>
      <c r="AS104" s="3">
        <v>202</v>
      </c>
      <c r="AT104" s="3">
        <v>145</v>
      </c>
      <c r="AU104" s="3">
        <v>258</v>
      </c>
      <c r="AV104" s="3">
        <v>208</v>
      </c>
      <c r="AW104" s="3">
        <v>139</v>
      </c>
      <c r="AX104" s="3">
        <v>126</v>
      </c>
      <c r="AY104" s="3">
        <v>158</v>
      </c>
      <c r="AZ104" s="3">
        <v>194</v>
      </c>
      <c r="BA104" s="3">
        <v>263</v>
      </c>
      <c r="BB104" s="3">
        <v>218</v>
      </c>
      <c r="BC104" s="3">
        <v>208</v>
      </c>
      <c r="BD104" s="3">
        <v>156</v>
      </c>
      <c r="BE104" s="3">
        <v>225</v>
      </c>
      <c r="BF104" s="3">
        <v>272</v>
      </c>
      <c r="BG104" s="3">
        <v>172</v>
      </c>
      <c r="BH104" s="3">
        <v>292</v>
      </c>
      <c r="BI104" s="3">
        <v>228</v>
      </c>
      <c r="BJ104" s="3">
        <v>346</v>
      </c>
      <c r="BK104" s="3">
        <v>268</v>
      </c>
      <c r="BL104" s="3">
        <v>188</v>
      </c>
      <c r="BM104" s="3">
        <v>249</v>
      </c>
      <c r="BN104" s="3">
        <v>186</v>
      </c>
      <c r="BO104" s="3">
        <v>194</v>
      </c>
      <c r="BP104" s="3">
        <v>188</v>
      </c>
      <c r="BQ104" s="3">
        <v>141</v>
      </c>
      <c r="BR104" s="3">
        <v>162</v>
      </c>
      <c r="BS104" s="3">
        <v>390</v>
      </c>
      <c r="BT104" s="3">
        <v>172</v>
      </c>
      <c r="BU104" s="3">
        <v>219</v>
      </c>
      <c r="BV104" s="3">
        <v>170</v>
      </c>
      <c r="BW104" s="3">
        <v>239</v>
      </c>
      <c r="BX104" s="3">
        <v>194</v>
      </c>
      <c r="BY104" s="3">
        <v>165</v>
      </c>
      <c r="BZ104" s="3">
        <v>161</v>
      </c>
      <c r="CA104" s="3">
        <v>192</v>
      </c>
      <c r="CB104" s="3">
        <v>240</v>
      </c>
      <c r="CC104" s="3">
        <v>167</v>
      </c>
      <c r="CD104" s="3">
        <v>223</v>
      </c>
      <c r="CE104" s="3">
        <v>355</v>
      </c>
      <c r="CF104" s="3">
        <v>212</v>
      </c>
      <c r="CG104" s="3">
        <v>235</v>
      </c>
      <c r="CH104" s="3">
        <v>147</v>
      </c>
    </row>
    <row r="105" spans="1:86" x14ac:dyDescent="0.2">
      <c r="A105" s="5" t="s">
        <v>257</v>
      </c>
      <c r="B105" s="9">
        <v>729867</v>
      </c>
      <c r="C105" s="9">
        <v>305</v>
      </c>
      <c r="D105" s="9">
        <v>199164</v>
      </c>
      <c r="E105" s="1" t="s">
        <v>258</v>
      </c>
      <c r="F105" s="1" t="str">
        <f>HYPERLINK("http://www.genome.ad.jp/dbget-bin/www_bget?compound+C00137","C00137")</f>
        <v>C00137</v>
      </c>
      <c r="G105" s="1" t="str">
        <f>HYPERLINK("http://pubchem.ncbi.nlm.nih.gov/summary/summary.cgi?cid=892","892")</f>
        <v>892</v>
      </c>
      <c r="H105" s="1" t="s">
        <v>1204</v>
      </c>
      <c r="I105" s="3">
        <v>110806</v>
      </c>
      <c r="J105" s="3">
        <v>314570</v>
      </c>
      <c r="K105" s="3">
        <v>401617</v>
      </c>
      <c r="L105" s="3">
        <v>238681</v>
      </c>
      <c r="M105" s="3">
        <v>182688</v>
      </c>
      <c r="N105" s="3">
        <v>411469</v>
      </c>
      <c r="O105" s="3">
        <v>161151</v>
      </c>
      <c r="P105" s="3">
        <v>63390</v>
      </c>
      <c r="Q105" s="3">
        <v>221090</v>
      </c>
      <c r="R105" s="3">
        <v>277963</v>
      </c>
      <c r="S105" s="3">
        <v>233651</v>
      </c>
      <c r="T105" s="3">
        <v>202471</v>
      </c>
      <c r="U105" s="3">
        <v>189207</v>
      </c>
      <c r="V105" s="3">
        <v>162591</v>
      </c>
      <c r="W105" s="3">
        <v>117376</v>
      </c>
      <c r="X105" s="3">
        <v>471655</v>
      </c>
      <c r="Y105" s="3">
        <v>329670</v>
      </c>
      <c r="Z105" s="3">
        <v>320369</v>
      </c>
      <c r="AA105" s="3">
        <v>427506</v>
      </c>
      <c r="AB105" s="3">
        <v>143711</v>
      </c>
      <c r="AC105" s="3">
        <v>268967</v>
      </c>
      <c r="AD105" s="3">
        <v>99848</v>
      </c>
      <c r="AE105" s="3">
        <v>198994</v>
      </c>
      <c r="AF105" s="3">
        <v>128693</v>
      </c>
      <c r="AG105" s="3">
        <v>108943</v>
      </c>
      <c r="AH105" s="3">
        <v>116280</v>
      </c>
      <c r="AI105" s="3">
        <v>330833</v>
      </c>
      <c r="AJ105" s="3">
        <v>254698</v>
      </c>
      <c r="AK105" s="3">
        <v>215273</v>
      </c>
      <c r="AL105" s="3">
        <v>295608</v>
      </c>
      <c r="AM105" s="3">
        <v>148231</v>
      </c>
      <c r="AN105" s="3">
        <v>173803</v>
      </c>
      <c r="AO105" s="3">
        <v>310312</v>
      </c>
      <c r="AP105" s="3">
        <v>159499</v>
      </c>
      <c r="AQ105" s="3">
        <v>274443</v>
      </c>
      <c r="AR105" s="3">
        <v>228394</v>
      </c>
      <c r="AS105" s="3">
        <v>218334</v>
      </c>
      <c r="AT105" s="3">
        <v>219798</v>
      </c>
      <c r="AU105" s="3">
        <v>198858</v>
      </c>
      <c r="AV105" s="3">
        <v>124046</v>
      </c>
      <c r="AW105" s="3">
        <v>145786</v>
      </c>
      <c r="AX105" s="3">
        <v>325965</v>
      </c>
      <c r="AY105" s="3">
        <v>64007</v>
      </c>
      <c r="AZ105" s="3">
        <v>391094</v>
      </c>
      <c r="BA105" s="3">
        <v>110553</v>
      </c>
      <c r="BB105" s="3">
        <v>136938</v>
      </c>
      <c r="BC105" s="3">
        <v>193230</v>
      </c>
      <c r="BD105" s="3">
        <v>224505</v>
      </c>
      <c r="BE105" s="3">
        <v>172794</v>
      </c>
      <c r="BF105" s="3">
        <v>243889</v>
      </c>
      <c r="BG105" s="3">
        <v>70040</v>
      </c>
      <c r="BH105" s="3">
        <v>340865</v>
      </c>
      <c r="BI105" s="3">
        <v>159812</v>
      </c>
      <c r="BJ105" s="3">
        <v>170481</v>
      </c>
      <c r="BK105" s="3">
        <v>297753</v>
      </c>
      <c r="BL105" s="3">
        <v>345155</v>
      </c>
      <c r="BM105" s="3">
        <v>110111</v>
      </c>
      <c r="BN105" s="3">
        <v>175794</v>
      </c>
      <c r="BO105" s="3">
        <v>311423</v>
      </c>
      <c r="BP105" s="3">
        <v>192996</v>
      </c>
      <c r="BQ105" s="3">
        <v>232657</v>
      </c>
      <c r="BR105" s="3">
        <v>232787</v>
      </c>
      <c r="BS105" s="3">
        <v>277161</v>
      </c>
      <c r="BT105" s="3">
        <v>267089</v>
      </c>
      <c r="BU105" s="3">
        <v>359589</v>
      </c>
      <c r="BV105" s="3">
        <v>305359</v>
      </c>
      <c r="BW105" s="3">
        <v>611017</v>
      </c>
      <c r="BX105" s="3">
        <v>395871</v>
      </c>
      <c r="BY105" s="3">
        <v>47986</v>
      </c>
      <c r="BZ105" s="3">
        <v>250921</v>
      </c>
      <c r="CA105" s="3">
        <v>449360</v>
      </c>
      <c r="CB105" s="3">
        <v>139610</v>
      </c>
      <c r="CC105" s="3">
        <v>203645</v>
      </c>
      <c r="CD105" s="3">
        <v>315958</v>
      </c>
      <c r="CE105" s="3">
        <v>331442</v>
      </c>
      <c r="CF105" s="3">
        <v>314167</v>
      </c>
      <c r="CG105" s="3">
        <v>612079</v>
      </c>
      <c r="CH105" s="3">
        <v>394091</v>
      </c>
    </row>
    <row r="106" spans="1:86" x14ac:dyDescent="0.2">
      <c r="A106" s="5" t="s">
        <v>262</v>
      </c>
      <c r="B106" s="9">
        <v>1017326</v>
      </c>
      <c r="C106" s="9">
        <v>315</v>
      </c>
      <c r="D106" s="9">
        <v>229187</v>
      </c>
      <c r="E106" s="1" t="s">
        <v>263</v>
      </c>
      <c r="F106" s="1" t="str">
        <f>HYPERLINK("http://www.genome.ad.jp/dbget-bin/www_bget?compound+C00130","C00130")</f>
        <v>C00130</v>
      </c>
      <c r="G106" s="1" t="str">
        <f>HYPERLINK("http://pubchem.ncbi.nlm.nih.gov/summary/summary.cgi?cid=8582","8582")</f>
        <v>8582</v>
      </c>
      <c r="H106" s="1" t="s">
        <v>1137</v>
      </c>
      <c r="I106" s="3">
        <v>71</v>
      </c>
      <c r="J106" s="3">
        <v>110</v>
      </c>
      <c r="K106" s="3">
        <v>83</v>
      </c>
      <c r="L106" s="3">
        <v>108</v>
      </c>
      <c r="M106" s="3">
        <v>128</v>
      </c>
      <c r="N106" s="3">
        <v>155</v>
      </c>
      <c r="O106" s="3">
        <v>96</v>
      </c>
      <c r="P106" s="3">
        <v>87</v>
      </c>
      <c r="Q106" s="3">
        <v>76</v>
      </c>
      <c r="R106" s="3">
        <v>321</v>
      </c>
      <c r="S106" s="3">
        <v>1205</v>
      </c>
      <c r="T106" s="3">
        <v>113</v>
      </c>
      <c r="U106" s="3">
        <v>145</v>
      </c>
      <c r="V106" s="3">
        <v>118</v>
      </c>
      <c r="W106" s="3">
        <v>84</v>
      </c>
      <c r="X106" s="3">
        <v>83</v>
      </c>
      <c r="Y106" s="3">
        <v>80</v>
      </c>
      <c r="Z106" s="3">
        <v>108</v>
      </c>
      <c r="AA106" s="3">
        <v>100</v>
      </c>
      <c r="AB106" s="3">
        <v>92</v>
      </c>
      <c r="AC106" s="3">
        <v>130</v>
      </c>
      <c r="AD106" s="3">
        <v>100</v>
      </c>
      <c r="AE106" s="3">
        <v>90</v>
      </c>
      <c r="AF106" s="3">
        <v>80</v>
      </c>
      <c r="AG106" s="3">
        <v>111</v>
      </c>
      <c r="AH106" s="3">
        <v>197</v>
      </c>
      <c r="AI106" s="3">
        <v>82</v>
      </c>
      <c r="AJ106" s="3">
        <v>94</v>
      </c>
      <c r="AK106" s="3">
        <v>85</v>
      </c>
      <c r="AL106" s="3">
        <v>151</v>
      </c>
      <c r="AM106" s="3">
        <v>136</v>
      </c>
      <c r="AN106" s="3">
        <v>94</v>
      </c>
      <c r="AO106" s="3">
        <v>78</v>
      </c>
      <c r="AP106" s="3">
        <v>117</v>
      </c>
      <c r="AQ106" s="3">
        <v>361</v>
      </c>
      <c r="AR106" s="3">
        <v>175</v>
      </c>
      <c r="AS106" s="3">
        <v>61</v>
      </c>
      <c r="AT106" s="3">
        <v>153</v>
      </c>
      <c r="AU106" s="3">
        <v>81</v>
      </c>
      <c r="AV106" s="3">
        <v>110</v>
      </c>
      <c r="AW106" s="3">
        <v>408</v>
      </c>
      <c r="AX106" s="3">
        <v>476</v>
      </c>
      <c r="AY106" s="3">
        <v>106</v>
      </c>
      <c r="AZ106" s="3">
        <v>563</v>
      </c>
      <c r="BA106" s="3">
        <v>183</v>
      </c>
      <c r="BB106" s="3">
        <v>123</v>
      </c>
      <c r="BC106" s="3">
        <v>85</v>
      </c>
      <c r="BD106" s="3">
        <v>1136</v>
      </c>
      <c r="BE106" s="3">
        <v>1747</v>
      </c>
      <c r="BF106" s="3">
        <v>604</v>
      </c>
      <c r="BG106" s="3">
        <v>95</v>
      </c>
      <c r="BH106" s="3">
        <v>95</v>
      </c>
      <c r="BI106" s="3">
        <v>90</v>
      </c>
      <c r="BJ106" s="3">
        <v>84</v>
      </c>
      <c r="BK106" s="3">
        <v>666</v>
      </c>
      <c r="BL106" s="3">
        <v>95</v>
      </c>
      <c r="BM106" s="3">
        <v>101</v>
      </c>
      <c r="BN106" s="3">
        <v>169</v>
      </c>
      <c r="BO106" s="3">
        <v>225</v>
      </c>
      <c r="BP106" s="3">
        <v>185</v>
      </c>
      <c r="BQ106" s="3">
        <v>97</v>
      </c>
      <c r="BR106" s="3">
        <v>146</v>
      </c>
      <c r="BS106" s="3">
        <v>147</v>
      </c>
      <c r="BT106" s="3">
        <v>122</v>
      </c>
      <c r="BU106" s="3">
        <v>548</v>
      </c>
      <c r="BV106" s="3">
        <v>1042</v>
      </c>
      <c r="BW106" s="3">
        <v>2823</v>
      </c>
      <c r="BX106" s="3">
        <v>62</v>
      </c>
      <c r="BY106" s="3">
        <v>1983</v>
      </c>
      <c r="BZ106" s="3">
        <v>155</v>
      </c>
      <c r="CA106" s="3">
        <v>1182</v>
      </c>
      <c r="CB106" s="3">
        <v>511</v>
      </c>
      <c r="CC106" s="3">
        <v>1796</v>
      </c>
      <c r="CD106" s="3">
        <v>143</v>
      </c>
      <c r="CE106" s="3">
        <v>1073</v>
      </c>
      <c r="CF106" s="3">
        <v>100</v>
      </c>
      <c r="CG106" s="3">
        <v>4997</v>
      </c>
      <c r="CH106" s="3">
        <v>1198</v>
      </c>
    </row>
    <row r="107" spans="1:86" x14ac:dyDescent="0.2">
      <c r="A107" s="5" t="s">
        <v>264</v>
      </c>
      <c r="B107" s="9">
        <v>897806</v>
      </c>
      <c r="C107" s="9">
        <v>230</v>
      </c>
      <c r="D107" s="9">
        <v>199606</v>
      </c>
      <c r="E107" s="1" t="s">
        <v>265</v>
      </c>
      <c r="F107" s="1" t="str">
        <f>HYPERLINK("http://www.genome.ad.jp/dbget-bin/www_bget?compound+C00294","C00294")</f>
        <v>C00294</v>
      </c>
      <c r="G107" s="1" t="str">
        <f>HYPERLINK("http://pubchem.ncbi.nlm.nih.gov/summary/summary.cgi?cid=6021","6021")</f>
        <v>6021</v>
      </c>
      <c r="H107" s="1" t="s">
        <v>1168</v>
      </c>
      <c r="I107" s="3">
        <v>30907</v>
      </c>
      <c r="J107" s="3">
        <v>40576</v>
      </c>
      <c r="K107" s="3">
        <v>48370</v>
      </c>
      <c r="L107" s="3">
        <v>43387</v>
      </c>
      <c r="M107" s="3">
        <v>50210</v>
      </c>
      <c r="N107" s="3">
        <v>93984</v>
      </c>
      <c r="O107" s="3">
        <v>23872</v>
      </c>
      <c r="P107" s="3">
        <v>16450</v>
      </c>
      <c r="Q107" s="3">
        <v>29578</v>
      </c>
      <c r="R107" s="3">
        <v>47826</v>
      </c>
      <c r="S107" s="3">
        <v>14839</v>
      </c>
      <c r="T107" s="3">
        <v>84734</v>
      </c>
      <c r="U107" s="3">
        <v>24635</v>
      </c>
      <c r="V107" s="3">
        <v>16404</v>
      </c>
      <c r="W107" s="3">
        <v>28077</v>
      </c>
      <c r="X107" s="3">
        <v>50685</v>
      </c>
      <c r="Y107" s="3">
        <v>24922</v>
      </c>
      <c r="Z107" s="3">
        <v>38260</v>
      </c>
      <c r="AA107" s="3">
        <v>55197</v>
      </c>
      <c r="AB107" s="3">
        <v>19589</v>
      </c>
      <c r="AC107" s="3">
        <v>45246</v>
      </c>
      <c r="AD107" s="3">
        <v>7271</v>
      </c>
      <c r="AE107" s="3">
        <v>6891</v>
      </c>
      <c r="AF107" s="3">
        <v>2976</v>
      </c>
      <c r="AG107" s="3">
        <v>4718</v>
      </c>
      <c r="AH107" s="3">
        <v>33397</v>
      </c>
      <c r="AI107" s="3">
        <v>42433</v>
      </c>
      <c r="AJ107" s="3">
        <v>56462</v>
      </c>
      <c r="AK107" s="3">
        <v>9086</v>
      </c>
      <c r="AL107" s="3">
        <v>19723</v>
      </c>
      <c r="AM107" s="3">
        <v>19312</v>
      </c>
      <c r="AN107" s="3">
        <v>11952</v>
      </c>
      <c r="AO107" s="3">
        <v>44190</v>
      </c>
      <c r="AP107" s="3">
        <v>6372</v>
      </c>
      <c r="AQ107" s="3">
        <v>51366</v>
      </c>
      <c r="AR107" s="3">
        <v>13634</v>
      </c>
      <c r="AS107" s="3">
        <v>18081</v>
      </c>
      <c r="AT107" s="3">
        <v>30547</v>
      </c>
      <c r="AU107" s="3">
        <v>31927</v>
      </c>
      <c r="AV107" s="3">
        <v>24536</v>
      </c>
      <c r="AW107" s="3">
        <v>9752</v>
      </c>
      <c r="AX107" s="3">
        <v>69773</v>
      </c>
      <c r="AY107" s="3">
        <v>54273</v>
      </c>
      <c r="AZ107" s="3">
        <v>37813</v>
      </c>
      <c r="BA107" s="3">
        <v>38057</v>
      </c>
      <c r="BB107" s="3">
        <v>20154</v>
      </c>
      <c r="BC107" s="3">
        <v>74505</v>
      </c>
      <c r="BD107" s="3">
        <v>15985</v>
      </c>
      <c r="BE107" s="3">
        <v>15680</v>
      </c>
      <c r="BF107" s="3">
        <v>31123</v>
      </c>
      <c r="BG107" s="3">
        <v>11911</v>
      </c>
      <c r="BH107" s="3">
        <v>54099</v>
      </c>
      <c r="BI107" s="3">
        <v>17382</v>
      </c>
      <c r="BJ107" s="3">
        <v>49391</v>
      </c>
      <c r="BK107" s="3">
        <v>54933</v>
      </c>
      <c r="BL107" s="3">
        <v>38926</v>
      </c>
      <c r="BM107" s="3">
        <v>12228</v>
      </c>
      <c r="BN107" s="3">
        <v>35993</v>
      </c>
      <c r="BO107" s="3">
        <v>84577</v>
      </c>
      <c r="BP107" s="3">
        <v>21058</v>
      </c>
      <c r="BQ107" s="3">
        <v>55619</v>
      </c>
      <c r="BR107" s="3">
        <v>23164</v>
      </c>
      <c r="BS107" s="3">
        <v>16912</v>
      </c>
      <c r="BT107" s="3">
        <v>44539</v>
      </c>
      <c r="BU107" s="3">
        <v>30934</v>
      </c>
      <c r="BV107" s="3">
        <v>60768</v>
      </c>
      <c r="BW107" s="3">
        <v>57485</v>
      </c>
      <c r="BX107" s="3">
        <v>45803</v>
      </c>
      <c r="BY107" s="3">
        <v>5995</v>
      </c>
      <c r="BZ107" s="3">
        <v>17205</v>
      </c>
      <c r="CA107" s="3">
        <v>25936</v>
      </c>
      <c r="CB107" s="3">
        <v>11341</v>
      </c>
      <c r="CC107" s="3">
        <v>25697</v>
      </c>
      <c r="CD107" s="3">
        <v>56901</v>
      </c>
      <c r="CE107" s="3">
        <v>83893</v>
      </c>
      <c r="CF107" s="3">
        <v>73114</v>
      </c>
      <c r="CG107" s="3">
        <v>26372</v>
      </c>
      <c r="CH107" s="3">
        <v>19865</v>
      </c>
    </row>
    <row r="108" spans="1:86" x14ac:dyDescent="0.2">
      <c r="A108" s="5" t="s">
        <v>266</v>
      </c>
      <c r="B108" s="9">
        <v>764543</v>
      </c>
      <c r="C108" s="9">
        <v>202</v>
      </c>
      <c r="D108" s="9">
        <v>223518</v>
      </c>
      <c r="E108" s="1" t="s">
        <v>267</v>
      </c>
      <c r="F108" s="1" t="str">
        <f>HYPERLINK("http://www.genome.ad.jp/dbget-bin/www_bget?compound+C02043","C02043")</f>
        <v>C02043</v>
      </c>
      <c r="G108" s="1" t="str">
        <f>HYPERLINK("http://pubchem.ncbi.nlm.nih.gov/summary/summary.cgi?cid=92904","92904")</f>
        <v>92904</v>
      </c>
      <c r="H108" s="1" t="s">
        <v>1106</v>
      </c>
      <c r="I108" s="3">
        <v>335</v>
      </c>
      <c r="J108" s="3">
        <v>231</v>
      </c>
      <c r="K108" s="3">
        <v>215</v>
      </c>
      <c r="L108" s="3">
        <v>121</v>
      </c>
      <c r="M108" s="3">
        <v>874</v>
      </c>
      <c r="N108" s="3">
        <v>321</v>
      </c>
      <c r="O108" s="3">
        <v>124</v>
      </c>
      <c r="P108" s="3">
        <v>107</v>
      </c>
      <c r="Q108" s="3">
        <v>156</v>
      </c>
      <c r="R108" s="3">
        <v>307</v>
      </c>
      <c r="S108" s="3">
        <v>162</v>
      </c>
      <c r="T108" s="3">
        <v>126</v>
      </c>
      <c r="U108" s="3">
        <v>158</v>
      </c>
      <c r="V108" s="3">
        <v>265</v>
      </c>
      <c r="W108" s="3">
        <v>189</v>
      </c>
      <c r="X108" s="3">
        <v>344</v>
      </c>
      <c r="Y108" s="3">
        <v>310</v>
      </c>
      <c r="Z108" s="3">
        <v>292</v>
      </c>
      <c r="AA108" s="3">
        <v>314</v>
      </c>
      <c r="AB108" s="3">
        <v>201</v>
      </c>
      <c r="AC108" s="3">
        <v>212</v>
      </c>
      <c r="AD108" s="3">
        <v>121</v>
      </c>
      <c r="AE108" s="3">
        <v>208</v>
      </c>
      <c r="AF108" s="3">
        <v>97</v>
      </c>
      <c r="AG108" s="3">
        <v>100</v>
      </c>
      <c r="AH108" s="3">
        <v>480</v>
      </c>
      <c r="AI108" s="3">
        <v>182</v>
      </c>
      <c r="AJ108" s="3">
        <v>243</v>
      </c>
      <c r="AK108" s="3">
        <v>156</v>
      </c>
      <c r="AL108" s="3">
        <v>315</v>
      </c>
      <c r="AM108" s="3">
        <v>181</v>
      </c>
      <c r="AN108" s="3">
        <v>117</v>
      </c>
      <c r="AO108" s="3">
        <v>173</v>
      </c>
      <c r="AP108" s="3">
        <v>148</v>
      </c>
      <c r="AQ108" s="3">
        <v>205</v>
      </c>
      <c r="AR108" s="3">
        <v>242</v>
      </c>
      <c r="AS108" s="3">
        <v>143</v>
      </c>
      <c r="AT108" s="3">
        <v>220</v>
      </c>
      <c r="AU108" s="3">
        <v>286</v>
      </c>
      <c r="AV108" s="3">
        <v>386</v>
      </c>
      <c r="AW108" s="3">
        <v>117</v>
      </c>
      <c r="AX108" s="3">
        <v>236</v>
      </c>
      <c r="AY108" s="3">
        <v>322</v>
      </c>
      <c r="AZ108" s="3">
        <v>188</v>
      </c>
      <c r="BA108" s="3">
        <v>116</v>
      </c>
      <c r="BB108" s="3">
        <v>87</v>
      </c>
      <c r="BC108" s="3">
        <v>107</v>
      </c>
      <c r="BD108" s="3">
        <v>233</v>
      </c>
      <c r="BE108" s="3">
        <v>323</v>
      </c>
      <c r="BF108" s="3">
        <v>384</v>
      </c>
      <c r="BG108" s="3">
        <v>116</v>
      </c>
      <c r="BH108" s="3">
        <v>241</v>
      </c>
      <c r="BI108" s="3">
        <v>301</v>
      </c>
      <c r="BJ108" s="3">
        <v>160</v>
      </c>
      <c r="BK108" s="3">
        <v>552</v>
      </c>
      <c r="BL108" s="3">
        <v>282</v>
      </c>
      <c r="BM108" s="3">
        <v>59</v>
      </c>
      <c r="BN108" s="3">
        <v>407</v>
      </c>
      <c r="BO108" s="3">
        <v>302</v>
      </c>
      <c r="BP108" s="3">
        <v>196</v>
      </c>
      <c r="BQ108" s="3">
        <v>244</v>
      </c>
      <c r="BR108" s="3">
        <v>394</v>
      </c>
      <c r="BS108" s="3">
        <v>233</v>
      </c>
      <c r="BT108" s="3">
        <v>589</v>
      </c>
      <c r="BU108" s="3">
        <v>201</v>
      </c>
      <c r="BV108" s="3">
        <v>262</v>
      </c>
      <c r="BW108" s="3">
        <v>298</v>
      </c>
      <c r="BX108" s="3">
        <v>247</v>
      </c>
      <c r="BY108" s="3">
        <v>237</v>
      </c>
      <c r="BZ108" s="3">
        <v>180</v>
      </c>
      <c r="CA108" s="3">
        <v>297</v>
      </c>
      <c r="CB108" s="3">
        <v>255</v>
      </c>
      <c r="CC108" s="3">
        <v>246</v>
      </c>
      <c r="CD108" s="3">
        <v>169</v>
      </c>
      <c r="CE108" s="3">
        <v>185</v>
      </c>
      <c r="CF108" s="3">
        <v>587</v>
      </c>
      <c r="CG108" s="3">
        <v>1572</v>
      </c>
      <c r="CH108" s="3">
        <v>301</v>
      </c>
    </row>
    <row r="109" spans="1:86" x14ac:dyDescent="0.2">
      <c r="A109" s="5" t="s">
        <v>268</v>
      </c>
      <c r="B109" s="9">
        <v>848697</v>
      </c>
      <c r="C109" s="9">
        <v>129</v>
      </c>
      <c r="D109" s="9">
        <v>214000</v>
      </c>
      <c r="E109" s="1" t="s">
        <v>269</v>
      </c>
      <c r="F109" s="1" t="str">
        <f>HYPERLINK("http://www.genome.ad.jp/dbget-bin/www_bget?compound+C16526","C16526")</f>
        <v>C16526</v>
      </c>
      <c r="G109" s="1" t="str">
        <f>HYPERLINK("http://pubchem.ncbi.nlm.nih.gov/summary/summary.cgi?cid=5282767","5282767")</f>
        <v>5282767</v>
      </c>
      <c r="H109" s="1" t="s">
        <v>1072</v>
      </c>
      <c r="I109" s="3">
        <v>490</v>
      </c>
      <c r="J109" s="3">
        <v>378</v>
      </c>
      <c r="K109" s="3">
        <v>572</v>
      </c>
      <c r="L109" s="3">
        <v>467</v>
      </c>
      <c r="M109" s="3">
        <v>656</v>
      </c>
      <c r="N109" s="3">
        <v>558</v>
      </c>
      <c r="O109" s="3">
        <v>486</v>
      </c>
      <c r="P109" s="3">
        <v>487</v>
      </c>
      <c r="Q109" s="3">
        <v>413</v>
      </c>
      <c r="R109" s="3">
        <v>554</v>
      </c>
      <c r="S109" s="3">
        <v>452</v>
      </c>
      <c r="T109" s="3">
        <v>208</v>
      </c>
      <c r="U109" s="3">
        <v>504</v>
      </c>
      <c r="V109" s="3">
        <v>697</v>
      </c>
      <c r="W109" s="3">
        <v>419</v>
      </c>
      <c r="X109" s="3">
        <v>574</v>
      </c>
      <c r="Y109" s="3">
        <v>534</v>
      </c>
      <c r="Z109" s="3">
        <v>576</v>
      </c>
      <c r="AA109" s="3">
        <v>1159</v>
      </c>
      <c r="AB109" s="3">
        <v>470</v>
      </c>
      <c r="AC109" s="3">
        <v>441</v>
      </c>
      <c r="AD109" s="3">
        <v>588</v>
      </c>
      <c r="AE109" s="3">
        <v>795</v>
      </c>
      <c r="AF109" s="3">
        <v>1057</v>
      </c>
      <c r="AG109" s="3">
        <v>936</v>
      </c>
      <c r="AH109" s="3">
        <v>2802</v>
      </c>
      <c r="AI109" s="3">
        <v>573</v>
      </c>
      <c r="AJ109" s="3">
        <v>330</v>
      </c>
      <c r="AK109" s="3">
        <v>602</v>
      </c>
      <c r="AL109" s="3">
        <v>801</v>
      </c>
      <c r="AM109" s="3">
        <v>556</v>
      </c>
      <c r="AN109" s="3">
        <v>448</v>
      </c>
      <c r="AO109" s="3">
        <v>615</v>
      </c>
      <c r="AP109" s="3">
        <v>538</v>
      </c>
      <c r="AQ109" s="3">
        <v>1169</v>
      </c>
      <c r="AR109" s="3">
        <v>553</v>
      </c>
      <c r="AS109" s="3">
        <v>599</v>
      </c>
      <c r="AT109" s="3">
        <v>538</v>
      </c>
      <c r="AU109" s="3">
        <v>330</v>
      </c>
      <c r="AV109" s="3">
        <v>427</v>
      </c>
      <c r="AW109" s="3">
        <v>312</v>
      </c>
      <c r="AX109" s="3">
        <v>445</v>
      </c>
      <c r="AY109" s="3">
        <v>1490</v>
      </c>
      <c r="AZ109" s="3">
        <v>571</v>
      </c>
      <c r="BA109" s="3">
        <v>882</v>
      </c>
      <c r="BB109" s="3">
        <v>490</v>
      </c>
      <c r="BC109" s="3">
        <v>264</v>
      </c>
      <c r="BD109" s="3">
        <v>616</v>
      </c>
      <c r="BE109" s="3">
        <v>169</v>
      </c>
      <c r="BF109" s="3">
        <v>504</v>
      </c>
      <c r="BG109" s="3">
        <v>432</v>
      </c>
      <c r="BH109" s="3">
        <v>757</v>
      </c>
      <c r="BI109" s="3">
        <v>655</v>
      </c>
      <c r="BJ109" s="3">
        <v>623</v>
      </c>
      <c r="BK109" s="3">
        <v>840</v>
      </c>
      <c r="BL109" s="3">
        <v>609</v>
      </c>
      <c r="BM109" s="3">
        <v>375</v>
      </c>
      <c r="BN109" s="3">
        <v>369</v>
      </c>
      <c r="BO109" s="3">
        <v>858</v>
      </c>
      <c r="BP109" s="3">
        <v>316</v>
      </c>
      <c r="BQ109" s="3">
        <v>541</v>
      </c>
      <c r="BR109" s="3">
        <v>1407</v>
      </c>
      <c r="BS109" s="3">
        <v>4941</v>
      </c>
      <c r="BT109" s="3">
        <v>1359</v>
      </c>
      <c r="BU109" s="3">
        <v>2193</v>
      </c>
      <c r="BV109" s="3">
        <v>857</v>
      </c>
      <c r="BW109" s="3">
        <v>492</v>
      </c>
      <c r="BX109" s="3">
        <v>691</v>
      </c>
      <c r="BY109" s="3">
        <v>288</v>
      </c>
      <c r="BZ109" s="3">
        <v>615</v>
      </c>
      <c r="CA109" s="3">
        <v>548</v>
      </c>
      <c r="CB109" s="3">
        <v>626</v>
      </c>
      <c r="CC109" s="3">
        <v>316</v>
      </c>
      <c r="CD109" s="3">
        <v>479</v>
      </c>
      <c r="CE109" s="3">
        <v>305</v>
      </c>
      <c r="CF109" s="3">
        <v>743</v>
      </c>
      <c r="CG109" s="3">
        <v>384</v>
      </c>
      <c r="CH109" s="3">
        <v>404</v>
      </c>
    </row>
    <row r="110" spans="1:86" x14ac:dyDescent="0.2">
      <c r="A110" s="5" t="s">
        <v>1030</v>
      </c>
      <c r="B110" s="9">
        <v>618133</v>
      </c>
      <c r="C110" s="9">
        <v>265</v>
      </c>
      <c r="D110" s="9">
        <v>410816</v>
      </c>
      <c r="E110" s="1" t="s">
        <v>270</v>
      </c>
      <c r="F110" s="1" t="str">
        <f>HYPERLINK("http://www.genome.ad.jp/dbget-bin/www_bget?compound+C00262","C00262")</f>
        <v>C00262</v>
      </c>
      <c r="G110" s="1" t="str">
        <f>HYPERLINK("http://pubchem.ncbi.nlm.nih.gov/summary/summary.cgi?cid=790","790")</f>
        <v>790</v>
      </c>
      <c r="H110" s="1" t="s">
        <v>1207</v>
      </c>
      <c r="I110" s="3">
        <v>62643</v>
      </c>
      <c r="J110" s="3">
        <v>89926</v>
      </c>
      <c r="K110" s="3">
        <v>22082</v>
      </c>
      <c r="L110" s="3">
        <v>30197</v>
      </c>
      <c r="M110" s="3">
        <v>109416</v>
      </c>
      <c r="N110" s="3">
        <v>37384</v>
      </c>
      <c r="O110" s="3">
        <v>14944</v>
      </c>
      <c r="P110" s="3">
        <v>18680</v>
      </c>
      <c r="Q110" s="3">
        <v>21747</v>
      </c>
      <c r="R110" s="3">
        <v>42398</v>
      </c>
      <c r="S110" s="3">
        <v>15254</v>
      </c>
      <c r="T110" s="3">
        <v>38353</v>
      </c>
      <c r="U110" s="3">
        <v>14233</v>
      </c>
      <c r="V110" s="3">
        <v>70292</v>
      </c>
      <c r="W110" s="3">
        <v>28538</v>
      </c>
      <c r="X110" s="3">
        <v>23982</v>
      </c>
      <c r="Y110" s="3">
        <v>29798</v>
      </c>
      <c r="Z110" s="3">
        <v>61946</v>
      </c>
      <c r="AA110" s="3">
        <v>70991</v>
      </c>
      <c r="AB110" s="3">
        <v>27668</v>
      </c>
      <c r="AC110" s="3">
        <v>50929</v>
      </c>
      <c r="AD110" s="3">
        <v>35015</v>
      </c>
      <c r="AE110" s="3">
        <v>82733</v>
      </c>
      <c r="AF110" s="3">
        <v>19013</v>
      </c>
      <c r="AG110" s="3">
        <v>28960</v>
      </c>
      <c r="AH110" s="3">
        <v>84823</v>
      </c>
      <c r="AI110" s="3">
        <v>59913</v>
      </c>
      <c r="AJ110" s="3">
        <v>87384</v>
      </c>
      <c r="AK110" s="3">
        <v>32125</v>
      </c>
      <c r="AL110" s="3">
        <v>19156</v>
      </c>
      <c r="AM110" s="3">
        <v>22914</v>
      </c>
      <c r="AN110" s="3">
        <v>29145</v>
      </c>
      <c r="AO110" s="3">
        <v>21092</v>
      </c>
      <c r="AP110" s="3">
        <v>73758</v>
      </c>
      <c r="AQ110" s="3">
        <v>117933</v>
      </c>
      <c r="AR110" s="3">
        <v>21003</v>
      </c>
      <c r="AS110" s="3">
        <v>62025</v>
      </c>
      <c r="AT110" s="3">
        <v>50568</v>
      </c>
      <c r="AU110" s="3">
        <v>24909</v>
      </c>
      <c r="AV110" s="3">
        <v>61382</v>
      </c>
      <c r="AW110" s="3">
        <v>5921</v>
      </c>
      <c r="AX110" s="3">
        <v>88220</v>
      </c>
      <c r="AY110" s="3">
        <v>79437</v>
      </c>
      <c r="AZ110" s="3">
        <v>30293</v>
      </c>
      <c r="BA110" s="3">
        <v>26273</v>
      </c>
      <c r="BB110" s="3">
        <v>18378</v>
      </c>
      <c r="BC110" s="3">
        <v>60068</v>
      </c>
      <c r="BD110" s="3">
        <v>35155</v>
      </c>
      <c r="BE110" s="3">
        <v>41598</v>
      </c>
      <c r="BF110" s="3">
        <v>50346</v>
      </c>
      <c r="BG110" s="3">
        <v>8227</v>
      </c>
      <c r="BH110" s="3">
        <v>84715</v>
      </c>
      <c r="BI110" s="3">
        <v>39114</v>
      </c>
      <c r="BJ110" s="3">
        <v>17490</v>
      </c>
      <c r="BK110" s="3">
        <v>31143</v>
      </c>
      <c r="BL110" s="3">
        <v>65131</v>
      </c>
      <c r="BM110" s="3">
        <v>10975</v>
      </c>
      <c r="BN110" s="3">
        <v>79001</v>
      </c>
      <c r="BO110" s="3">
        <v>107969</v>
      </c>
      <c r="BP110" s="3">
        <v>19973</v>
      </c>
      <c r="BQ110" s="3">
        <v>72266</v>
      </c>
      <c r="BR110" s="3">
        <v>149295</v>
      </c>
      <c r="BS110" s="3">
        <v>129162</v>
      </c>
      <c r="BT110" s="3">
        <v>129172</v>
      </c>
      <c r="BU110" s="3">
        <v>61563</v>
      </c>
      <c r="BV110" s="3">
        <v>105980</v>
      </c>
      <c r="BW110" s="3">
        <v>85420</v>
      </c>
      <c r="BX110" s="3">
        <v>70503</v>
      </c>
      <c r="BY110" s="3">
        <v>54067</v>
      </c>
      <c r="BZ110" s="3">
        <v>29160</v>
      </c>
      <c r="CA110" s="3">
        <v>47563</v>
      </c>
      <c r="CB110" s="3">
        <v>42273</v>
      </c>
      <c r="CC110" s="3">
        <v>51028</v>
      </c>
      <c r="CD110" s="3">
        <v>60416</v>
      </c>
      <c r="CE110" s="3">
        <v>65787</v>
      </c>
      <c r="CF110" s="3">
        <v>154974</v>
      </c>
      <c r="CG110" s="3">
        <v>27984</v>
      </c>
      <c r="CH110" s="3">
        <v>17961</v>
      </c>
    </row>
    <row r="111" spans="1:86" x14ac:dyDescent="0.2">
      <c r="A111" s="5" t="s">
        <v>271</v>
      </c>
      <c r="B111" s="9">
        <v>254242</v>
      </c>
      <c r="C111" s="9">
        <v>146</v>
      </c>
      <c r="D111" s="9">
        <v>348772</v>
      </c>
      <c r="E111" s="1" t="s">
        <v>272</v>
      </c>
      <c r="F111" s="1" t="str">
        <f>HYPERLINK("http://www.genome.ad.jp/dbget-bin/www_bget?compound+C00192","C00192")</f>
        <v>C00192</v>
      </c>
      <c r="G111" s="1" t="str">
        <f>HYPERLINK("http://pubchem.ncbi.nlm.nih.gov/summary/summary.cgi?cid=787","787")</f>
        <v>787</v>
      </c>
      <c r="H111" s="1" t="s">
        <v>1208</v>
      </c>
      <c r="I111" s="3">
        <v>5937</v>
      </c>
      <c r="J111" s="3">
        <v>9416</v>
      </c>
      <c r="K111" s="3">
        <v>9132</v>
      </c>
      <c r="L111" s="3">
        <v>8445</v>
      </c>
      <c r="M111" s="3">
        <v>7957</v>
      </c>
      <c r="N111" s="3">
        <v>8329</v>
      </c>
      <c r="O111" s="3">
        <v>8325</v>
      </c>
      <c r="P111" s="3">
        <v>5927</v>
      </c>
      <c r="Q111" s="3">
        <v>2350</v>
      </c>
      <c r="R111" s="3">
        <v>6581</v>
      </c>
      <c r="S111" s="3">
        <v>5061</v>
      </c>
      <c r="T111" s="3">
        <v>8484</v>
      </c>
      <c r="U111" s="3">
        <v>5541</v>
      </c>
      <c r="V111" s="3">
        <v>6907</v>
      </c>
      <c r="W111" s="3">
        <v>9537</v>
      </c>
      <c r="X111" s="3">
        <v>9168</v>
      </c>
      <c r="Y111" s="3">
        <v>6254</v>
      </c>
      <c r="Z111" s="3">
        <v>9187</v>
      </c>
      <c r="AA111" s="3">
        <v>8248</v>
      </c>
      <c r="AB111" s="3">
        <v>5692</v>
      </c>
      <c r="AC111" s="3">
        <v>5546</v>
      </c>
      <c r="AD111" s="3">
        <v>3416</v>
      </c>
      <c r="AE111" s="3">
        <v>3307</v>
      </c>
      <c r="AF111" s="3">
        <v>10509</v>
      </c>
      <c r="AG111" s="3">
        <v>6894</v>
      </c>
      <c r="AH111" s="3">
        <v>3802</v>
      </c>
      <c r="AI111" s="3">
        <v>9676</v>
      </c>
      <c r="AJ111" s="3">
        <v>8329</v>
      </c>
      <c r="AK111" s="3">
        <v>3990</v>
      </c>
      <c r="AL111" s="3">
        <v>11851</v>
      </c>
      <c r="AM111" s="3">
        <v>4191</v>
      </c>
      <c r="AN111" s="3">
        <v>3478</v>
      </c>
      <c r="AO111" s="3">
        <v>4390</v>
      </c>
      <c r="AP111" s="3">
        <v>2852</v>
      </c>
      <c r="AQ111" s="3">
        <v>9452</v>
      </c>
      <c r="AR111" s="3">
        <v>9854</v>
      </c>
      <c r="AS111" s="3">
        <v>5706</v>
      </c>
      <c r="AT111" s="3">
        <v>6431</v>
      </c>
      <c r="AU111" s="3">
        <v>5684</v>
      </c>
      <c r="AV111" s="3">
        <v>10059</v>
      </c>
      <c r="AW111" s="3">
        <v>3293</v>
      </c>
      <c r="AX111" s="3">
        <v>5462</v>
      </c>
      <c r="AY111" s="3">
        <v>3525</v>
      </c>
      <c r="AZ111" s="3">
        <v>2739</v>
      </c>
      <c r="BA111" s="3">
        <v>8707</v>
      </c>
      <c r="BB111" s="3">
        <v>4998</v>
      </c>
      <c r="BC111" s="3">
        <v>4880</v>
      </c>
      <c r="BD111" s="3">
        <v>5464</v>
      </c>
      <c r="BE111" s="3">
        <v>4147</v>
      </c>
      <c r="BF111" s="3">
        <v>8120</v>
      </c>
      <c r="BG111" s="3">
        <v>5908</v>
      </c>
      <c r="BH111" s="3">
        <v>10377</v>
      </c>
      <c r="BI111" s="3">
        <v>1988</v>
      </c>
      <c r="BJ111" s="3">
        <v>7907</v>
      </c>
      <c r="BK111" s="3">
        <v>9891</v>
      </c>
      <c r="BL111" s="3">
        <v>3602</v>
      </c>
      <c r="BM111" s="3">
        <v>6657</v>
      </c>
      <c r="BN111" s="3">
        <v>3583</v>
      </c>
      <c r="BO111" s="3">
        <v>7343</v>
      </c>
      <c r="BP111" s="3">
        <v>2504</v>
      </c>
      <c r="BQ111" s="3">
        <v>6001</v>
      </c>
      <c r="BR111" s="3">
        <v>4463</v>
      </c>
      <c r="BS111" s="3">
        <v>5159</v>
      </c>
      <c r="BT111" s="3">
        <v>8756</v>
      </c>
      <c r="BU111" s="3">
        <v>6746</v>
      </c>
      <c r="BV111" s="3">
        <v>6371</v>
      </c>
      <c r="BW111" s="3">
        <v>6365</v>
      </c>
      <c r="BX111" s="3">
        <v>4381</v>
      </c>
      <c r="BY111" s="3">
        <v>3958</v>
      </c>
      <c r="BZ111" s="3">
        <v>2864</v>
      </c>
      <c r="CA111" s="3">
        <v>2193</v>
      </c>
      <c r="CB111" s="3">
        <v>3286</v>
      </c>
      <c r="CC111" s="3">
        <v>4324</v>
      </c>
      <c r="CD111" s="3">
        <v>3649</v>
      </c>
      <c r="CE111" s="3">
        <v>9376</v>
      </c>
      <c r="CF111" s="3">
        <v>6798</v>
      </c>
      <c r="CG111" s="3">
        <v>8036</v>
      </c>
      <c r="CH111" s="3">
        <v>8308</v>
      </c>
    </row>
    <row r="112" spans="1:86" x14ac:dyDescent="0.2">
      <c r="A112" s="5" t="s">
        <v>273</v>
      </c>
      <c r="B112" s="9">
        <v>325357</v>
      </c>
      <c r="C112" s="9">
        <v>278</v>
      </c>
      <c r="D112" s="9">
        <v>203241</v>
      </c>
      <c r="E112" s="1" t="s">
        <v>274</v>
      </c>
      <c r="F112" s="1" t="str">
        <f>HYPERLINK("http://www.genome.ad.jp/dbget-bin/www_bget?compound+  ","  ")</f>
        <v xml:space="preserve">  </v>
      </c>
      <c r="G112" s="1" t="str">
        <f>HYPERLINK("http://pubchem.ncbi.nlm.nih.gov/summary/summary.cgi?cid=16639161","16639161")</f>
        <v>16639161</v>
      </c>
      <c r="H112" s="1" t="s">
        <v>1065</v>
      </c>
      <c r="I112" s="3">
        <v>270</v>
      </c>
      <c r="J112" s="3">
        <v>738</v>
      </c>
      <c r="K112" s="3">
        <v>570</v>
      </c>
      <c r="L112" s="3">
        <v>602</v>
      </c>
      <c r="M112" s="3">
        <v>505</v>
      </c>
      <c r="N112" s="3">
        <v>639</v>
      </c>
      <c r="O112" s="3">
        <v>259</v>
      </c>
      <c r="P112" s="3">
        <v>303</v>
      </c>
      <c r="Q112" s="3">
        <v>230</v>
      </c>
      <c r="R112" s="3">
        <v>514</v>
      </c>
      <c r="S112" s="3">
        <v>293</v>
      </c>
      <c r="T112" s="3">
        <v>574</v>
      </c>
      <c r="U112" s="3">
        <v>406</v>
      </c>
      <c r="V112" s="3">
        <v>520</v>
      </c>
      <c r="W112" s="3">
        <v>384</v>
      </c>
      <c r="X112" s="3">
        <v>677</v>
      </c>
      <c r="Y112" s="3">
        <v>503</v>
      </c>
      <c r="Z112" s="3">
        <v>819</v>
      </c>
      <c r="AA112" s="3">
        <v>504</v>
      </c>
      <c r="AB112" s="3">
        <v>403</v>
      </c>
      <c r="AC112" s="3">
        <v>369</v>
      </c>
      <c r="AD112" s="3">
        <v>332</v>
      </c>
      <c r="AE112" s="3">
        <v>337</v>
      </c>
      <c r="AF112" s="3">
        <v>327</v>
      </c>
      <c r="AG112" s="3">
        <v>464</v>
      </c>
      <c r="AH112" s="3">
        <v>445</v>
      </c>
      <c r="AI112" s="3">
        <v>477</v>
      </c>
      <c r="AJ112" s="3">
        <v>662</v>
      </c>
      <c r="AK112" s="3">
        <v>278</v>
      </c>
      <c r="AL112" s="3">
        <v>438</v>
      </c>
      <c r="AM112" s="3">
        <v>320</v>
      </c>
      <c r="AN112" s="3">
        <v>314</v>
      </c>
      <c r="AO112" s="3">
        <v>364</v>
      </c>
      <c r="AP112" s="3">
        <v>341</v>
      </c>
      <c r="AQ112" s="3">
        <v>798</v>
      </c>
      <c r="AR112" s="3">
        <v>491</v>
      </c>
      <c r="AS112" s="3">
        <v>286</v>
      </c>
      <c r="AT112" s="3">
        <v>336</v>
      </c>
      <c r="AU112" s="3">
        <v>561</v>
      </c>
      <c r="AV112" s="3">
        <v>490</v>
      </c>
      <c r="AW112" s="3">
        <v>243</v>
      </c>
      <c r="AX112" s="3">
        <v>295</v>
      </c>
      <c r="AY112" s="3">
        <v>325</v>
      </c>
      <c r="AZ112" s="3">
        <v>276</v>
      </c>
      <c r="BA112" s="3">
        <v>529</v>
      </c>
      <c r="BB112" s="3">
        <v>308</v>
      </c>
      <c r="BC112" s="3">
        <v>543</v>
      </c>
      <c r="BD112" s="3">
        <v>297</v>
      </c>
      <c r="BE112" s="3">
        <v>345</v>
      </c>
      <c r="BF112" s="3">
        <v>535</v>
      </c>
      <c r="BG112" s="3">
        <v>351</v>
      </c>
      <c r="BH112" s="3">
        <v>770</v>
      </c>
      <c r="BI112" s="3">
        <v>232</v>
      </c>
      <c r="BJ112" s="3">
        <v>536</v>
      </c>
      <c r="BK112" s="3">
        <v>798</v>
      </c>
      <c r="BL112" s="3">
        <v>324</v>
      </c>
      <c r="BM112" s="3">
        <v>344</v>
      </c>
      <c r="BN112" s="3">
        <v>337</v>
      </c>
      <c r="BO112" s="3">
        <v>527</v>
      </c>
      <c r="BP112" s="3">
        <v>219</v>
      </c>
      <c r="BQ112" s="3">
        <v>321</v>
      </c>
      <c r="BR112" s="3">
        <v>513</v>
      </c>
      <c r="BS112" s="3">
        <v>635</v>
      </c>
      <c r="BT112" s="3">
        <v>694</v>
      </c>
      <c r="BU112" s="3">
        <v>613</v>
      </c>
      <c r="BV112" s="3">
        <v>513</v>
      </c>
      <c r="BW112" s="3">
        <v>589</v>
      </c>
      <c r="BX112" s="3">
        <v>343</v>
      </c>
      <c r="BY112" s="3">
        <v>287</v>
      </c>
      <c r="BZ112" s="3">
        <v>456</v>
      </c>
      <c r="CA112" s="3">
        <v>213</v>
      </c>
      <c r="CB112" s="3">
        <v>344</v>
      </c>
      <c r="CC112" s="3">
        <v>309</v>
      </c>
      <c r="CD112" s="3">
        <v>378</v>
      </c>
      <c r="CE112" s="3">
        <v>778</v>
      </c>
      <c r="CF112" s="3">
        <v>445</v>
      </c>
      <c r="CG112" s="3">
        <v>859</v>
      </c>
      <c r="CH112" s="3">
        <v>516</v>
      </c>
    </row>
    <row r="113" spans="1:86" x14ac:dyDescent="0.2">
      <c r="A113" s="5" t="s">
        <v>275</v>
      </c>
      <c r="B113" s="9">
        <v>444264</v>
      </c>
      <c r="C113" s="9">
        <v>218</v>
      </c>
      <c r="D113" s="9">
        <v>206163</v>
      </c>
      <c r="E113" s="1" t="s">
        <v>276</v>
      </c>
      <c r="F113" s="1" t="str">
        <f>HYPERLINK("http://www.genome.ad.jp/dbget-bin/www_bget?compound+C00263","C00263")</f>
        <v>C00263</v>
      </c>
      <c r="G113" s="1" t="str">
        <f>HYPERLINK("http://pubchem.ncbi.nlm.nih.gov/summary/summary.cgi?cid=12647","12647")</f>
        <v>12647</v>
      </c>
      <c r="H113" s="1" t="s">
        <v>1128</v>
      </c>
      <c r="I113" s="3">
        <v>143</v>
      </c>
      <c r="J113" s="3">
        <v>117</v>
      </c>
      <c r="K113" s="3">
        <v>122</v>
      </c>
      <c r="L113" s="3">
        <v>83</v>
      </c>
      <c r="M113" s="3">
        <v>132</v>
      </c>
      <c r="N113" s="3">
        <v>217</v>
      </c>
      <c r="O113" s="3">
        <v>83</v>
      </c>
      <c r="P113" s="3">
        <v>83</v>
      </c>
      <c r="Q113" s="3">
        <v>102</v>
      </c>
      <c r="R113" s="3">
        <v>161</v>
      </c>
      <c r="S113" s="3">
        <v>110</v>
      </c>
      <c r="T113" s="3">
        <v>158</v>
      </c>
      <c r="U113" s="3">
        <v>125</v>
      </c>
      <c r="V113" s="3">
        <v>114</v>
      </c>
      <c r="W113" s="3">
        <v>85</v>
      </c>
      <c r="X113" s="3">
        <v>128</v>
      </c>
      <c r="Y113" s="3">
        <v>77</v>
      </c>
      <c r="Z113" s="3">
        <v>101</v>
      </c>
      <c r="AA113" s="3">
        <v>154</v>
      </c>
      <c r="AB113" s="3">
        <v>111</v>
      </c>
      <c r="AC113" s="3">
        <v>107</v>
      </c>
      <c r="AD113" s="3">
        <v>120</v>
      </c>
      <c r="AE113" s="3">
        <v>100</v>
      </c>
      <c r="AF113" s="3">
        <v>76</v>
      </c>
      <c r="AG113" s="3">
        <v>116</v>
      </c>
      <c r="AH113" s="3">
        <v>142</v>
      </c>
      <c r="AI113" s="3">
        <v>89</v>
      </c>
      <c r="AJ113" s="3">
        <v>107</v>
      </c>
      <c r="AK113" s="3">
        <v>111</v>
      </c>
      <c r="AL113" s="3">
        <v>214</v>
      </c>
      <c r="AM113" s="3">
        <v>154</v>
      </c>
      <c r="AN113" s="3">
        <v>72</v>
      </c>
      <c r="AO113" s="3">
        <v>104</v>
      </c>
      <c r="AP113" s="3">
        <v>96</v>
      </c>
      <c r="AQ113" s="3">
        <v>127</v>
      </c>
      <c r="AR113" s="3">
        <v>116</v>
      </c>
      <c r="AS113" s="3">
        <v>140</v>
      </c>
      <c r="AT113" s="3">
        <v>123</v>
      </c>
      <c r="AU113" s="3">
        <v>138</v>
      </c>
      <c r="AV113" s="3">
        <v>109</v>
      </c>
      <c r="AW113" s="3">
        <v>81</v>
      </c>
      <c r="AX113" s="3">
        <v>155</v>
      </c>
      <c r="AY113" s="3">
        <v>112</v>
      </c>
      <c r="AZ113" s="3">
        <v>98</v>
      </c>
      <c r="BA113" s="3">
        <v>80</v>
      </c>
      <c r="BB113" s="3">
        <v>89</v>
      </c>
      <c r="BC113" s="3">
        <v>128</v>
      </c>
      <c r="BD113" s="3">
        <v>86</v>
      </c>
      <c r="BE113" s="3">
        <v>139</v>
      </c>
      <c r="BF113" s="3">
        <v>208</v>
      </c>
      <c r="BG113" s="3">
        <v>100</v>
      </c>
      <c r="BH113" s="3">
        <v>183</v>
      </c>
      <c r="BI113" s="3">
        <v>134</v>
      </c>
      <c r="BJ113" s="3">
        <v>106</v>
      </c>
      <c r="BK113" s="3">
        <v>106</v>
      </c>
      <c r="BL113" s="3">
        <v>118</v>
      </c>
      <c r="BM113" s="3">
        <v>94</v>
      </c>
      <c r="BN113" s="3">
        <v>231</v>
      </c>
      <c r="BO113" s="3">
        <v>128</v>
      </c>
      <c r="BP113" s="3">
        <v>116</v>
      </c>
      <c r="BQ113" s="3">
        <v>110</v>
      </c>
      <c r="BR113" s="3">
        <v>165</v>
      </c>
      <c r="BS113" s="3">
        <v>133</v>
      </c>
      <c r="BT113" s="3">
        <v>211</v>
      </c>
      <c r="BU113" s="3">
        <v>199</v>
      </c>
      <c r="BV113" s="3">
        <v>218</v>
      </c>
      <c r="BW113" s="3">
        <v>125</v>
      </c>
      <c r="BX113" s="3">
        <v>122</v>
      </c>
      <c r="BY113" s="3">
        <v>329</v>
      </c>
      <c r="BZ113" s="3">
        <v>140</v>
      </c>
      <c r="CA113" s="3">
        <v>113</v>
      </c>
      <c r="CB113" s="3">
        <v>174</v>
      </c>
      <c r="CC113" s="3">
        <v>165</v>
      </c>
      <c r="CD113" s="3">
        <v>131</v>
      </c>
      <c r="CE113" s="3">
        <v>146</v>
      </c>
      <c r="CF113" s="3">
        <v>140</v>
      </c>
      <c r="CG113" s="3">
        <v>180</v>
      </c>
      <c r="CH113" s="3">
        <v>204</v>
      </c>
    </row>
    <row r="114" spans="1:86" x14ac:dyDescent="0.2">
      <c r="A114" s="5" t="s">
        <v>277</v>
      </c>
      <c r="B114" s="9">
        <v>663938</v>
      </c>
      <c r="C114" s="9">
        <v>154</v>
      </c>
      <c r="D114" s="9">
        <v>368048</v>
      </c>
      <c r="E114" s="1" t="s">
        <v>278</v>
      </c>
      <c r="F114" s="1" t="str">
        <f>HYPERLINK("http://www.genome.ad.jp/dbget-bin/www_bget?compound+C00135","C00135")</f>
        <v>C00135</v>
      </c>
      <c r="G114" s="1" t="str">
        <f>HYPERLINK("http://pubchem.ncbi.nlm.nih.gov/summary/summary.cgi?cid=6274","6274")</f>
        <v>6274</v>
      </c>
      <c r="H114" s="1" t="s">
        <v>1157</v>
      </c>
      <c r="I114" s="3">
        <v>19468</v>
      </c>
      <c r="J114" s="3">
        <v>9901</v>
      </c>
      <c r="K114" s="3">
        <v>2996</v>
      </c>
      <c r="L114" s="3">
        <v>2085</v>
      </c>
      <c r="M114" s="3">
        <v>10606</v>
      </c>
      <c r="N114" s="3">
        <v>6866</v>
      </c>
      <c r="O114" s="3">
        <v>3693</v>
      </c>
      <c r="P114" s="3">
        <v>6202</v>
      </c>
      <c r="Q114" s="3">
        <v>2128</v>
      </c>
      <c r="R114" s="3">
        <v>6572</v>
      </c>
      <c r="S114" s="3">
        <v>2499</v>
      </c>
      <c r="T114" s="3">
        <v>1395</v>
      </c>
      <c r="U114" s="3">
        <v>3721</v>
      </c>
      <c r="V114" s="3">
        <v>20952</v>
      </c>
      <c r="W114" s="3">
        <v>9796</v>
      </c>
      <c r="X114" s="3">
        <v>3315</v>
      </c>
      <c r="Y114" s="3">
        <v>4223</v>
      </c>
      <c r="Z114" s="3">
        <v>7281</v>
      </c>
      <c r="AA114" s="3">
        <v>11171</v>
      </c>
      <c r="AB114" s="3">
        <v>5214</v>
      </c>
      <c r="AC114" s="3">
        <v>3008</v>
      </c>
      <c r="AD114" s="3">
        <v>3790</v>
      </c>
      <c r="AE114" s="3">
        <v>14365</v>
      </c>
      <c r="AF114" s="3">
        <v>13249</v>
      </c>
      <c r="AG114" s="3">
        <v>6705</v>
      </c>
      <c r="AH114" s="3">
        <v>5203</v>
      </c>
      <c r="AI114" s="3">
        <v>6640</v>
      </c>
      <c r="AJ114" s="3">
        <v>2693</v>
      </c>
      <c r="AK114" s="3">
        <v>5796</v>
      </c>
      <c r="AL114" s="3">
        <v>3184</v>
      </c>
      <c r="AM114" s="3">
        <v>4977</v>
      </c>
      <c r="AN114" s="3">
        <v>4537</v>
      </c>
      <c r="AO114" s="3">
        <v>3546</v>
      </c>
      <c r="AP114" s="3">
        <v>8370</v>
      </c>
      <c r="AQ114" s="3">
        <v>7449</v>
      </c>
      <c r="AR114" s="3">
        <v>5945</v>
      </c>
      <c r="AS114" s="3">
        <v>5030</v>
      </c>
      <c r="AT114" s="3">
        <v>11032</v>
      </c>
      <c r="AU114" s="3">
        <v>4007</v>
      </c>
      <c r="AV114" s="3">
        <v>5033</v>
      </c>
      <c r="AW114" s="3">
        <v>1927</v>
      </c>
      <c r="AX114" s="3">
        <v>7468</v>
      </c>
      <c r="AY114" s="3">
        <v>7998</v>
      </c>
      <c r="AZ114" s="3">
        <v>2932</v>
      </c>
      <c r="BA114" s="3">
        <v>5353</v>
      </c>
      <c r="BB114" s="3">
        <v>2908</v>
      </c>
      <c r="BC114" s="3">
        <v>5652</v>
      </c>
      <c r="BD114" s="3">
        <v>5653</v>
      </c>
      <c r="BE114" s="3">
        <v>1507</v>
      </c>
      <c r="BF114" s="3">
        <v>7330</v>
      </c>
      <c r="BG114" s="3">
        <v>1762</v>
      </c>
      <c r="BH114" s="3">
        <v>5280</v>
      </c>
      <c r="BI114" s="3">
        <v>2600</v>
      </c>
      <c r="BJ114" s="3">
        <v>2647</v>
      </c>
      <c r="BK114" s="3">
        <v>3631</v>
      </c>
      <c r="BL114" s="3">
        <v>4638</v>
      </c>
      <c r="BM114" s="3">
        <v>1535</v>
      </c>
      <c r="BN114" s="3">
        <v>9478</v>
      </c>
      <c r="BO114" s="3">
        <v>8999</v>
      </c>
      <c r="BP114" s="3">
        <v>1622</v>
      </c>
      <c r="BQ114" s="3">
        <v>7545</v>
      </c>
      <c r="BR114" s="3">
        <v>3674</v>
      </c>
      <c r="BS114" s="3">
        <v>4634</v>
      </c>
      <c r="BT114" s="3">
        <v>5054</v>
      </c>
      <c r="BU114" s="3">
        <v>7439</v>
      </c>
      <c r="BV114" s="3">
        <v>9378</v>
      </c>
      <c r="BW114" s="3">
        <v>4527</v>
      </c>
      <c r="BX114" s="3">
        <v>6681</v>
      </c>
      <c r="BY114" s="3">
        <v>3617</v>
      </c>
      <c r="BZ114" s="3">
        <v>2815</v>
      </c>
      <c r="CA114" s="3">
        <v>3875</v>
      </c>
      <c r="CB114" s="3">
        <v>5501</v>
      </c>
      <c r="CC114" s="3">
        <v>4959</v>
      </c>
      <c r="CD114" s="3">
        <v>3424</v>
      </c>
      <c r="CE114" s="3">
        <v>4865</v>
      </c>
      <c r="CF114" s="3">
        <v>6793</v>
      </c>
      <c r="CG114" s="3">
        <v>2505</v>
      </c>
      <c r="CH114" s="3">
        <v>3593</v>
      </c>
    </row>
    <row r="115" spans="1:86" x14ac:dyDescent="0.2">
      <c r="A115" s="5" t="s">
        <v>279</v>
      </c>
      <c r="B115" s="9">
        <v>955831</v>
      </c>
      <c r="C115" s="9">
        <v>324</v>
      </c>
      <c r="D115" s="9">
        <v>213307</v>
      </c>
      <c r="E115" s="1" t="s">
        <v>280</v>
      </c>
      <c r="F115" s="1" t="str">
        <f>HYPERLINK("http://www.genome.ad.jp/dbget-bin/www_bget?compound+C00387","C00387")</f>
        <v>C00387</v>
      </c>
      <c r="G115" s="1" t="str">
        <f>HYPERLINK("http://pubchem.ncbi.nlm.nih.gov/summary/summary.cgi?cid=6802","6802")</f>
        <v>6802</v>
      </c>
      <c r="H115" s="1" t="s">
        <v>1150</v>
      </c>
      <c r="I115" s="3">
        <v>5750</v>
      </c>
      <c r="J115" s="3">
        <v>5477</v>
      </c>
      <c r="K115" s="3">
        <v>5784</v>
      </c>
      <c r="L115" s="3">
        <v>5446</v>
      </c>
      <c r="M115" s="3">
        <v>10004</v>
      </c>
      <c r="N115" s="3">
        <v>11055</v>
      </c>
      <c r="O115" s="3">
        <v>2961</v>
      </c>
      <c r="P115" s="3">
        <v>3140</v>
      </c>
      <c r="Q115" s="3">
        <v>4288</v>
      </c>
      <c r="R115" s="3">
        <v>5852</v>
      </c>
      <c r="S115" s="3">
        <v>1464</v>
      </c>
      <c r="T115" s="3">
        <v>5917</v>
      </c>
      <c r="U115" s="3">
        <v>3165</v>
      </c>
      <c r="V115" s="3">
        <v>2330</v>
      </c>
      <c r="W115" s="3">
        <v>3079</v>
      </c>
      <c r="X115" s="3">
        <v>5327</v>
      </c>
      <c r="Y115" s="3">
        <v>3514</v>
      </c>
      <c r="Z115" s="3">
        <v>5105</v>
      </c>
      <c r="AA115" s="3">
        <v>7611</v>
      </c>
      <c r="AB115" s="3">
        <v>3385</v>
      </c>
      <c r="AC115" s="3">
        <v>6017</v>
      </c>
      <c r="AD115" s="3">
        <v>1450</v>
      </c>
      <c r="AE115" s="3">
        <v>1247</v>
      </c>
      <c r="AF115" s="3">
        <v>705</v>
      </c>
      <c r="AG115" s="3">
        <v>1027</v>
      </c>
      <c r="AH115" s="3">
        <v>4319</v>
      </c>
      <c r="AI115" s="3">
        <v>5108</v>
      </c>
      <c r="AJ115" s="3">
        <v>7155</v>
      </c>
      <c r="AK115" s="3">
        <v>1114</v>
      </c>
      <c r="AL115" s="3">
        <v>1876</v>
      </c>
      <c r="AM115" s="3">
        <v>2887</v>
      </c>
      <c r="AN115" s="3">
        <v>1331</v>
      </c>
      <c r="AO115" s="3">
        <v>5775</v>
      </c>
      <c r="AP115" s="3">
        <v>1252</v>
      </c>
      <c r="AQ115" s="3">
        <v>6133</v>
      </c>
      <c r="AR115" s="3">
        <v>1242</v>
      </c>
      <c r="AS115" s="3">
        <v>3097</v>
      </c>
      <c r="AT115" s="3">
        <v>4038</v>
      </c>
      <c r="AU115" s="3">
        <v>3892</v>
      </c>
      <c r="AV115" s="3">
        <v>4888</v>
      </c>
      <c r="AW115" s="3">
        <v>1185</v>
      </c>
      <c r="AX115" s="3">
        <v>5736</v>
      </c>
      <c r="AY115" s="3">
        <v>4227</v>
      </c>
      <c r="AZ115" s="3">
        <v>2299</v>
      </c>
      <c r="BA115" s="3">
        <v>4567</v>
      </c>
      <c r="BB115" s="3">
        <v>2586</v>
      </c>
      <c r="BC115" s="3">
        <v>10079</v>
      </c>
      <c r="BD115" s="3">
        <v>973</v>
      </c>
      <c r="BE115" s="3">
        <v>1446</v>
      </c>
      <c r="BF115" s="3">
        <v>3813</v>
      </c>
      <c r="BG115" s="3">
        <v>1784</v>
      </c>
      <c r="BH115" s="3">
        <v>8226</v>
      </c>
      <c r="BI115" s="3">
        <v>3084</v>
      </c>
      <c r="BJ115" s="3">
        <v>6617</v>
      </c>
      <c r="BK115" s="3">
        <v>5384</v>
      </c>
      <c r="BL115" s="3">
        <v>6259</v>
      </c>
      <c r="BM115" s="3">
        <v>1987</v>
      </c>
      <c r="BN115" s="3">
        <v>5939</v>
      </c>
      <c r="BO115" s="3">
        <v>10625</v>
      </c>
      <c r="BP115" s="3">
        <v>2289</v>
      </c>
      <c r="BQ115" s="3">
        <v>7395</v>
      </c>
      <c r="BR115" s="3">
        <v>3754</v>
      </c>
      <c r="BS115" s="3">
        <v>3500</v>
      </c>
      <c r="BT115" s="3">
        <v>9094</v>
      </c>
      <c r="BU115" s="3">
        <v>6719</v>
      </c>
      <c r="BV115" s="3">
        <v>7426</v>
      </c>
      <c r="BW115" s="3">
        <v>5412</v>
      </c>
      <c r="BX115" s="3">
        <v>4990</v>
      </c>
      <c r="BY115" s="3">
        <v>269</v>
      </c>
      <c r="BZ115" s="3">
        <v>2099</v>
      </c>
      <c r="CA115" s="3">
        <v>2281</v>
      </c>
      <c r="CB115" s="3">
        <v>1019</v>
      </c>
      <c r="CC115" s="3">
        <v>3201</v>
      </c>
      <c r="CD115" s="3">
        <v>7686</v>
      </c>
      <c r="CE115" s="3">
        <v>6541</v>
      </c>
      <c r="CF115" s="3">
        <v>9996</v>
      </c>
      <c r="CG115" s="3">
        <v>1963</v>
      </c>
      <c r="CH115" s="3">
        <v>1570</v>
      </c>
    </row>
    <row r="116" spans="1:86" x14ac:dyDescent="0.2">
      <c r="A116" s="5" t="s">
        <v>281</v>
      </c>
      <c r="B116" s="9">
        <v>744267</v>
      </c>
      <c r="C116" s="9">
        <v>352</v>
      </c>
      <c r="D116" s="9">
        <v>352795</v>
      </c>
      <c r="E116" s="1" t="s">
        <v>282</v>
      </c>
      <c r="F116" s="1" t="str">
        <f>HYPERLINK("http://www.genome.ad.jp/dbget-bin/www_bget?compound+C00242","C00242")</f>
        <v>C00242</v>
      </c>
      <c r="G116" s="1" t="str">
        <f>HYPERLINK("http://pubchem.ncbi.nlm.nih.gov/summary/summary.cgi?cid=764","764")</f>
        <v>764</v>
      </c>
      <c r="H116" s="1" t="s">
        <v>1209</v>
      </c>
      <c r="I116" s="3">
        <v>7085</v>
      </c>
      <c r="J116" s="3">
        <v>6440</v>
      </c>
      <c r="K116" s="3">
        <v>2251</v>
      </c>
      <c r="L116" s="3">
        <v>2754</v>
      </c>
      <c r="M116" s="3">
        <v>8951</v>
      </c>
      <c r="N116" s="3">
        <v>2774</v>
      </c>
      <c r="O116" s="3">
        <v>1583</v>
      </c>
      <c r="P116" s="3">
        <v>2167</v>
      </c>
      <c r="Q116" s="3">
        <v>1959</v>
      </c>
      <c r="R116" s="3">
        <v>3708</v>
      </c>
      <c r="S116" s="3">
        <v>920</v>
      </c>
      <c r="T116" s="3">
        <v>1764</v>
      </c>
      <c r="U116" s="3">
        <v>1157</v>
      </c>
      <c r="V116" s="3">
        <v>4059</v>
      </c>
      <c r="W116" s="3">
        <v>3248</v>
      </c>
      <c r="X116" s="3">
        <v>1866</v>
      </c>
      <c r="Y116" s="3">
        <v>2555</v>
      </c>
      <c r="Z116" s="3">
        <v>5326</v>
      </c>
      <c r="AA116" s="3">
        <v>6037</v>
      </c>
      <c r="AB116" s="3">
        <v>2615</v>
      </c>
      <c r="AC116" s="3">
        <v>3092</v>
      </c>
      <c r="AD116" s="3">
        <v>3561</v>
      </c>
      <c r="AE116" s="3">
        <v>4644</v>
      </c>
      <c r="AF116" s="3">
        <v>976</v>
      </c>
      <c r="AG116" s="3">
        <v>2636</v>
      </c>
      <c r="AH116" s="3">
        <v>5093</v>
      </c>
      <c r="AI116" s="3">
        <v>5858</v>
      </c>
      <c r="AJ116" s="3">
        <v>6464</v>
      </c>
      <c r="AK116" s="3">
        <v>3178</v>
      </c>
      <c r="AL116" s="3">
        <v>1516</v>
      </c>
      <c r="AM116" s="3">
        <v>1682</v>
      </c>
      <c r="AN116" s="3">
        <v>2009</v>
      </c>
      <c r="AO116" s="3">
        <v>3440</v>
      </c>
      <c r="AP116" s="3">
        <v>5413</v>
      </c>
      <c r="AQ116" s="3">
        <v>8366</v>
      </c>
      <c r="AR116" s="3">
        <v>1096</v>
      </c>
      <c r="AS116" s="3">
        <v>5033</v>
      </c>
      <c r="AT116" s="3">
        <v>4176</v>
      </c>
      <c r="AU116" s="3">
        <v>2428</v>
      </c>
      <c r="AV116" s="3">
        <v>7438</v>
      </c>
      <c r="AW116" s="3">
        <v>481</v>
      </c>
      <c r="AX116" s="3">
        <v>5000</v>
      </c>
      <c r="AY116" s="3">
        <v>1081</v>
      </c>
      <c r="AZ116" s="3">
        <v>1204</v>
      </c>
      <c r="BA116" s="3">
        <v>1571</v>
      </c>
      <c r="BB116" s="3">
        <v>1337</v>
      </c>
      <c r="BC116" s="3">
        <v>5173</v>
      </c>
      <c r="BD116" s="3">
        <v>124</v>
      </c>
      <c r="BE116" s="3">
        <v>2108</v>
      </c>
      <c r="BF116" s="3">
        <v>4260</v>
      </c>
      <c r="BG116" s="3">
        <v>827</v>
      </c>
      <c r="BH116" s="3">
        <v>8534</v>
      </c>
      <c r="BI116" s="3">
        <v>3602</v>
      </c>
      <c r="BJ116" s="3">
        <v>1920</v>
      </c>
      <c r="BK116" s="3">
        <v>1790</v>
      </c>
      <c r="BL116" s="3">
        <v>5390</v>
      </c>
      <c r="BM116" s="3">
        <v>888</v>
      </c>
      <c r="BN116" s="3">
        <v>7006</v>
      </c>
      <c r="BO116" s="3">
        <v>8552</v>
      </c>
      <c r="BP116" s="3">
        <v>1208</v>
      </c>
      <c r="BQ116" s="3">
        <v>6465</v>
      </c>
      <c r="BR116" s="3">
        <v>7449</v>
      </c>
      <c r="BS116" s="3">
        <v>6899</v>
      </c>
      <c r="BT116" s="3">
        <v>12756</v>
      </c>
      <c r="BU116" s="3">
        <v>5641</v>
      </c>
      <c r="BV116" s="3">
        <v>8537</v>
      </c>
      <c r="BW116" s="3">
        <v>5801</v>
      </c>
      <c r="BX116" s="3">
        <v>3045</v>
      </c>
      <c r="BY116" s="3">
        <v>162</v>
      </c>
      <c r="BZ116" s="3">
        <v>1571</v>
      </c>
      <c r="CA116" s="3">
        <v>2253</v>
      </c>
      <c r="CB116" s="3">
        <v>2707</v>
      </c>
      <c r="CC116" s="3">
        <v>2452</v>
      </c>
      <c r="CD116" s="3">
        <v>4586</v>
      </c>
      <c r="CE116" s="3">
        <v>3373</v>
      </c>
      <c r="CF116" s="3">
        <v>13560</v>
      </c>
      <c r="CG116" s="3">
        <v>2358</v>
      </c>
      <c r="CH116" s="3">
        <v>885</v>
      </c>
    </row>
    <row r="117" spans="1:86" x14ac:dyDescent="0.2">
      <c r="A117" s="5" t="s">
        <v>283</v>
      </c>
      <c r="B117" s="9">
        <v>229810</v>
      </c>
      <c r="C117" s="9">
        <v>177</v>
      </c>
      <c r="D117" s="9">
        <v>216047</v>
      </c>
      <c r="E117" s="1" t="s">
        <v>284</v>
      </c>
      <c r="F117" s="1" t="str">
        <f>HYPERLINK("http://www.genome.ad.jp/dbget-bin/www_bget?compound+C00160","C00160")</f>
        <v>C00160</v>
      </c>
      <c r="G117" s="1" t="str">
        <f>HYPERLINK("http://pubchem.ncbi.nlm.nih.gov/summary/summary.cgi?cid=757","757")</f>
        <v>757</v>
      </c>
      <c r="H117" s="1" t="s">
        <v>1210</v>
      </c>
      <c r="I117" s="3">
        <v>1423</v>
      </c>
      <c r="J117" s="3">
        <v>1254</v>
      </c>
      <c r="K117" s="3">
        <v>1473</v>
      </c>
      <c r="L117" s="3">
        <v>1735</v>
      </c>
      <c r="M117" s="3">
        <v>1435</v>
      </c>
      <c r="N117" s="3">
        <v>1597</v>
      </c>
      <c r="O117" s="3">
        <v>731</v>
      </c>
      <c r="P117" s="3">
        <v>843</v>
      </c>
      <c r="Q117" s="3">
        <v>1051</v>
      </c>
      <c r="R117" s="3">
        <v>1485</v>
      </c>
      <c r="S117" s="3">
        <v>1051</v>
      </c>
      <c r="T117" s="3">
        <v>1027</v>
      </c>
      <c r="U117" s="3">
        <v>1101</v>
      </c>
      <c r="V117" s="3">
        <v>1239</v>
      </c>
      <c r="W117" s="3">
        <v>1163</v>
      </c>
      <c r="X117" s="3">
        <v>1065</v>
      </c>
      <c r="Y117" s="3">
        <v>894</v>
      </c>
      <c r="Z117" s="3">
        <v>1290</v>
      </c>
      <c r="AA117" s="3">
        <v>1199</v>
      </c>
      <c r="AB117" s="3">
        <v>1252</v>
      </c>
      <c r="AC117" s="3">
        <v>993</v>
      </c>
      <c r="AD117" s="3">
        <v>1221</v>
      </c>
      <c r="AE117" s="3">
        <v>1137</v>
      </c>
      <c r="AF117" s="3">
        <v>1094</v>
      </c>
      <c r="AG117" s="3">
        <v>963</v>
      </c>
      <c r="AH117" s="3">
        <v>957</v>
      </c>
      <c r="AI117" s="3">
        <v>1677</v>
      </c>
      <c r="AJ117" s="3">
        <v>997</v>
      </c>
      <c r="AK117" s="3">
        <v>801</v>
      </c>
      <c r="AL117" s="3">
        <v>1287</v>
      </c>
      <c r="AM117" s="3">
        <v>1116</v>
      </c>
      <c r="AN117" s="3">
        <v>936</v>
      </c>
      <c r="AO117" s="3">
        <v>1307</v>
      </c>
      <c r="AP117" s="3">
        <v>927</v>
      </c>
      <c r="AQ117" s="3">
        <v>1565</v>
      </c>
      <c r="AR117" s="3">
        <v>990</v>
      </c>
      <c r="AS117" s="3">
        <v>632</v>
      </c>
      <c r="AT117" s="3">
        <v>1233</v>
      </c>
      <c r="AU117" s="3">
        <v>1189</v>
      </c>
      <c r="AV117" s="3">
        <v>1034</v>
      </c>
      <c r="AW117" s="3">
        <v>653</v>
      </c>
      <c r="AX117" s="3">
        <v>1462</v>
      </c>
      <c r="AY117" s="3">
        <v>933</v>
      </c>
      <c r="AZ117" s="3">
        <v>924</v>
      </c>
      <c r="BA117" s="3">
        <v>1238</v>
      </c>
      <c r="BB117" s="3">
        <v>791</v>
      </c>
      <c r="BC117" s="3">
        <v>1407</v>
      </c>
      <c r="BD117" s="3">
        <v>1249</v>
      </c>
      <c r="BE117" s="3">
        <v>1418</v>
      </c>
      <c r="BF117" s="3">
        <v>1071</v>
      </c>
      <c r="BG117" s="3">
        <v>953</v>
      </c>
      <c r="BH117" s="3">
        <v>1492</v>
      </c>
      <c r="BI117" s="3">
        <v>1239</v>
      </c>
      <c r="BJ117" s="3">
        <v>723</v>
      </c>
      <c r="BK117" s="3">
        <v>1831</v>
      </c>
      <c r="BL117" s="3">
        <v>1186</v>
      </c>
      <c r="BM117" s="3">
        <v>914</v>
      </c>
      <c r="BN117" s="3">
        <v>873</v>
      </c>
      <c r="BO117" s="3">
        <v>430</v>
      </c>
      <c r="BP117" s="3">
        <v>981</v>
      </c>
      <c r="BQ117" s="3">
        <v>1374</v>
      </c>
      <c r="BR117" s="3">
        <v>1451</v>
      </c>
      <c r="BS117" s="3">
        <v>2532</v>
      </c>
      <c r="BT117" s="3">
        <v>2045</v>
      </c>
      <c r="BU117" s="3">
        <v>1007</v>
      </c>
      <c r="BV117" s="3">
        <v>2195</v>
      </c>
      <c r="BW117" s="3">
        <v>1055</v>
      </c>
      <c r="BX117" s="3">
        <v>1418</v>
      </c>
      <c r="BY117" s="3">
        <v>805</v>
      </c>
      <c r="BZ117" s="3">
        <v>887</v>
      </c>
      <c r="CA117" s="3">
        <v>1557</v>
      </c>
      <c r="CB117" s="3">
        <v>649</v>
      </c>
      <c r="CC117" s="3">
        <v>935</v>
      </c>
      <c r="CD117" s="3">
        <v>1880</v>
      </c>
      <c r="CE117" s="3">
        <v>1104</v>
      </c>
      <c r="CF117" s="3">
        <v>1284</v>
      </c>
      <c r="CG117" s="3">
        <v>2075</v>
      </c>
      <c r="CH117" s="3">
        <v>1031</v>
      </c>
    </row>
    <row r="118" spans="1:86" x14ac:dyDescent="0.2">
      <c r="A118" s="5" t="s">
        <v>1031</v>
      </c>
      <c r="B118" s="9">
        <v>511031</v>
      </c>
      <c r="C118" s="9">
        <v>171</v>
      </c>
      <c r="D118" s="9">
        <v>368038</v>
      </c>
      <c r="E118" s="1" t="s">
        <v>285</v>
      </c>
      <c r="F118" s="1" t="s">
        <v>1062</v>
      </c>
      <c r="G118" s="9">
        <v>3946848</v>
      </c>
      <c r="H118" s="1" t="s">
        <v>1053</v>
      </c>
      <c r="I118" s="3">
        <v>241</v>
      </c>
      <c r="J118" s="3">
        <v>248</v>
      </c>
      <c r="K118" s="3">
        <v>194</v>
      </c>
      <c r="L118" s="3">
        <v>134</v>
      </c>
      <c r="M118" s="3">
        <v>211</v>
      </c>
      <c r="N118" s="3">
        <v>260</v>
      </c>
      <c r="O118" s="3">
        <v>102</v>
      </c>
      <c r="P118" s="3">
        <v>95</v>
      </c>
      <c r="Q118" s="3">
        <v>188</v>
      </c>
      <c r="R118" s="3">
        <v>208</v>
      </c>
      <c r="S118" s="3">
        <v>136</v>
      </c>
      <c r="T118" s="3">
        <v>188</v>
      </c>
      <c r="U118" s="3">
        <v>128</v>
      </c>
      <c r="V118" s="3">
        <v>293</v>
      </c>
      <c r="W118" s="3">
        <v>161</v>
      </c>
      <c r="X118" s="3">
        <v>156</v>
      </c>
      <c r="Y118" s="3">
        <v>147</v>
      </c>
      <c r="Z118" s="3">
        <v>168</v>
      </c>
      <c r="AA118" s="3">
        <v>279</v>
      </c>
      <c r="AB118" s="3">
        <v>108</v>
      </c>
      <c r="AC118" s="3">
        <v>170</v>
      </c>
      <c r="AD118" s="3">
        <v>179</v>
      </c>
      <c r="AE118" s="3">
        <v>133</v>
      </c>
      <c r="AF118" s="3">
        <v>169</v>
      </c>
      <c r="AG118" s="3">
        <v>92</v>
      </c>
      <c r="AH118" s="3">
        <v>191</v>
      </c>
      <c r="AI118" s="3">
        <v>201</v>
      </c>
      <c r="AJ118" s="3">
        <v>161</v>
      </c>
      <c r="AK118" s="3">
        <v>154</v>
      </c>
      <c r="AL118" s="3">
        <v>260</v>
      </c>
      <c r="AM118" s="3">
        <v>130</v>
      </c>
      <c r="AN118" s="3">
        <v>153</v>
      </c>
      <c r="AO118" s="3">
        <v>213</v>
      </c>
      <c r="AP118" s="3">
        <v>163</v>
      </c>
      <c r="AQ118" s="3">
        <v>195</v>
      </c>
      <c r="AR118" s="3">
        <v>195</v>
      </c>
      <c r="AS118" s="3">
        <v>152</v>
      </c>
      <c r="AT118" s="3">
        <v>243</v>
      </c>
      <c r="AU118" s="3">
        <v>160</v>
      </c>
      <c r="AV118" s="3">
        <v>141</v>
      </c>
      <c r="AW118" s="3">
        <v>130</v>
      </c>
      <c r="AX118" s="3">
        <v>285</v>
      </c>
      <c r="AY118" s="3">
        <v>282</v>
      </c>
      <c r="AZ118" s="3">
        <v>250</v>
      </c>
      <c r="BA118" s="3">
        <v>147</v>
      </c>
      <c r="BB118" s="3">
        <v>141</v>
      </c>
      <c r="BC118" s="3">
        <v>155</v>
      </c>
      <c r="BD118" s="3">
        <v>254</v>
      </c>
      <c r="BE118" s="3">
        <v>309</v>
      </c>
      <c r="BF118" s="3">
        <v>326</v>
      </c>
      <c r="BG118" s="3">
        <v>96</v>
      </c>
      <c r="BH118" s="3">
        <v>411</v>
      </c>
      <c r="BI118" s="3">
        <v>223</v>
      </c>
      <c r="BJ118" s="3">
        <v>109</v>
      </c>
      <c r="BK118" s="3">
        <v>286</v>
      </c>
      <c r="BL118" s="3">
        <v>253</v>
      </c>
      <c r="BM118" s="3">
        <v>104</v>
      </c>
      <c r="BN118" s="3">
        <v>87</v>
      </c>
      <c r="BO118" s="3">
        <v>312</v>
      </c>
      <c r="BP118" s="3">
        <v>129</v>
      </c>
      <c r="BQ118" s="3">
        <v>250</v>
      </c>
      <c r="BR118" s="3">
        <v>225</v>
      </c>
      <c r="BS118" s="3">
        <v>140</v>
      </c>
      <c r="BT118" s="3">
        <v>168</v>
      </c>
      <c r="BU118" s="3">
        <v>424</v>
      </c>
      <c r="BV118" s="3">
        <v>117</v>
      </c>
      <c r="BW118" s="3">
        <v>292</v>
      </c>
      <c r="BX118" s="3">
        <v>221</v>
      </c>
      <c r="BY118" s="3">
        <v>646</v>
      </c>
      <c r="BZ118" s="3">
        <v>125</v>
      </c>
      <c r="CA118" s="3">
        <v>257</v>
      </c>
      <c r="CB118" s="3">
        <v>121</v>
      </c>
      <c r="CC118" s="3">
        <v>286</v>
      </c>
      <c r="CD118" s="3">
        <v>198</v>
      </c>
      <c r="CE118" s="3">
        <v>225</v>
      </c>
      <c r="CF118" s="3">
        <v>386</v>
      </c>
      <c r="CG118" s="3">
        <v>196</v>
      </c>
      <c r="CH118" s="3">
        <v>191</v>
      </c>
    </row>
    <row r="119" spans="1:86" x14ac:dyDescent="0.2">
      <c r="A119" s="5" t="s">
        <v>286</v>
      </c>
      <c r="B119" s="9">
        <v>364262</v>
      </c>
      <c r="C119" s="9">
        <v>174</v>
      </c>
      <c r="D119" s="9">
        <v>227957</v>
      </c>
      <c r="E119" s="1" t="s">
        <v>287</v>
      </c>
      <c r="F119" s="1" t="str">
        <f>HYPERLINK("http://www.genome.ad.jp/dbget-bin/www_bget?compound+C00037","C00037")</f>
        <v>C00037</v>
      </c>
      <c r="G119" s="1" t="str">
        <f>HYPERLINK("http://pubchem.ncbi.nlm.nih.gov/summary/summary.cgi?cid=750","750")</f>
        <v>750</v>
      </c>
      <c r="H119" s="1" t="s">
        <v>1213</v>
      </c>
      <c r="I119" s="3">
        <v>426937</v>
      </c>
      <c r="J119" s="3">
        <v>569944</v>
      </c>
      <c r="K119" s="3">
        <v>352449</v>
      </c>
      <c r="L119" s="3">
        <v>253930</v>
      </c>
      <c r="M119" s="3">
        <v>525146</v>
      </c>
      <c r="N119" s="3">
        <v>726979</v>
      </c>
      <c r="O119" s="3">
        <v>137327</v>
      </c>
      <c r="P119" s="3">
        <v>128421</v>
      </c>
      <c r="Q119" s="3">
        <v>232162</v>
      </c>
      <c r="R119" s="3">
        <v>482579</v>
      </c>
      <c r="S119" s="3">
        <v>213344</v>
      </c>
      <c r="T119" s="3">
        <v>195499</v>
      </c>
      <c r="U119" s="3">
        <v>155093</v>
      </c>
      <c r="V119" s="3">
        <v>313380</v>
      </c>
      <c r="W119" s="3">
        <v>150365</v>
      </c>
      <c r="X119" s="3">
        <v>406712</v>
      </c>
      <c r="Y119" s="3">
        <v>217340</v>
      </c>
      <c r="Z119" s="3">
        <v>445025</v>
      </c>
      <c r="AA119" s="3">
        <v>634172</v>
      </c>
      <c r="AB119" s="3">
        <v>258703</v>
      </c>
      <c r="AC119" s="3">
        <v>229635</v>
      </c>
      <c r="AD119" s="3">
        <v>191419</v>
      </c>
      <c r="AE119" s="3">
        <v>563163</v>
      </c>
      <c r="AF119" s="3">
        <v>209111</v>
      </c>
      <c r="AG119" s="3">
        <v>186888</v>
      </c>
      <c r="AH119" s="3">
        <v>321460</v>
      </c>
      <c r="AI119" s="3">
        <v>502993</v>
      </c>
      <c r="AJ119" s="3">
        <v>354778</v>
      </c>
      <c r="AK119" s="3">
        <v>180936</v>
      </c>
      <c r="AL119" s="3">
        <v>274312</v>
      </c>
      <c r="AM119" s="3">
        <v>254505</v>
      </c>
      <c r="AN119" s="3">
        <v>152058</v>
      </c>
      <c r="AO119" s="3">
        <v>289606</v>
      </c>
      <c r="AP119" s="3">
        <v>295069</v>
      </c>
      <c r="AQ119" s="3">
        <v>736293</v>
      </c>
      <c r="AR119" s="3">
        <v>217276</v>
      </c>
      <c r="AS119" s="3">
        <v>345103</v>
      </c>
      <c r="AT119" s="3">
        <v>295958</v>
      </c>
      <c r="AU119" s="3">
        <v>283456</v>
      </c>
      <c r="AV119" s="3">
        <v>220579</v>
      </c>
      <c r="AW119" s="3">
        <v>167652</v>
      </c>
      <c r="AX119" s="3">
        <v>468659</v>
      </c>
      <c r="AY119" s="3">
        <v>344349</v>
      </c>
      <c r="AZ119" s="3">
        <v>167903</v>
      </c>
      <c r="BA119" s="3">
        <v>234170</v>
      </c>
      <c r="BB119" s="3">
        <v>205098</v>
      </c>
      <c r="BC119" s="3">
        <v>369220</v>
      </c>
      <c r="BD119" s="3">
        <v>294251</v>
      </c>
      <c r="BE119" s="3">
        <v>553950</v>
      </c>
      <c r="BF119" s="3">
        <v>379795</v>
      </c>
      <c r="BG119" s="3">
        <v>67784</v>
      </c>
      <c r="BH119" s="3">
        <v>528677</v>
      </c>
      <c r="BI119" s="3">
        <v>310326</v>
      </c>
      <c r="BJ119" s="3">
        <v>148575</v>
      </c>
      <c r="BK119" s="3">
        <v>471585</v>
      </c>
      <c r="BL119" s="3">
        <v>436275</v>
      </c>
      <c r="BM119" s="3">
        <v>108791</v>
      </c>
      <c r="BN119" s="3">
        <v>790698</v>
      </c>
      <c r="BO119" s="3">
        <v>547159</v>
      </c>
      <c r="BP119" s="3">
        <v>157741</v>
      </c>
      <c r="BQ119" s="3">
        <v>425285</v>
      </c>
      <c r="BR119" s="3">
        <v>373808</v>
      </c>
      <c r="BS119" s="3">
        <v>644198</v>
      </c>
      <c r="BT119" s="3">
        <v>1057160</v>
      </c>
      <c r="BU119" s="3">
        <v>618618</v>
      </c>
      <c r="BV119" s="3">
        <v>527862</v>
      </c>
      <c r="BW119" s="3">
        <v>327884</v>
      </c>
      <c r="BX119" s="3">
        <v>504110</v>
      </c>
      <c r="BY119" s="3">
        <v>380173</v>
      </c>
      <c r="BZ119" s="3">
        <v>235098</v>
      </c>
      <c r="CA119" s="3">
        <v>481525</v>
      </c>
      <c r="CB119" s="3">
        <v>454472</v>
      </c>
      <c r="CC119" s="3">
        <v>262396</v>
      </c>
      <c r="CD119" s="3">
        <v>421100</v>
      </c>
      <c r="CE119" s="3">
        <v>401433</v>
      </c>
      <c r="CF119" s="3">
        <v>556708</v>
      </c>
      <c r="CG119" s="3">
        <v>420683</v>
      </c>
      <c r="CH119" s="3">
        <v>388806</v>
      </c>
    </row>
    <row r="120" spans="1:86" x14ac:dyDescent="0.2">
      <c r="A120" s="5" t="s">
        <v>288</v>
      </c>
      <c r="B120" s="9">
        <v>574994</v>
      </c>
      <c r="C120" s="9">
        <v>243</v>
      </c>
      <c r="D120" s="9">
        <v>212582</v>
      </c>
      <c r="E120" s="1" t="s">
        <v>289</v>
      </c>
      <c r="F120" s="1" t="str">
        <f>HYPERLINK("http://www.genome.ad.jp/dbget-bin/www_bget?compound+C02979","C02979")</f>
        <v>C02979</v>
      </c>
      <c r="G120" s="1" t="str">
        <f>HYPERLINK("http://pubchem.ncbi.nlm.nih.gov/summary/summary.cgi?cid=2526","2526")</f>
        <v>2526</v>
      </c>
      <c r="H120" s="1" t="s">
        <v>1184</v>
      </c>
      <c r="I120" s="3">
        <v>215</v>
      </c>
      <c r="J120" s="3">
        <v>303</v>
      </c>
      <c r="K120" s="3">
        <v>345</v>
      </c>
      <c r="L120" s="3">
        <v>316</v>
      </c>
      <c r="M120" s="3">
        <v>214</v>
      </c>
      <c r="N120" s="3">
        <v>313</v>
      </c>
      <c r="O120" s="3">
        <v>114</v>
      </c>
      <c r="P120" s="3">
        <v>112</v>
      </c>
      <c r="Q120" s="3">
        <v>215</v>
      </c>
      <c r="R120" s="3">
        <v>259</v>
      </c>
      <c r="S120" s="3">
        <v>162</v>
      </c>
      <c r="T120" s="3">
        <v>268</v>
      </c>
      <c r="U120" s="3">
        <v>217</v>
      </c>
      <c r="V120" s="3">
        <v>202</v>
      </c>
      <c r="W120" s="3">
        <v>160</v>
      </c>
      <c r="X120" s="3">
        <v>274</v>
      </c>
      <c r="Y120" s="3">
        <v>181</v>
      </c>
      <c r="Z120" s="3">
        <v>249</v>
      </c>
      <c r="AA120" s="3">
        <v>292</v>
      </c>
      <c r="AB120" s="3">
        <v>177</v>
      </c>
      <c r="AC120" s="3">
        <v>148</v>
      </c>
      <c r="AD120" s="3">
        <v>147</v>
      </c>
      <c r="AE120" s="3">
        <v>144</v>
      </c>
      <c r="AF120" s="3">
        <v>162</v>
      </c>
      <c r="AG120" s="3">
        <v>146</v>
      </c>
      <c r="AH120" s="3">
        <v>163</v>
      </c>
      <c r="AI120" s="3">
        <v>269</v>
      </c>
      <c r="AJ120" s="3">
        <v>145</v>
      </c>
      <c r="AK120" s="3">
        <v>149</v>
      </c>
      <c r="AL120" s="3">
        <v>239</v>
      </c>
      <c r="AM120" s="3">
        <v>183</v>
      </c>
      <c r="AN120" s="3">
        <v>203</v>
      </c>
      <c r="AO120" s="3">
        <v>237</v>
      </c>
      <c r="AP120" s="3">
        <v>142</v>
      </c>
      <c r="AQ120" s="3">
        <v>272</v>
      </c>
      <c r="AR120" s="3">
        <v>156</v>
      </c>
      <c r="AS120" s="3">
        <v>185</v>
      </c>
      <c r="AT120" s="3">
        <v>169</v>
      </c>
      <c r="AU120" s="3">
        <v>182</v>
      </c>
      <c r="AV120" s="3">
        <v>136</v>
      </c>
      <c r="AW120" s="3">
        <v>185</v>
      </c>
      <c r="AX120" s="3">
        <v>288</v>
      </c>
      <c r="AY120" s="3">
        <v>158</v>
      </c>
      <c r="AZ120" s="3">
        <v>212</v>
      </c>
      <c r="BA120" s="3">
        <v>270</v>
      </c>
      <c r="BB120" s="3">
        <v>152</v>
      </c>
      <c r="BC120" s="3">
        <v>228</v>
      </c>
      <c r="BD120" s="3">
        <v>234</v>
      </c>
      <c r="BE120" s="3">
        <v>493</v>
      </c>
      <c r="BF120" s="3">
        <v>401</v>
      </c>
      <c r="BG120" s="3">
        <v>168</v>
      </c>
      <c r="BH120" s="3">
        <v>410</v>
      </c>
      <c r="BI120" s="3">
        <v>156</v>
      </c>
      <c r="BJ120" s="3">
        <v>235</v>
      </c>
      <c r="BK120" s="3">
        <v>276</v>
      </c>
      <c r="BL120" s="3">
        <v>696</v>
      </c>
      <c r="BM120" s="3">
        <v>137</v>
      </c>
      <c r="BN120" s="3">
        <v>217</v>
      </c>
      <c r="BO120" s="3">
        <v>279</v>
      </c>
      <c r="BP120" s="3">
        <v>201</v>
      </c>
      <c r="BQ120" s="3">
        <v>277</v>
      </c>
      <c r="BR120" s="3">
        <v>217</v>
      </c>
      <c r="BS120" s="3">
        <v>237</v>
      </c>
      <c r="BT120" s="3">
        <v>226</v>
      </c>
      <c r="BU120" s="3">
        <v>434</v>
      </c>
      <c r="BV120" s="3">
        <v>310</v>
      </c>
      <c r="BW120" s="3">
        <v>328</v>
      </c>
      <c r="BX120" s="3">
        <v>171</v>
      </c>
      <c r="BY120" s="3">
        <v>172</v>
      </c>
      <c r="BZ120" s="3">
        <v>215</v>
      </c>
      <c r="CA120" s="3">
        <v>213</v>
      </c>
      <c r="CB120" s="3">
        <v>149</v>
      </c>
      <c r="CC120" s="3">
        <v>237</v>
      </c>
      <c r="CD120" s="3">
        <v>312</v>
      </c>
      <c r="CE120" s="3">
        <v>270</v>
      </c>
      <c r="CF120" s="3">
        <v>237</v>
      </c>
      <c r="CG120" s="3">
        <v>325</v>
      </c>
      <c r="CH120" s="3">
        <v>265</v>
      </c>
    </row>
    <row r="121" spans="1:86" x14ac:dyDescent="0.2">
      <c r="A121" s="5" t="s">
        <v>290</v>
      </c>
      <c r="B121" s="9">
        <v>591357</v>
      </c>
      <c r="C121" s="9">
        <v>299</v>
      </c>
      <c r="D121" s="9">
        <v>199419</v>
      </c>
      <c r="E121" s="1" t="s">
        <v>291</v>
      </c>
      <c r="F121" s="1" t="str">
        <f>HYPERLINK("http://www.genome.ad.jp/dbget-bin/www_bget?compound+C00093","C00093")</f>
        <v>C00093</v>
      </c>
      <c r="G121" s="1" t="str">
        <f>HYPERLINK("http://pubchem.ncbi.nlm.nih.gov/summary/summary.cgi?cid=754","754")</f>
        <v>754</v>
      </c>
      <c r="H121" s="1" t="s">
        <v>1211</v>
      </c>
      <c r="I121" s="3">
        <v>4813</v>
      </c>
      <c r="J121" s="3">
        <v>4265</v>
      </c>
      <c r="K121" s="3">
        <v>13463</v>
      </c>
      <c r="L121" s="3">
        <v>9577</v>
      </c>
      <c r="M121" s="3">
        <v>3510</v>
      </c>
      <c r="N121" s="3">
        <v>12488</v>
      </c>
      <c r="O121" s="3">
        <v>3336</v>
      </c>
      <c r="P121" s="3">
        <v>2164</v>
      </c>
      <c r="Q121" s="3">
        <v>4903</v>
      </c>
      <c r="R121" s="3">
        <v>6229</v>
      </c>
      <c r="S121" s="3">
        <v>6528</v>
      </c>
      <c r="T121" s="3">
        <v>44512</v>
      </c>
      <c r="U121" s="3">
        <v>4738</v>
      </c>
      <c r="V121" s="3">
        <v>3481</v>
      </c>
      <c r="W121" s="3">
        <v>7595</v>
      </c>
      <c r="X121" s="3">
        <v>7290</v>
      </c>
      <c r="Y121" s="3">
        <v>6042</v>
      </c>
      <c r="Z121" s="3">
        <v>2315</v>
      </c>
      <c r="AA121" s="3">
        <v>8972</v>
      </c>
      <c r="AB121" s="3">
        <v>3245</v>
      </c>
      <c r="AC121" s="3">
        <v>2820</v>
      </c>
      <c r="AD121" s="3">
        <v>4248</v>
      </c>
      <c r="AE121" s="3">
        <v>1477</v>
      </c>
      <c r="AF121" s="3">
        <v>1876</v>
      </c>
      <c r="AG121" s="3">
        <v>3150</v>
      </c>
      <c r="AH121" s="3">
        <v>2797</v>
      </c>
      <c r="AI121" s="3">
        <v>3282</v>
      </c>
      <c r="AJ121" s="3">
        <v>3315</v>
      </c>
      <c r="AK121" s="3">
        <v>2341</v>
      </c>
      <c r="AL121" s="3">
        <v>8713</v>
      </c>
      <c r="AM121" s="3">
        <v>3000</v>
      </c>
      <c r="AN121" s="3">
        <v>2528</v>
      </c>
      <c r="AO121" s="3">
        <v>7019</v>
      </c>
      <c r="AP121" s="3">
        <v>3171</v>
      </c>
      <c r="AQ121" s="3">
        <v>7173</v>
      </c>
      <c r="AR121" s="3">
        <v>2631</v>
      </c>
      <c r="AS121" s="3">
        <v>5344</v>
      </c>
      <c r="AT121" s="3">
        <v>5332</v>
      </c>
      <c r="AU121" s="3">
        <v>4143</v>
      </c>
      <c r="AV121" s="3">
        <v>3095</v>
      </c>
      <c r="AW121" s="3">
        <v>4197</v>
      </c>
      <c r="AX121" s="3">
        <v>5815</v>
      </c>
      <c r="AY121" s="3">
        <v>21575</v>
      </c>
      <c r="AZ121" s="3">
        <v>1158</v>
      </c>
      <c r="BA121" s="3">
        <v>7298</v>
      </c>
      <c r="BB121" s="3">
        <v>3344</v>
      </c>
      <c r="BC121" s="3">
        <v>13722</v>
      </c>
      <c r="BD121" s="3">
        <v>19729</v>
      </c>
      <c r="BE121" s="3">
        <v>15898</v>
      </c>
      <c r="BF121" s="3">
        <v>23402</v>
      </c>
      <c r="BG121" s="3">
        <v>2424</v>
      </c>
      <c r="BH121" s="3">
        <v>9942</v>
      </c>
      <c r="BI121" s="3">
        <v>2344</v>
      </c>
      <c r="BJ121" s="3">
        <v>8279</v>
      </c>
      <c r="BK121" s="3">
        <v>10764</v>
      </c>
      <c r="BL121" s="3">
        <v>8101</v>
      </c>
      <c r="BM121" s="3">
        <v>3178</v>
      </c>
      <c r="BN121" s="3">
        <v>25954</v>
      </c>
      <c r="BO121" s="3">
        <v>14902</v>
      </c>
      <c r="BP121" s="3">
        <v>6630</v>
      </c>
      <c r="BQ121" s="3">
        <v>4938</v>
      </c>
      <c r="BR121" s="3">
        <v>1495</v>
      </c>
      <c r="BS121" s="3">
        <v>1578</v>
      </c>
      <c r="BT121" s="3">
        <v>2196</v>
      </c>
      <c r="BU121" s="3">
        <v>34383</v>
      </c>
      <c r="BV121" s="3">
        <v>9348</v>
      </c>
      <c r="BW121" s="3">
        <v>10097</v>
      </c>
      <c r="BX121" s="3">
        <v>2530</v>
      </c>
      <c r="BY121" s="3">
        <v>2183</v>
      </c>
      <c r="BZ121" s="3">
        <v>3103</v>
      </c>
      <c r="CA121" s="3">
        <v>5198</v>
      </c>
      <c r="CB121" s="3">
        <v>2780</v>
      </c>
      <c r="CC121" s="3">
        <v>3939</v>
      </c>
      <c r="CD121" s="3">
        <v>13603</v>
      </c>
      <c r="CE121" s="3">
        <v>12806</v>
      </c>
      <c r="CF121" s="3">
        <v>3989</v>
      </c>
      <c r="CG121" s="3">
        <v>8438</v>
      </c>
      <c r="CH121" s="3">
        <v>10085</v>
      </c>
    </row>
    <row r="122" spans="1:86" x14ac:dyDescent="0.2">
      <c r="A122" s="5" t="s">
        <v>292</v>
      </c>
      <c r="B122" s="9">
        <v>801542</v>
      </c>
      <c r="C122" s="9">
        <v>204</v>
      </c>
      <c r="D122" s="9">
        <v>219508</v>
      </c>
      <c r="E122" s="1" t="s">
        <v>293</v>
      </c>
      <c r="F122" s="1" t="str">
        <f>HYPERLINK("http://www.genome.ad.jp/dbget-bin/www_bget?compound+C05401","C05401")</f>
        <v>C05401</v>
      </c>
      <c r="G122" s="1" t="str">
        <f>HYPERLINK("http://pubchem.ncbi.nlm.nih.gov/summary/summary.cgi?cid=656504","656504")</f>
        <v>656504</v>
      </c>
      <c r="H122" s="1" t="s">
        <v>1077</v>
      </c>
      <c r="I122" s="3">
        <v>281</v>
      </c>
      <c r="J122" s="3">
        <v>254</v>
      </c>
      <c r="K122" s="3">
        <v>146</v>
      </c>
      <c r="L122" s="3">
        <v>238</v>
      </c>
      <c r="M122" s="3">
        <v>382</v>
      </c>
      <c r="N122" s="3">
        <v>251</v>
      </c>
      <c r="O122" s="3">
        <v>151</v>
      </c>
      <c r="P122" s="3">
        <v>178</v>
      </c>
      <c r="Q122" s="3">
        <v>105</v>
      </c>
      <c r="R122" s="3">
        <v>221</v>
      </c>
      <c r="S122" s="3">
        <v>113</v>
      </c>
      <c r="T122" s="3">
        <v>393</v>
      </c>
      <c r="U122" s="3">
        <v>161</v>
      </c>
      <c r="V122" s="3">
        <v>188</v>
      </c>
      <c r="W122" s="3">
        <v>240</v>
      </c>
      <c r="X122" s="3">
        <v>164</v>
      </c>
      <c r="Y122" s="3">
        <v>178</v>
      </c>
      <c r="Z122" s="3">
        <v>256</v>
      </c>
      <c r="AA122" s="3">
        <v>328</v>
      </c>
      <c r="AB122" s="3">
        <v>185</v>
      </c>
      <c r="AC122" s="3">
        <v>295</v>
      </c>
      <c r="AD122" s="3">
        <v>146</v>
      </c>
      <c r="AE122" s="3">
        <v>2778</v>
      </c>
      <c r="AF122" s="3">
        <v>1018</v>
      </c>
      <c r="AG122" s="3">
        <v>222</v>
      </c>
      <c r="AH122" s="3">
        <v>1323</v>
      </c>
      <c r="AI122" s="3">
        <v>164</v>
      </c>
      <c r="AJ122" s="3">
        <v>280</v>
      </c>
      <c r="AK122" s="3">
        <v>165</v>
      </c>
      <c r="AL122" s="3">
        <v>194</v>
      </c>
      <c r="AM122" s="3">
        <v>151</v>
      </c>
      <c r="AN122" s="3">
        <v>276</v>
      </c>
      <c r="AO122" s="3">
        <v>175</v>
      </c>
      <c r="AP122" s="3">
        <v>281</v>
      </c>
      <c r="AQ122" s="3">
        <v>1537</v>
      </c>
      <c r="AR122" s="3">
        <v>380</v>
      </c>
      <c r="AS122" s="3">
        <v>367</v>
      </c>
      <c r="AT122" s="3">
        <v>159</v>
      </c>
      <c r="AU122" s="3">
        <v>151</v>
      </c>
      <c r="AV122" s="3">
        <v>233</v>
      </c>
      <c r="AW122" s="3">
        <v>94</v>
      </c>
      <c r="AX122" s="3">
        <v>281</v>
      </c>
      <c r="AY122" s="3">
        <v>1550</v>
      </c>
      <c r="AZ122" s="3">
        <v>675</v>
      </c>
      <c r="BA122" s="3">
        <v>439</v>
      </c>
      <c r="BB122" s="3">
        <v>243</v>
      </c>
      <c r="BC122" s="3">
        <v>490</v>
      </c>
      <c r="BD122" s="3">
        <v>250</v>
      </c>
      <c r="BE122" s="3">
        <v>372</v>
      </c>
      <c r="BF122" s="3">
        <v>223</v>
      </c>
      <c r="BG122" s="3">
        <v>79</v>
      </c>
      <c r="BH122" s="3">
        <v>335</v>
      </c>
      <c r="BI122" s="3">
        <v>276</v>
      </c>
      <c r="BJ122" s="3">
        <v>158</v>
      </c>
      <c r="BK122" s="3">
        <v>174</v>
      </c>
      <c r="BL122" s="3">
        <v>500</v>
      </c>
      <c r="BM122" s="3">
        <v>126</v>
      </c>
      <c r="BN122" s="3">
        <v>317</v>
      </c>
      <c r="BO122" s="3">
        <v>887</v>
      </c>
      <c r="BP122" s="3">
        <v>196</v>
      </c>
      <c r="BQ122" s="3">
        <v>223</v>
      </c>
      <c r="BR122" s="3">
        <v>7732</v>
      </c>
      <c r="BS122" s="3">
        <v>15339</v>
      </c>
      <c r="BT122" s="3">
        <v>451</v>
      </c>
      <c r="BU122" s="3">
        <v>442</v>
      </c>
      <c r="BV122" s="3">
        <v>860</v>
      </c>
      <c r="BW122" s="3">
        <v>1790</v>
      </c>
      <c r="BX122" s="3">
        <v>575</v>
      </c>
      <c r="BY122" s="3">
        <v>1242</v>
      </c>
      <c r="BZ122" s="3">
        <v>276</v>
      </c>
      <c r="CA122" s="3">
        <v>302</v>
      </c>
      <c r="CB122" s="3">
        <v>319</v>
      </c>
      <c r="CC122" s="3">
        <v>353</v>
      </c>
      <c r="CD122" s="3">
        <v>950</v>
      </c>
      <c r="CE122" s="3">
        <v>423</v>
      </c>
      <c r="CF122" s="3">
        <v>827</v>
      </c>
      <c r="CG122" s="3">
        <v>558</v>
      </c>
      <c r="CH122" s="3">
        <v>404</v>
      </c>
    </row>
    <row r="123" spans="1:86" x14ac:dyDescent="0.2">
      <c r="A123" s="5" t="s">
        <v>294</v>
      </c>
      <c r="B123" s="9">
        <v>343749</v>
      </c>
      <c r="C123" s="9">
        <v>205</v>
      </c>
      <c r="D123" s="9">
        <v>207507</v>
      </c>
      <c r="E123" s="1" t="s">
        <v>295</v>
      </c>
      <c r="F123" s="1" t="str">
        <f>HYPERLINK("http://www.genome.ad.jp/dbget-bin/www_bget?compound+C00116","C00116")</f>
        <v>C00116</v>
      </c>
      <c r="G123" s="1" t="str">
        <f>HYPERLINK("http://pubchem.ncbi.nlm.nih.gov/summary/summary.cgi?cid=753","753")</f>
        <v>753</v>
      </c>
      <c r="H123" s="1" t="s">
        <v>1212</v>
      </c>
      <c r="I123" s="3">
        <v>23235</v>
      </c>
      <c r="J123" s="3">
        <v>38067</v>
      </c>
      <c r="K123" s="3">
        <v>18753</v>
      </c>
      <c r="L123" s="3">
        <v>19734</v>
      </c>
      <c r="M123" s="3">
        <v>25250</v>
      </c>
      <c r="N123" s="3">
        <v>31487</v>
      </c>
      <c r="O123" s="3">
        <v>8067</v>
      </c>
      <c r="P123" s="3">
        <v>9308</v>
      </c>
      <c r="Q123" s="3">
        <v>11748</v>
      </c>
      <c r="R123" s="3">
        <v>12967</v>
      </c>
      <c r="S123" s="3">
        <v>10816</v>
      </c>
      <c r="T123" s="3">
        <v>14775</v>
      </c>
      <c r="U123" s="3">
        <v>13946</v>
      </c>
      <c r="V123" s="3">
        <v>16686</v>
      </c>
      <c r="W123" s="3">
        <v>19022</v>
      </c>
      <c r="X123" s="3">
        <v>19687</v>
      </c>
      <c r="Y123" s="3">
        <v>21939</v>
      </c>
      <c r="Z123" s="3">
        <v>16039</v>
      </c>
      <c r="AA123" s="3">
        <v>33763</v>
      </c>
      <c r="AB123" s="3">
        <v>16714</v>
      </c>
      <c r="AC123" s="3">
        <v>16528</v>
      </c>
      <c r="AD123" s="3">
        <v>23910</v>
      </c>
      <c r="AE123" s="3">
        <v>43660</v>
      </c>
      <c r="AF123" s="3">
        <v>17365</v>
      </c>
      <c r="AG123" s="3">
        <v>13178</v>
      </c>
      <c r="AH123" s="3">
        <v>47728</v>
      </c>
      <c r="AI123" s="3">
        <v>22962</v>
      </c>
      <c r="AJ123" s="3">
        <v>34391</v>
      </c>
      <c r="AK123" s="3">
        <v>12792</v>
      </c>
      <c r="AL123" s="3">
        <v>31089</v>
      </c>
      <c r="AM123" s="3">
        <v>12648</v>
      </c>
      <c r="AN123" s="3">
        <v>13284</v>
      </c>
      <c r="AO123" s="3">
        <v>22728</v>
      </c>
      <c r="AP123" s="3">
        <v>17442</v>
      </c>
      <c r="AQ123" s="3">
        <v>63333</v>
      </c>
      <c r="AR123" s="3">
        <v>8637</v>
      </c>
      <c r="AS123" s="3">
        <v>26096</v>
      </c>
      <c r="AT123" s="3">
        <v>12846</v>
      </c>
      <c r="AU123" s="3">
        <v>15712</v>
      </c>
      <c r="AV123" s="3">
        <v>27991</v>
      </c>
      <c r="AW123" s="3">
        <v>10245</v>
      </c>
      <c r="AX123" s="3">
        <v>26614</v>
      </c>
      <c r="AY123" s="3">
        <v>38276</v>
      </c>
      <c r="AZ123" s="3">
        <v>13121</v>
      </c>
      <c r="BA123" s="3">
        <v>21301</v>
      </c>
      <c r="BB123" s="3">
        <v>11380</v>
      </c>
      <c r="BC123" s="3">
        <v>23650</v>
      </c>
      <c r="BD123" s="3">
        <v>22556</v>
      </c>
      <c r="BE123" s="3">
        <v>33354</v>
      </c>
      <c r="BF123" s="3">
        <v>20554</v>
      </c>
      <c r="BG123" s="3">
        <v>7370</v>
      </c>
      <c r="BH123" s="3">
        <v>54812</v>
      </c>
      <c r="BI123" s="3">
        <v>21440</v>
      </c>
      <c r="BJ123" s="3">
        <v>14366</v>
      </c>
      <c r="BK123" s="3">
        <v>20234</v>
      </c>
      <c r="BL123" s="3">
        <v>44116</v>
      </c>
      <c r="BM123" s="3">
        <v>7281</v>
      </c>
      <c r="BN123" s="3">
        <v>44217</v>
      </c>
      <c r="BO123" s="3">
        <v>38323</v>
      </c>
      <c r="BP123" s="3">
        <v>12159</v>
      </c>
      <c r="BQ123" s="3">
        <v>26542</v>
      </c>
      <c r="BR123" s="3">
        <v>58918</v>
      </c>
      <c r="BS123" s="3">
        <v>85560</v>
      </c>
      <c r="BT123" s="3">
        <v>52644</v>
      </c>
      <c r="BU123" s="3">
        <v>31648</v>
      </c>
      <c r="BV123" s="3">
        <v>35307</v>
      </c>
      <c r="BW123" s="3">
        <v>39681</v>
      </c>
      <c r="BX123" s="3">
        <v>36982</v>
      </c>
      <c r="BY123" s="3">
        <v>43141</v>
      </c>
      <c r="BZ123" s="3">
        <v>19349</v>
      </c>
      <c r="CA123" s="3">
        <v>25573</v>
      </c>
      <c r="CB123" s="3">
        <v>23511</v>
      </c>
      <c r="CC123" s="3">
        <v>19604</v>
      </c>
      <c r="CD123" s="3">
        <v>35155</v>
      </c>
      <c r="CE123" s="3">
        <v>44163</v>
      </c>
      <c r="CF123" s="3">
        <v>44589</v>
      </c>
      <c r="CG123" s="3">
        <v>28524</v>
      </c>
      <c r="CH123" s="3">
        <v>9737</v>
      </c>
    </row>
    <row r="124" spans="1:86" x14ac:dyDescent="0.2">
      <c r="A124" s="5" t="s">
        <v>296</v>
      </c>
      <c r="B124" s="9">
        <v>377001</v>
      </c>
      <c r="C124" s="9">
        <v>189</v>
      </c>
      <c r="D124" s="9">
        <v>199174</v>
      </c>
      <c r="E124" s="1" t="s">
        <v>297</v>
      </c>
      <c r="F124" s="1" t="str">
        <f>HYPERLINK("http://www.genome.ad.jp/dbget-bin/www_bget?compound+C00258","C00258")</f>
        <v>C00258</v>
      </c>
      <c r="G124" s="1" t="str">
        <f>HYPERLINK("http://pubchem.ncbi.nlm.nih.gov/summary/summary.cgi?cid=439194","439194")</f>
        <v>439194</v>
      </c>
      <c r="H124" s="1" t="s">
        <v>1087</v>
      </c>
      <c r="I124" s="3">
        <v>6536</v>
      </c>
      <c r="J124" s="3">
        <v>6512</v>
      </c>
      <c r="K124" s="3">
        <v>2798</v>
      </c>
      <c r="L124" s="3">
        <v>5957</v>
      </c>
      <c r="M124" s="3">
        <v>2922</v>
      </c>
      <c r="N124" s="3">
        <v>8317</v>
      </c>
      <c r="O124" s="3">
        <v>1297</v>
      </c>
      <c r="P124" s="3">
        <v>1971</v>
      </c>
      <c r="Q124" s="3">
        <v>2631</v>
      </c>
      <c r="R124" s="3">
        <v>3721</v>
      </c>
      <c r="S124" s="3">
        <v>1605</v>
      </c>
      <c r="T124" s="3">
        <v>6108</v>
      </c>
      <c r="U124" s="3">
        <v>3412</v>
      </c>
      <c r="V124" s="3">
        <v>4060</v>
      </c>
      <c r="W124" s="3">
        <v>2324</v>
      </c>
      <c r="X124" s="3">
        <v>6226</v>
      </c>
      <c r="Y124" s="3">
        <v>2635</v>
      </c>
      <c r="Z124" s="3">
        <v>4522</v>
      </c>
      <c r="AA124" s="3">
        <v>6736</v>
      </c>
      <c r="AB124" s="3">
        <v>2584</v>
      </c>
      <c r="AC124" s="3">
        <v>4134</v>
      </c>
      <c r="AD124" s="3">
        <v>5308</v>
      </c>
      <c r="AE124" s="3">
        <v>9726</v>
      </c>
      <c r="AF124" s="3">
        <v>4659</v>
      </c>
      <c r="AG124" s="3">
        <v>2890</v>
      </c>
      <c r="AH124" s="3">
        <v>4095</v>
      </c>
      <c r="AI124" s="3">
        <v>6781</v>
      </c>
      <c r="AJ124" s="3">
        <v>4520</v>
      </c>
      <c r="AK124" s="3">
        <v>5815</v>
      </c>
      <c r="AL124" s="3">
        <v>5342</v>
      </c>
      <c r="AM124" s="3">
        <v>2974</v>
      </c>
      <c r="AN124" s="3">
        <v>2478</v>
      </c>
      <c r="AO124" s="3">
        <v>6207</v>
      </c>
      <c r="AP124" s="3">
        <v>3456</v>
      </c>
      <c r="AQ124" s="3">
        <v>7059</v>
      </c>
      <c r="AR124" s="3">
        <v>2636</v>
      </c>
      <c r="AS124" s="3">
        <v>2883</v>
      </c>
      <c r="AT124" s="3">
        <v>3512</v>
      </c>
      <c r="AU124" s="3">
        <v>4928</v>
      </c>
      <c r="AV124" s="3">
        <v>5500</v>
      </c>
      <c r="AW124" s="3">
        <v>1716</v>
      </c>
      <c r="AX124" s="3">
        <v>12754</v>
      </c>
      <c r="AY124" s="3">
        <v>2349</v>
      </c>
      <c r="AZ124" s="3">
        <v>2717</v>
      </c>
      <c r="BA124" s="3">
        <v>6709</v>
      </c>
      <c r="BB124" s="3">
        <v>3439</v>
      </c>
      <c r="BC124" s="3">
        <v>11110</v>
      </c>
      <c r="BD124" s="3">
        <v>2959</v>
      </c>
      <c r="BE124" s="3">
        <v>9412</v>
      </c>
      <c r="BF124" s="3">
        <v>3629</v>
      </c>
      <c r="BG124" s="3">
        <v>936</v>
      </c>
      <c r="BH124" s="3">
        <v>8853</v>
      </c>
      <c r="BI124" s="3">
        <v>4429</v>
      </c>
      <c r="BJ124" s="3">
        <v>3365</v>
      </c>
      <c r="BK124" s="3">
        <v>16558</v>
      </c>
      <c r="BL124" s="3">
        <v>7099</v>
      </c>
      <c r="BM124" s="3">
        <v>1855</v>
      </c>
      <c r="BN124" s="3">
        <v>4976</v>
      </c>
      <c r="BO124" s="3">
        <v>4614</v>
      </c>
      <c r="BP124" s="3">
        <v>2710</v>
      </c>
      <c r="BQ124" s="3">
        <v>9797</v>
      </c>
      <c r="BR124" s="3">
        <v>6774</v>
      </c>
      <c r="BS124" s="3">
        <v>13048</v>
      </c>
      <c r="BT124" s="3">
        <v>5190</v>
      </c>
      <c r="BU124" s="3">
        <v>8690</v>
      </c>
      <c r="BV124" s="3">
        <v>11928</v>
      </c>
      <c r="BW124" s="3">
        <v>5332</v>
      </c>
      <c r="BX124" s="3">
        <v>5868</v>
      </c>
      <c r="BY124" s="3">
        <v>3816</v>
      </c>
      <c r="BZ124" s="3">
        <v>3631</v>
      </c>
      <c r="CA124" s="3">
        <v>17712</v>
      </c>
      <c r="CB124" s="3">
        <v>5052</v>
      </c>
      <c r="CC124" s="3">
        <v>5821</v>
      </c>
      <c r="CD124" s="3">
        <v>13003</v>
      </c>
      <c r="CE124" s="3">
        <v>10382</v>
      </c>
      <c r="CF124" s="3">
        <v>9686</v>
      </c>
      <c r="CG124" s="3">
        <v>21719</v>
      </c>
      <c r="CH124" s="3">
        <v>4236</v>
      </c>
    </row>
    <row r="125" spans="1:86" x14ac:dyDescent="0.2">
      <c r="A125" s="5" t="s">
        <v>298</v>
      </c>
      <c r="B125" s="9">
        <v>599904</v>
      </c>
      <c r="C125" s="9">
        <v>156</v>
      </c>
      <c r="D125" s="9">
        <v>324855</v>
      </c>
      <c r="E125" s="1" t="s">
        <v>299</v>
      </c>
      <c r="F125" s="1" t="str">
        <f>HYPERLINK("http://www.genome.ad.jp/dbget-bin/www_bget?compound+C00064","C00064")</f>
        <v>C00064</v>
      </c>
      <c r="G125" s="1" t="str">
        <f>HYPERLINK("http://pubchem.ncbi.nlm.nih.gov/summary/summary.cgi?cid=5961","5961")</f>
        <v>5961</v>
      </c>
      <c r="H125" s="1" t="s">
        <v>1173</v>
      </c>
      <c r="I125" s="3">
        <v>24331</v>
      </c>
      <c r="J125" s="3">
        <v>11951</v>
      </c>
      <c r="K125" s="3">
        <v>8483</v>
      </c>
      <c r="L125" s="3">
        <v>6722</v>
      </c>
      <c r="M125" s="3">
        <v>20426</v>
      </c>
      <c r="N125" s="3">
        <v>13035</v>
      </c>
      <c r="O125" s="3">
        <v>6686</v>
      </c>
      <c r="P125" s="3">
        <v>6919</v>
      </c>
      <c r="Q125" s="3">
        <v>8246</v>
      </c>
      <c r="R125" s="3">
        <v>13209</v>
      </c>
      <c r="S125" s="3">
        <v>9807</v>
      </c>
      <c r="T125" s="3">
        <v>8884</v>
      </c>
      <c r="U125" s="3">
        <v>8222</v>
      </c>
      <c r="V125" s="3">
        <v>81300</v>
      </c>
      <c r="W125" s="3">
        <v>6808</v>
      </c>
      <c r="X125" s="3">
        <v>10014</v>
      </c>
      <c r="Y125" s="3">
        <v>6576</v>
      </c>
      <c r="Z125" s="3">
        <v>15263</v>
      </c>
      <c r="AA125" s="3">
        <v>17200</v>
      </c>
      <c r="AB125" s="3">
        <v>8278</v>
      </c>
      <c r="AC125" s="3">
        <v>9593</v>
      </c>
      <c r="AD125" s="3">
        <v>6476</v>
      </c>
      <c r="AE125" s="3">
        <v>11896</v>
      </c>
      <c r="AF125" s="3">
        <v>18089</v>
      </c>
      <c r="AG125" s="3">
        <v>9418</v>
      </c>
      <c r="AH125" s="3">
        <v>11023</v>
      </c>
      <c r="AI125" s="3">
        <v>11603</v>
      </c>
      <c r="AJ125" s="3">
        <v>7161</v>
      </c>
      <c r="AK125" s="3">
        <v>8179</v>
      </c>
      <c r="AL125" s="3">
        <v>24772</v>
      </c>
      <c r="AM125" s="3">
        <v>15106</v>
      </c>
      <c r="AN125" s="3">
        <v>8382</v>
      </c>
      <c r="AO125" s="3">
        <v>9604</v>
      </c>
      <c r="AP125" s="3">
        <v>8337</v>
      </c>
      <c r="AQ125" s="3">
        <v>12909</v>
      </c>
      <c r="AR125" s="3">
        <v>10704</v>
      </c>
      <c r="AS125" s="3">
        <v>9775</v>
      </c>
      <c r="AT125" s="3">
        <v>18409</v>
      </c>
      <c r="AU125" s="3">
        <v>8804</v>
      </c>
      <c r="AV125" s="3">
        <v>5990</v>
      </c>
      <c r="AW125" s="3">
        <v>6157</v>
      </c>
      <c r="AX125" s="3">
        <v>23202</v>
      </c>
      <c r="AY125" s="3">
        <v>15427</v>
      </c>
      <c r="AZ125" s="3">
        <v>5176</v>
      </c>
      <c r="BA125" s="3">
        <v>6334</v>
      </c>
      <c r="BB125" s="3">
        <v>7792</v>
      </c>
      <c r="BC125" s="3">
        <v>21263</v>
      </c>
      <c r="BD125" s="3">
        <v>10970</v>
      </c>
      <c r="BE125" s="3">
        <v>9906</v>
      </c>
      <c r="BF125" s="3">
        <v>20233</v>
      </c>
      <c r="BG125" s="3">
        <v>3308</v>
      </c>
      <c r="BH125" s="3">
        <v>14302</v>
      </c>
      <c r="BI125" s="3">
        <v>12073</v>
      </c>
      <c r="BJ125" s="3">
        <v>4694</v>
      </c>
      <c r="BK125" s="3">
        <v>15671</v>
      </c>
      <c r="BL125" s="3">
        <v>10077</v>
      </c>
      <c r="BM125" s="3">
        <v>7451</v>
      </c>
      <c r="BN125" s="3">
        <v>14656</v>
      </c>
      <c r="BO125" s="3">
        <v>20567</v>
      </c>
      <c r="BP125" s="3">
        <v>8873</v>
      </c>
      <c r="BQ125" s="3">
        <v>14986</v>
      </c>
      <c r="BR125" s="3">
        <v>8761</v>
      </c>
      <c r="BS125" s="3">
        <v>14185</v>
      </c>
      <c r="BT125" s="3">
        <v>21588</v>
      </c>
      <c r="BU125" s="3">
        <v>11651</v>
      </c>
      <c r="BV125" s="3">
        <v>14431</v>
      </c>
      <c r="BW125" s="3">
        <v>12036</v>
      </c>
      <c r="BX125" s="3">
        <v>15049</v>
      </c>
      <c r="BY125" s="3">
        <v>13589</v>
      </c>
      <c r="BZ125" s="3">
        <v>11452</v>
      </c>
      <c r="CA125" s="3">
        <v>14764</v>
      </c>
      <c r="CB125" s="3">
        <v>16402</v>
      </c>
      <c r="CC125" s="3">
        <v>11549</v>
      </c>
      <c r="CD125" s="3">
        <v>9812</v>
      </c>
      <c r="CE125" s="3">
        <v>17506</v>
      </c>
      <c r="CF125" s="3">
        <v>19407</v>
      </c>
      <c r="CG125" s="3">
        <v>9934</v>
      </c>
      <c r="CH125" s="3">
        <v>12560</v>
      </c>
    </row>
    <row r="126" spans="1:86" x14ac:dyDescent="0.2">
      <c r="A126" s="5" t="s">
        <v>300</v>
      </c>
      <c r="B126" s="9">
        <v>528717</v>
      </c>
      <c r="C126" s="9">
        <v>246</v>
      </c>
      <c r="D126" s="9">
        <v>433267</v>
      </c>
      <c r="E126" s="1" t="s">
        <v>301</v>
      </c>
      <c r="F126" s="1" t="str">
        <f>HYPERLINK("http://www.genome.ad.jp/dbget-bin/www_bget?compound+C00025","C00025")</f>
        <v>C00025</v>
      </c>
      <c r="G126" s="1" t="str">
        <f>HYPERLINK("http://pubchem.ncbi.nlm.nih.gov/summary/summary.cgi?cid=33032","33032")</f>
        <v>33032</v>
      </c>
      <c r="H126" s="1" t="s">
        <v>1120</v>
      </c>
      <c r="I126" s="3">
        <v>98511</v>
      </c>
      <c r="J126" s="3">
        <v>99321</v>
      </c>
      <c r="K126" s="3">
        <v>89816</v>
      </c>
      <c r="L126" s="3">
        <v>60477</v>
      </c>
      <c r="M126" s="3">
        <v>97372</v>
      </c>
      <c r="N126" s="3">
        <v>165706</v>
      </c>
      <c r="O126" s="3">
        <v>23999</v>
      </c>
      <c r="P126" s="3">
        <v>26430</v>
      </c>
      <c r="Q126" s="3">
        <v>62694</v>
      </c>
      <c r="R126" s="3">
        <v>101339</v>
      </c>
      <c r="S126" s="3">
        <v>52787</v>
      </c>
      <c r="T126" s="3">
        <v>80661</v>
      </c>
      <c r="U126" s="3">
        <v>42474</v>
      </c>
      <c r="V126" s="3">
        <v>58897</v>
      </c>
      <c r="W126" s="3">
        <v>45637</v>
      </c>
      <c r="X126" s="3">
        <v>92203</v>
      </c>
      <c r="Y126" s="3">
        <v>41078</v>
      </c>
      <c r="Z126" s="3">
        <v>81156</v>
      </c>
      <c r="AA126" s="3">
        <v>143219</v>
      </c>
      <c r="AB126" s="3">
        <v>37011</v>
      </c>
      <c r="AC126" s="3">
        <v>40771</v>
      </c>
      <c r="AD126" s="3">
        <v>47618</v>
      </c>
      <c r="AE126" s="3">
        <v>58320</v>
      </c>
      <c r="AF126" s="3">
        <v>50803</v>
      </c>
      <c r="AG126" s="3">
        <v>37901</v>
      </c>
      <c r="AH126" s="3">
        <v>37758</v>
      </c>
      <c r="AI126" s="3">
        <v>99150</v>
      </c>
      <c r="AJ126" s="3">
        <v>40141</v>
      </c>
      <c r="AK126" s="3">
        <v>45035</v>
      </c>
      <c r="AL126" s="3">
        <v>56862</v>
      </c>
      <c r="AM126" s="3">
        <v>76304</v>
      </c>
      <c r="AN126" s="3">
        <v>30789</v>
      </c>
      <c r="AO126" s="3">
        <v>76182</v>
      </c>
      <c r="AP126" s="3">
        <v>49434</v>
      </c>
      <c r="AQ126" s="3">
        <v>105047</v>
      </c>
      <c r="AR126" s="3">
        <v>46709</v>
      </c>
      <c r="AS126" s="3">
        <v>53127</v>
      </c>
      <c r="AT126" s="3">
        <v>85051</v>
      </c>
      <c r="AU126" s="3">
        <v>70013</v>
      </c>
      <c r="AV126" s="3">
        <v>23945</v>
      </c>
      <c r="AW126" s="3">
        <v>43205</v>
      </c>
      <c r="AX126" s="3">
        <v>164914</v>
      </c>
      <c r="AY126" s="3">
        <v>58319</v>
      </c>
      <c r="AZ126" s="3">
        <v>50716</v>
      </c>
      <c r="BA126" s="3">
        <v>57660</v>
      </c>
      <c r="BB126" s="3">
        <v>42451</v>
      </c>
      <c r="BC126" s="3">
        <v>127895</v>
      </c>
      <c r="BD126" s="3">
        <v>89328</v>
      </c>
      <c r="BE126" s="3">
        <v>127944</v>
      </c>
      <c r="BF126" s="3">
        <v>154096</v>
      </c>
      <c r="BG126" s="3">
        <v>11578</v>
      </c>
      <c r="BH126" s="3">
        <v>137600</v>
      </c>
      <c r="BI126" s="3">
        <v>47685</v>
      </c>
      <c r="BJ126" s="3">
        <v>81834</v>
      </c>
      <c r="BK126" s="3">
        <v>146675</v>
      </c>
      <c r="BL126" s="3">
        <v>70593</v>
      </c>
      <c r="BM126" s="3">
        <v>36112</v>
      </c>
      <c r="BN126" s="3">
        <v>208885</v>
      </c>
      <c r="BO126" s="3">
        <v>91975</v>
      </c>
      <c r="BP126" s="3">
        <v>49786</v>
      </c>
      <c r="BQ126" s="3">
        <v>99064</v>
      </c>
      <c r="BR126" s="3">
        <v>50295</v>
      </c>
      <c r="BS126" s="3">
        <v>149748</v>
      </c>
      <c r="BT126" s="3">
        <v>150866</v>
      </c>
      <c r="BU126" s="3">
        <v>321048</v>
      </c>
      <c r="BV126" s="3">
        <v>145337</v>
      </c>
      <c r="BW126" s="3">
        <v>164659</v>
      </c>
      <c r="BX126" s="3">
        <v>101477</v>
      </c>
      <c r="BY126" s="3">
        <v>53456</v>
      </c>
      <c r="BZ126" s="3">
        <v>65339</v>
      </c>
      <c r="CA126" s="3">
        <v>101091</v>
      </c>
      <c r="CB126" s="3">
        <v>95922</v>
      </c>
      <c r="CC126" s="3">
        <v>128092</v>
      </c>
      <c r="CD126" s="3">
        <v>118773</v>
      </c>
      <c r="CE126" s="3">
        <v>143528</v>
      </c>
      <c r="CF126" s="3">
        <v>103935</v>
      </c>
      <c r="CG126" s="3">
        <v>193170</v>
      </c>
      <c r="CH126" s="3">
        <v>81990</v>
      </c>
    </row>
    <row r="127" spans="1:86" x14ac:dyDescent="0.2">
      <c r="A127" s="5" t="s">
        <v>1032</v>
      </c>
      <c r="B127" s="9">
        <v>666401</v>
      </c>
      <c r="C127" s="9">
        <v>333</v>
      </c>
      <c r="D127" s="9">
        <v>353273</v>
      </c>
      <c r="E127" s="1" t="s">
        <v>302</v>
      </c>
      <c r="F127" s="1" t="str">
        <f>HYPERLINK("http://www.genome.ad.jp/dbget-bin/www_bget?compound+C00191","C00191")</f>
        <v>C00191</v>
      </c>
      <c r="G127" s="1" t="str">
        <f>HYPERLINK("http://pubchem.ncbi.nlm.nih.gov/summary/summary.cgi?cid=94715","94715")</f>
        <v>94715</v>
      </c>
      <c r="H127" s="1" t="s">
        <v>1102</v>
      </c>
      <c r="I127" s="3">
        <v>461</v>
      </c>
      <c r="J127" s="3">
        <v>143</v>
      </c>
      <c r="K127" s="3">
        <v>166</v>
      </c>
      <c r="L127" s="3">
        <v>106</v>
      </c>
      <c r="M127" s="3">
        <v>120</v>
      </c>
      <c r="N127" s="3">
        <v>235</v>
      </c>
      <c r="O127" s="3">
        <v>72</v>
      </c>
      <c r="P127" s="3">
        <v>87</v>
      </c>
      <c r="Q127" s="3">
        <v>161</v>
      </c>
      <c r="R127" s="3">
        <v>186</v>
      </c>
      <c r="S127" s="3">
        <v>156</v>
      </c>
      <c r="T127" s="3">
        <v>94</v>
      </c>
      <c r="U127" s="3">
        <v>333</v>
      </c>
      <c r="V127" s="3">
        <v>297</v>
      </c>
      <c r="W127" s="3">
        <v>146</v>
      </c>
      <c r="X127" s="3">
        <v>236</v>
      </c>
      <c r="Y127" s="3">
        <v>243</v>
      </c>
      <c r="Z127" s="3">
        <v>193</v>
      </c>
      <c r="AA127" s="3">
        <v>285</v>
      </c>
      <c r="AB127" s="3">
        <v>187</v>
      </c>
      <c r="AC127" s="3">
        <v>174</v>
      </c>
      <c r="AD127" s="3">
        <v>243</v>
      </c>
      <c r="AE127" s="3">
        <v>141</v>
      </c>
      <c r="AF127" s="3">
        <v>135</v>
      </c>
      <c r="AG127" s="3">
        <v>103</v>
      </c>
      <c r="AH127" s="3">
        <v>167</v>
      </c>
      <c r="AI127" s="3">
        <v>212</v>
      </c>
      <c r="AJ127" s="3">
        <v>84</v>
      </c>
      <c r="AK127" s="3">
        <v>148</v>
      </c>
      <c r="AL127" s="3">
        <v>443</v>
      </c>
      <c r="AM127" s="3">
        <v>214</v>
      </c>
      <c r="AN127" s="3">
        <v>292</v>
      </c>
      <c r="AO127" s="3">
        <v>183</v>
      </c>
      <c r="AP127" s="3">
        <v>170</v>
      </c>
      <c r="AQ127" s="3">
        <v>219</v>
      </c>
      <c r="AR127" s="3">
        <v>271</v>
      </c>
      <c r="AS127" s="3">
        <v>185</v>
      </c>
      <c r="AT127" s="3">
        <v>178</v>
      </c>
      <c r="AU127" s="3">
        <v>365</v>
      </c>
      <c r="AV127" s="3">
        <v>287</v>
      </c>
      <c r="AW127" s="3">
        <v>154</v>
      </c>
      <c r="AX127" s="3">
        <v>172</v>
      </c>
      <c r="AY127" s="3">
        <v>284</v>
      </c>
      <c r="AZ127" s="3">
        <v>122</v>
      </c>
      <c r="BA127" s="3">
        <v>150</v>
      </c>
      <c r="BB127" s="3">
        <v>94</v>
      </c>
      <c r="BC127" s="3">
        <v>172</v>
      </c>
      <c r="BD127" s="3">
        <v>528</v>
      </c>
      <c r="BE127" s="3">
        <v>260</v>
      </c>
      <c r="BF127" s="3">
        <v>254</v>
      </c>
      <c r="BG127" s="3">
        <v>70</v>
      </c>
      <c r="BH127" s="3">
        <v>265</v>
      </c>
      <c r="BI127" s="3">
        <v>189</v>
      </c>
      <c r="BJ127" s="3">
        <v>187</v>
      </c>
      <c r="BK127" s="3">
        <v>160</v>
      </c>
      <c r="BL127" s="3">
        <v>174</v>
      </c>
      <c r="BM127" s="3">
        <v>164</v>
      </c>
      <c r="BN127" s="3">
        <v>334</v>
      </c>
      <c r="BO127" s="3">
        <v>300</v>
      </c>
      <c r="BP127" s="3">
        <v>219</v>
      </c>
      <c r="BQ127" s="3">
        <v>193</v>
      </c>
      <c r="BR127" s="3">
        <v>166</v>
      </c>
      <c r="BS127" s="3">
        <v>227</v>
      </c>
      <c r="BT127" s="3">
        <v>188</v>
      </c>
      <c r="BU127" s="3">
        <v>326</v>
      </c>
      <c r="BV127" s="3">
        <v>416</v>
      </c>
      <c r="BW127" s="3">
        <v>146</v>
      </c>
      <c r="BX127" s="3">
        <v>133</v>
      </c>
      <c r="BY127" s="3">
        <v>186</v>
      </c>
      <c r="BZ127" s="3">
        <v>210</v>
      </c>
      <c r="CA127" s="3">
        <v>181</v>
      </c>
      <c r="CB127" s="3">
        <v>127</v>
      </c>
      <c r="CC127" s="3">
        <v>192</v>
      </c>
      <c r="CD127" s="3">
        <v>173</v>
      </c>
      <c r="CE127" s="3">
        <v>154</v>
      </c>
      <c r="CF127" s="3">
        <v>256</v>
      </c>
      <c r="CG127" s="3">
        <v>166</v>
      </c>
      <c r="CH127" s="3">
        <v>434</v>
      </c>
    </row>
    <row r="128" spans="1:86" x14ac:dyDescent="0.2">
      <c r="A128" s="5" t="s">
        <v>1033</v>
      </c>
      <c r="B128" s="9">
        <v>806065</v>
      </c>
      <c r="C128" s="9">
        <v>387</v>
      </c>
      <c r="D128" s="9">
        <v>199915</v>
      </c>
      <c r="E128" s="1" t="s">
        <v>303</v>
      </c>
      <c r="F128" s="1" t="str">
        <f>HYPERLINK("http://www.genome.ad.jp/dbget-bin/www_bget?compound+C00092","C00092")</f>
        <v>C00092</v>
      </c>
      <c r="G128" s="1" t="str">
        <f>HYPERLINK("http://pubchem.ncbi.nlm.nih.gov/summary/summary.cgi?cid=5958","5958")</f>
        <v>5958</v>
      </c>
      <c r="H128" s="1" t="s">
        <v>1174</v>
      </c>
      <c r="I128" s="3">
        <v>414</v>
      </c>
      <c r="J128" s="3">
        <v>1139</v>
      </c>
      <c r="K128" s="3">
        <v>370</v>
      </c>
      <c r="L128" s="3">
        <v>234</v>
      </c>
      <c r="M128" s="3">
        <v>818</v>
      </c>
      <c r="N128" s="3">
        <v>223</v>
      </c>
      <c r="O128" s="3">
        <v>209</v>
      </c>
      <c r="P128" s="3">
        <v>354</v>
      </c>
      <c r="Q128" s="3">
        <v>402</v>
      </c>
      <c r="R128" s="3">
        <v>150</v>
      </c>
      <c r="S128" s="3">
        <v>107</v>
      </c>
      <c r="T128" s="3">
        <v>200</v>
      </c>
      <c r="U128" s="3">
        <v>134</v>
      </c>
      <c r="V128" s="3">
        <v>527</v>
      </c>
      <c r="W128" s="3">
        <v>527</v>
      </c>
      <c r="X128" s="3">
        <v>141</v>
      </c>
      <c r="Y128" s="3">
        <v>157</v>
      </c>
      <c r="Z128" s="3">
        <v>778</v>
      </c>
      <c r="AA128" s="3">
        <v>336</v>
      </c>
      <c r="AB128" s="3">
        <v>141</v>
      </c>
      <c r="AC128" s="3">
        <v>88</v>
      </c>
      <c r="AD128" s="3">
        <v>488</v>
      </c>
      <c r="AE128" s="3">
        <v>163</v>
      </c>
      <c r="AF128" s="3">
        <v>533</v>
      </c>
      <c r="AG128" s="3">
        <v>541</v>
      </c>
      <c r="AH128" s="3">
        <v>206</v>
      </c>
      <c r="AI128" s="3">
        <v>639</v>
      </c>
      <c r="AJ128" s="3">
        <v>110</v>
      </c>
      <c r="AK128" s="3">
        <v>147</v>
      </c>
      <c r="AL128" s="3">
        <v>116</v>
      </c>
      <c r="AM128" s="3">
        <v>222</v>
      </c>
      <c r="AN128" s="3">
        <v>139</v>
      </c>
      <c r="AO128" s="3">
        <v>218</v>
      </c>
      <c r="AP128" s="3">
        <v>391</v>
      </c>
      <c r="AQ128" s="3">
        <v>91</v>
      </c>
      <c r="AR128" s="3">
        <v>116</v>
      </c>
      <c r="AS128" s="3">
        <v>687</v>
      </c>
      <c r="AT128" s="3">
        <v>266</v>
      </c>
      <c r="AU128" s="3">
        <v>410</v>
      </c>
      <c r="AV128" s="3">
        <v>173</v>
      </c>
      <c r="AW128" s="3">
        <v>63</v>
      </c>
      <c r="AX128" s="3">
        <v>214</v>
      </c>
      <c r="AY128" s="3">
        <v>816</v>
      </c>
      <c r="AZ128" s="3">
        <v>76</v>
      </c>
      <c r="BA128" s="3">
        <v>223</v>
      </c>
      <c r="BB128" s="3">
        <v>246</v>
      </c>
      <c r="BC128" s="3">
        <v>608</v>
      </c>
      <c r="BD128" s="3">
        <v>138</v>
      </c>
      <c r="BE128" s="3">
        <v>96</v>
      </c>
      <c r="BF128" s="3">
        <v>495</v>
      </c>
      <c r="BG128" s="3">
        <v>141</v>
      </c>
      <c r="BH128" s="3">
        <v>165</v>
      </c>
      <c r="BI128" s="3">
        <v>420</v>
      </c>
      <c r="BJ128" s="3">
        <v>668</v>
      </c>
      <c r="BK128" s="3">
        <v>486</v>
      </c>
      <c r="BL128" s="3">
        <v>1007</v>
      </c>
      <c r="BM128" s="3">
        <v>150</v>
      </c>
      <c r="BN128" s="3">
        <v>97</v>
      </c>
      <c r="BO128" s="3">
        <v>731</v>
      </c>
      <c r="BP128" s="3">
        <v>93</v>
      </c>
      <c r="BQ128" s="3">
        <v>414</v>
      </c>
      <c r="BR128" s="3">
        <v>72</v>
      </c>
      <c r="BS128" s="3">
        <v>105</v>
      </c>
      <c r="BT128" s="3">
        <v>584</v>
      </c>
      <c r="BU128" s="3">
        <v>366</v>
      </c>
      <c r="BV128" s="3">
        <v>329</v>
      </c>
      <c r="BW128" s="3">
        <v>531</v>
      </c>
      <c r="BX128" s="3">
        <v>100</v>
      </c>
      <c r="BY128" s="3">
        <v>136</v>
      </c>
      <c r="BZ128" s="3">
        <v>104</v>
      </c>
      <c r="CA128" s="3">
        <v>85</v>
      </c>
      <c r="CB128" s="3">
        <v>87</v>
      </c>
      <c r="CC128" s="3">
        <v>819</v>
      </c>
      <c r="CD128" s="3">
        <v>380</v>
      </c>
      <c r="CE128" s="3">
        <v>164</v>
      </c>
      <c r="CF128" s="3">
        <v>159</v>
      </c>
      <c r="CG128" s="3">
        <v>105</v>
      </c>
      <c r="CH128" s="3">
        <v>108</v>
      </c>
    </row>
    <row r="129" spans="1:86" x14ac:dyDescent="0.2">
      <c r="A129" s="5" t="s">
        <v>1034</v>
      </c>
      <c r="B129" s="9">
        <v>650726</v>
      </c>
      <c r="C129" s="9">
        <v>160</v>
      </c>
      <c r="D129" s="9">
        <v>219881</v>
      </c>
      <c r="E129" s="1" t="s">
        <v>304</v>
      </c>
      <c r="F129" s="1" t="str">
        <f>HYPERLINK("http://www.genome.ad.jp/dbget-bin/www_bget?compound+C00031","C00031")</f>
        <v>C00031</v>
      </c>
      <c r="G129" s="1" t="str">
        <f>HYPERLINK("http://pubchem.ncbi.nlm.nih.gov/summary/summary.cgi?cid=107526","107526")</f>
        <v>107526</v>
      </c>
      <c r="H129" s="1" t="s">
        <v>1097</v>
      </c>
      <c r="I129" s="3">
        <v>539957</v>
      </c>
      <c r="J129" s="3">
        <v>469924</v>
      </c>
      <c r="K129" s="3">
        <v>240011</v>
      </c>
      <c r="L129" s="3">
        <v>67410</v>
      </c>
      <c r="M129" s="3">
        <v>549051</v>
      </c>
      <c r="N129" s="3">
        <v>529163</v>
      </c>
      <c r="O129" s="3">
        <v>31566</v>
      </c>
      <c r="P129" s="3">
        <v>39582</v>
      </c>
      <c r="Q129" s="3">
        <v>329806</v>
      </c>
      <c r="R129" s="3">
        <v>446793</v>
      </c>
      <c r="S129" s="3">
        <v>375313</v>
      </c>
      <c r="T129" s="3">
        <v>26778</v>
      </c>
      <c r="U129" s="3">
        <v>562603</v>
      </c>
      <c r="V129" s="3">
        <v>567966</v>
      </c>
      <c r="W129" s="3">
        <v>42075</v>
      </c>
      <c r="X129" s="3">
        <v>392247</v>
      </c>
      <c r="Y129" s="3">
        <v>349243</v>
      </c>
      <c r="Z129" s="3">
        <v>317476</v>
      </c>
      <c r="AA129" s="3">
        <v>328169</v>
      </c>
      <c r="AB129" s="3">
        <v>584562</v>
      </c>
      <c r="AC129" s="3">
        <v>205804</v>
      </c>
      <c r="AD129" s="3">
        <v>115309</v>
      </c>
      <c r="AE129" s="3">
        <v>239718</v>
      </c>
      <c r="AF129" s="3">
        <v>151394</v>
      </c>
      <c r="AG129" s="3">
        <v>148888</v>
      </c>
      <c r="AH129" s="3">
        <v>178751</v>
      </c>
      <c r="AI129" s="3">
        <v>384548</v>
      </c>
      <c r="AJ129" s="3">
        <v>224368</v>
      </c>
      <c r="AK129" s="3">
        <v>151669</v>
      </c>
      <c r="AL129" s="3">
        <v>283269</v>
      </c>
      <c r="AM129" s="3">
        <v>552213</v>
      </c>
      <c r="AN129" s="3">
        <v>388021</v>
      </c>
      <c r="AO129" s="3">
        <v>272062</v>
      </c>
      <c r="AP129" s="3">
        <v>284467</v>
      </c>
      <c r="AQ129" s="3">
        <v>158720</v>
      </c>
      <c r="AR129" s="3">
        <v>383489</v>
      </c>
      <c r="AS129" s="3">
        <v>349476</v>
      </c>
      <c r="AT129" s="3">
        <v>221639</v>
      </c>
      <c r="AU129" s="3">
        <v>353842</v>
      </c>
      <c r="AV129" s="3">
        <v>394675</v>
      </c>
      <c r="AW129" s="3">
        <v>235012</v>
      </c>
      <c r="AX129" s="3">
        <v>53021</v>
      </c>
      <c r="AY129" s="3">
        <v>371358</v>
      </c>
      <c r="AZ129" s="3">
        <v>40097</v>
      </c>
      <c r="BA129" s="3">
        <v>42055</v>
      </c>
      <c r="BB129" s="3">
        <v>24653</v>
      </c>
      <c r="BC129" s="3">
        <v>51472</v>
      </c>
      <c r="BD129" s="3">
        <v>34169</v>
      </c>
      <c r="BE129" s="3">
        <v>3632</v>
      </c>
      <c r="BF129" s="3">
        <v>327053</v>
      </c>
      <c r="BG129" s="3">
        <v>42341</v>
      </c>
      <c r="BH129" s="3">
        <v>31279</v>
      </c>
      <c r="BI129" s="3">
        <v>114757</v>
      </c>
      <c r="BJ129" s="3">
        <v>31261</v>
      </c>
      <c r="BK129" s="3">
        <v>358555</v>
      </c>
      <c r="BL129" s="3">
        <v>325696</v>
      </c>
      <c r="BM129" s="3">
        <v>100270</v>
      </c>
      <c r="BN129" s="3">
        <v>1572</v>
      </c>
      <c r="BO129" s="3">
        <v>907916</v>
      </c>
      <c r="BP129" s="3">
        <v>251846</v>
      </c>
      <c r="BQ129" s="3">
        <v>169384</v>
      </c>
      <c r="BR129" s="3">
        <v>187909</v>
      </c>
      <c r="BS129" s="3">
        <v>243513</v>
      </c>
      <c r="BT129" s="3">
        <v>59313</v>
      </c>
      <c r="BU129" s="3">
        <v>108778</v>
      </c>
      <c r="BV129" s="3">
        <v>91805</v>
      </c>
      <c r="BW129" s="3">
        <v>177144</v>
      </c>
      <c r="BX129" s="3">
        <v>67654</v>
      </c>
      <c r="BY129" s="3">
        <v>10371</v>
      </c>
      <c r="BZ129" s="3">
        <v>148952</v>
      </c>
      <c r="CA129" s="3">
        <v>7994</v>
      </c>
      <c r="CB129" s="3">
        <v>128156</v>
      </c>
      <c r="CC129" s="3">
        <v>111207</v>
      </c>
      <c r="CD129" s="3">
        <v>153747</v>
      </c>
      <c r="CE129" s="3">
        <v>174841</v>
      </c>
      <c r="CF129" s="3">
        <v>351732</v>
      </c>
      <c r="CG129" s="3">
        <v>55280</v>
      </c>
      <c r="CH129" s="3">
        <v>429872</v>
      </c>
    </row>
    <row r="130" spans="1:86" x14ac:dyDescent="0.2">
      <c r="A130" s="5" t="s">
        <v>305</v>
      </c>
      <c r="B130" s="9">
        <v>693140</v>
      </c>
      <c r="C130" s="9">
        <v>333</v>
      </c>
      <c r="D130" s="9">
        <v>211990</v>
      </c>
      <c r="E130" s="1" t="s">
        <v>306</v>
      </c>
      <c r="F130" s="1" t="str">
        <f>HYPERLINK("http://www.genome.ad.jp/dbget-bin/www_bget?compound+C00257","C00257")</f>
        <v>C00257</v>
      </c>
      <c r="G130" s="1" t="str">
        <f>HYPERLINK("http://pubchem.ncbi.nlm.nih.gov/summary/summary.cgi?cid=10690","10690")</f>
        <v>10690</v>
      </c>
      <c r="H130" s="1" t="s">
        <v>1131</v>
      </c>
      <c r="I130" s="3">
        <v>664</v>
      </c>
      <c r="J130" s="3">
        <v>546</v>
      </c>
      <c r="K130" s="3">
        <v>275</v>
      </c>
      <c r="L130" s="3">
        <v>233</v>
      </c>
      <c r="M130" s="3">
        <v>194</v>
      </c>
      <c r="N130" s="3">
        <v>374</v>
      </c>
      <c r="O130" s="3">
        <v>133</v>
      </c>
      <c r="P130" s="3">
        <v>171</v>
      </c>
      <c r="Q130" s="3">
        <v>124</v>
      </c>
      <c r="R130" s="3">
        <v>192</v>
      </c>
      <c r="S130" s="3">
        <v>81</v>
      </c>
      <c r="T130" s="3">
        <v>136</v>
      </c>
      <c r="U130" s="3">
        <v>167</v>
      </c>
      <c r="V130" s="3">
        <v>230</v>
      </c>
      <c r="W130" s="3">
        <v>225</v>
      </c>
      <c r="X130" s="3">
        <v>185</v>
      </c>
      <c r="Y130" s="3">
        <v>385</v>
      </c>
      <c r="Z130" s="3">
        <v>262</v>
      </c>
      <c r="AA130" s="3">
        <v>419</v>
      </c>
      <c r="AB130" s="3">
        <v>353</v>
      </c>
      <c r="AC130" s="3">
        <v>144</v>
      </c>
      <c r="AD130" s="3">
        <v>304</v>
      </c>
      <c r="AE130" s="3">
        <v>247</v>
      </c>
      <c r="AF130" s="3">
        <v>292</v>
      </c>
      <c r="AG130" s="3">
        <v>316</v>
      </c>
      <c r="AH130" s="3">
        <v>97</v>
      </c>
      <c r="AI130" s="3">
        <v>524</v>
      </c>
      <c r="AJ130" s="3">
        <v>3027</v>
      </c>
      <c r="AK130" s="3">
        <v>444</v>
      </c>
      <c r="AL130" s="3">
        <v>203</v>
      </c>
      <c r="AM130" s="3">
        <v>250</v>
      </c>
      <c r="AN130" s="3">
        <v>204</v>
      </c>
      <c r="AO130" s="3">
        <v>754</v>
      </c>
      <c r="AP130" s="3">
        <v>156</v>
      </c>
      <c r="AQ130" s="3">
        <v>384</v>
      </c>
      <c r="AR130" s="3">
        <v>689</v>
      </c>
      <c r="AS130" s="3">
        <v>416</v>
      </c>
      <c r="AT130" s="3">
        <v>638</v>
      </c>
      <c r="AU130" s="3">
        <v>693</v>
      </c>
      <c r="AV130" s="3">
        <v>407</v>
      </c>
      <c r="AW130" s="3">
        <v>119</v>
      </c>
      <c r="AX130" s="3">
        <v>174</v>
      </c>
      <c r="AY130" s="3">
        <v>408</v>
      </c>
      <c r="AZ130" s="3">
        <v>99</v>
      </c>
      <c r="BA130" s="3">
        <v>292</v>
      </c>
      <c r="BB130" s="3">
        <v>160</v>
      </c>
      <c r="BC130" s="3">
        <v>89</v>
      </c>
      <c r="BD130" s="3">
        <v>184</v>
      </c>
      <c r="BE130" s="3">
        <v>72</v>
      </c>
      <c r="BF130" s="3">
        <v>466</v>
      </c>
      <c r="BG130" s="3">
        <v>117</v>
      </c>
      <c r="BH130" s="3">
        <v>167</v>
      </c>
      <c r="BI130" s="3">
        <v>153</v>
      </c>
      <c r="BJ130" s="3">
        <v>182</v>
      </c>
      <c r="BK130" s="3">
        <v>169</v>
      </c>
      <c r="BL130" s="3">
        <v>379</v>
      </c>
      <c r="BM130" s="3">
        <v>98</v>
      </c>
      <c r="BN130" s="3">
        <v>139</v>
      </c>
      <c r="BO130" s="3">
        <v>186</v>
      </c>
      <c r="BP130" s="3">
        <v>190</v>
      </c>
      <c r="BQ130" s="3">
        <v>368</v>
      </c>
      <c r="BR130" s="3">
        <v>102</v>
      </c>
      <c r="BS130" s="3">
        <v>111</v>
      </c>
      <c r="BT130" s="3">
        <v>189</v>
      </c>
      <c r="BU130" s="3">
        <v>220</v>
      </c>
      <c r="BV130" s="3">
        <v>216</v>
      </c>
      <c r="BW130" s="3">
        <v>205</v>
      </c>
      <c r="BX130" s="3">
        <v>173</v>
      </c>
      <c r="BY130" s="3">
        <v>132</v>
      </c>
      <c r="BZ130" s="3">
        <v>145</v>
      </c>
      <c r="CA130" s="3">
        <v>78</v>
      </c>
      <c r="CB130" s="3">
        <v>154</v>
      </c>
      <c r="CC130" s="3">
        <v>148</v>
      </c>
      <c r="CD130" s="3">
        <v>395</v>
      </c>
      <c r="CE130" s="3">
        <v>208</v>
      </c>
      <c r="CF130" s="3">
        <v>245</v>
      </c>
      <c r="CG130" s="3">
        <v>88</v>
      </c>
      <c r="CH130" s="3">
        <v>212</v>
      </c>
    </row>
    <row r="131" spans="1:86" x14ac:dyDescent="0.2">
      <c r="A131" s="5" t="s">
        <v>307</v>
      </c>
      <c r="B131" s="9">
        <v>1026222</v>
      </c>
      <c r="C131" s="9">
        <v>223</v>
      </c>
      <c r="D131" s="9">
        <v>202089</v>
      </c>
      <c r="E131" s="1" t="s">
        <v>308</v>
      </c>
      <c r="F131" s="1" t="str">
        <f>HYPERLINK("http://www.genome.ad.jp/dbget-bin/www_bget?compound+C02483","C02483")</f>
        <v>C02483</v>
      </c>
      <c r="G131" s="1" t="str">
        <f>HYPERLINK("http://pubchem.ncbi.nlm.nih.gov/summary/summary.cgi?cid=92729","92729")</f>
        <v>92729</v>
      </c>
      <c r="H131" s="1" t="s">
        <v>1107</v>
      </c>
      <c r="I131" s="3">
        <v>251</v>
      </c>
      <c r="J131" s="3">
        <v>242</v>
      </c>
      <c r="K131" s="3">
        <v>336</v>
      </c>
      <c r="L131" s="3">
        <v>482</v>
      </c>
      <c r="M131" s="3">
        <v>404</v>
      </c>
      <c r="N131" s="3">
        <v>519</v>
      </c>
      <c r="O131" s="3">
        <v>455</v>
      </c>
      <c r="P131" s="3">
        <v>203</v>
      </c>
      <c r="Q131" s="3">
        <v>178</v>
      </c>
      <c r="R131" s="3">
        <v>210</v>
      </c>
      <c r="S131" s="3">
        <v>308</v>
      </c>
      <c r="T131" s="3">
        <v>1506</v>
      </c>
      <c r="U131" s="3">
        <v>147</v>
      </c>
      <c r="V131" s="3">
        <v>170</v>
      </c>
      <c r="W131" s="3">
        <v>1176</v>
      </c>
      <c r="X131" s="3">
        <v>447</v>
      </c>
      <c r="Y131" s="3">
        <v>271</v>
      </c>
      <c r="Z131" s="3">
        <v>648</v>
      </c>
      <c r="AA131" s="3">
        <v>341</v>
      </c>
      <c r="AB131" s="3">
        <v>399</v>
      </c>
      <c r="AC131" s="3">
        <v>163</v>
      </c>
      <c r="AD131" s="3">
        <v>123</v>
      </c>
      <c r="AE131" s="3">
        <v>248</v>
      </c>
      <c r="AF131" s="3">
        <v>504</v>
      </c>
      <c r="AG131" s="3">
        <v>175</v>
      </c>
      <c r="AH131" s="3">
        <v>330</v>
      </c>
      <c r="AI131" s="3">
        <v>567</v>
      </c>
      <c r="AJ131" s="3">
        <v>153</v>
      </c>
      <c r="AK131" s="3">
        <v>219</v>
      </c>
      <c r="AL131" s="3">
        <v>227</v>
      </c>
      <c r="AM131" s="3">
        <v>205</v>
      </c>
      <c r="AN131" s="3">
        <v>168</v>
      </c>
      <c r="AO131" s="3">
        <v>245</v>
      </c>
      <c r="AP131" s="3">
        <v>174</v>
      </c>
      <c r="AQ131" s="3">
        <v>338</v>
      </c>
      <c r="AR131" s="3">
        <v>322</v>
      </c>
      <c r="AS131" s="3">
        <v>225</v>
      </c>
      <c r="AT131" s="3">
        <v>288</v>
      </c>
      <c r="AU131" s="3">
        <v>423</v>
      </c>
      <c r="AV131" s="3">
        <v>180</v>
      </c>
      <c r="AW131" s="3">
        <v>168</v>
      </c>
      <c r="AX131" s="3">
        <v>1025</v>
      </c>
      <c r="AY131" s="3">
        <v>1021</v>
      </c>
      <c r="AZ131" s="3">
        <v>260</v>
      </c>
      <c r="BA131" s="3">
        <v>635</v>
      </c>
      <c r="BB131" s="3">
        <v>644</v>
      </c>
      <c r="BC131" s="3">
        <v>964</v>
      </c>
      <c r="BD131" s="3">
        <v>329</v>
      </c>
      <c r="BE131" s="3">
        <v>385</v>
      </c>
      <c r="BF131" s="3">
        <v>872</v>
      </c>
      <c r="BG131" s="3">
        <v>184</v>
      </c>
      <c r="BH131" s="3">
        <v>424</v>
      </c>
      <c r="BI131" s="3">
        <v>240</v>
      </c>
      <c r="BJ131" s="3">
        <v>1061</v>
      </c>
      <c r="BK131" s="3">
        <v>1078</v>
      </c>
      <c r="BL131" s="3">
        <v>507</v>
      </c>
      <c r="BM131" s="3">
        <v>181</v>
      </c>
      <c r="BN131" s="3">
        <v>200</v>
      </c>
      <c r="BO131" s="3">
        <v>1046</v>
      </c>
      <c r="BP131" s="3">
        <v>139</v>
      </c>
      <c r="BQ131" s="3">
        <v>546</v>
      </c>
      <c r="BR131" s="3">
        <v>323</v>
      </c>
      <c r="BS131" s="3">
        <v>582</v>
      </c>
      <c r="BT131" s="3">
        <v>363</v>
      </c>
      <c r="BU131" s="3">
        <v>427</v>
      </c>
      <c r="BV131" s="3">
        <v>1362</v>
      </c>
      <c r="BW131" s="3">
        <v>495</v>
      </c>
      <c r="BX131" s="3">
        <v>215</v>
      </c>
      <c r="BY131" s="3">
        <v>590</v>
      </c>
      <c r="BZ131" s="3">
        <v>463</v>
      </c>
      <c r="CA131" s="3">
        <v>382</v>
      </c>
      <c r="CB131" s="3">
        <v>281</v>
      </c>
      <c r="CC131" s="3">
        <v>237</v>
      </c>
      <c r="CD131" s="3">
        <v>325</v>
      </c>
      <c r="CE131" s="3">
        <v>519</v>
      </c>
      <c r="CF131" s="3">
        <v>565</v>
      </c>
      <c r="CG131" s="3">
        <v>603</v>
      </c>
      <c r="CH131" s="3">
        <v>286</v>
      </c>
    </row>
    <row r="132" spans="1:86" x14ac:dyDescent="0.2">
      <c r="A132" s="5" t="s">
        <v>1035</v>
      </c>
      <c r="B132" s="9">
        <v>817783</v>
      </c>
      <c r="C132" s="9">
        <v>387</v>
      </c>
      <c r="D132" s="9">
        <v>199932</v>
      </c>
      <c r="E132" s="1" t="s">
        <v>309</v>
      </c>
      <c r="F132" s="1" t="str">
        <f>HYPERLINK("http://www.genome.ad.jp/dbget-bin/www_bget?compound+C00446","C00446")</f>
        <v>C00446</v>
      </c>
      <c r="G132" s="1" t="str">
        <f>HYPERLINK("http://pubchem.ncbi.nlm.nih.gov/summary/summary.cgi?cid=99058","99058")</f>
        <v>99058</v>
      </c>
      <c r="H132" s="1" t="s">
        <v>1099</v>
      </c>
      <c r="I132" s="3">
        <v>309</v>
      </c>
      <c r="J132" s="3">
        <v>496</v>
      </c>
      <c r="K132" s="3">
        <v>325</v>
      </c>
      <c r="L132" s="3">
        <v>162</v>
      </c>
      <c r="M132" s="3">
        <v>497</v>
      </c>
      <c r="N132" s="3">
        <v>196</v>
      </c>
      <c r="O132" s="3">
        <v>139</v>
      </c>
      <c r="P132" s="3">
        <v>128</v>
      </c>
      <c r="Q132" s="3">
        <v>294</v>
      </c>
      <c r="R132" s="3">
        <v>176</v>
      </c>
      <c r="S132" s="3">
        <v>92</v>
      </c>
      <c r="T132" s="3">
        <v>94</v>
      </c>
      <c r="U132" s="3">
        <v>100</v>
      </c>
      <c r="V132" s="3">
        <v>224</v>
      </c>
      <c r="W132" s="3">
        <v>323</v>
      </c>
      <c r="X132" s="3">
        <v>126</v>
      </c>
      <c r="Y132" s="3">
        <v>154</v>
      </c>
      <c r="Z132" s="3">
        <v>366</v>
      </c>
      <c r="AA132" s="3">
        <v>261</v>
      </c>
      <c r="AB132" s="3">
        <v>162</v>
      </c>
      <c r="AC132" s="3">
        <v>80</v>
      </c>
      <c r="AD132" s="3">
        <v>191</v>
      </c>
      <c r="AE132" s="3">
        <v>112</v>
      </c>
      <c r="AF132" s="3">
        <v>256</v>
      </c>
      <c r="AG132" s="3">
        <v>119</v>
      </c>
      <c r="AH132" s="3">
        <v>127</v>
      </c>
      <c r="AI132" s="3">
        <v>386</v>
      </c>
      <c r="AJ132" s="3">
        <v>107</v>
      </c>
      <c r="AK132" s="3">
        <v>180</v>
      </c>
      <c r="AL132" s="3">
        <v>82</v>
      </c>
      <c r="AM132" s="3">
        <v>163</v>
      </c>
      <c r="AN132" s="3">
        <v>86</v>
      </c>
      <c r="AO132" s="3">
        <v>249</v>
      </c>
      <c r="AP132" s="3">
        <v>229</v>
      </c>
      <c r="AQ132" s="3">
        <v>116</v>
      </c>
      <c r="AR132" s="3">
        <v>92</v>
      </c>
      <c r="AS132" s="3">
        <v>245</v>
      </c>
      <c r="AT132" s="3">
        <v>229</v>
      </c>
      <c r="AU132" s="3">
        <v>290</v>
      </c>
      <c r="AV132" s="3">
        <v>133</v>
      </c>
      <c r="AW132" s="3">
        <v>91</v>
      </c>
      <c r="AX132" s="3">
        <v>163</v>
      </c>
      <c r="AY132" s="3">
        <v>545</v>
      </c>
      <c r="AZ132" s="3">
        <v>71</v>
      </c>
      <c r="BA132" s="3">
        <v>163</v>
      </c>
      <c r="BB132" s="3">
        <v>120</v>
      </c>
      <c r="BC132" s="3">
        <v>318</v>
      </c>
      <c r="BD132" s="3">
        <v>102</v>
      </c>
      <c r="BE132" s="3">
        <v>69</v>
      </c>
      <c r="BF132" s="3">
        <v>303</v>
      </c>
      <c r="BG132" s="3">
        <v>158</v>
      </c>
      <c r="BH132" s="3">
        <v>77</v>
      </c>
      <c r="BI132" s="3">
        <v>177</v>
      </c>
      <c r="BJ132" s="3">
        <v>438</v>
      </c>
      <c r="BK132" s="3">
        <v>353</v>
      </c>
      <c r="BL132" s="3">
        <v>452</v>
      </c>
      <c r="BM132" s="3">
        <v>103</v>
      </c>
      <c r="BN132" s="3">
        <v>121</v>
      </c>
      <c r="BO132" s="3">
        <v>305</v>
      </c>
      <c r="BP132" s="3">
        <v>89</v>
      </c>
      <c r="BQ132" s="3">
        <v>147</v>
      </c>
      <c r="BR132" s="3">
        <v>70</v>
      </c>
      <c r="BS132" s="3">
        <v>98</v>
      </c>
      <c r="BT132" s="3">
        <v>199</v>
      </c>
      <c r="BU132" s="3">
        <v>243</v>
      </c>
      <c r="BV132" s="3">
        <v>262</v>
      </c>
      <c r="BW132" s="3">
        <v>374</v>
      </c>
      <c r="BX132" s="3">
        <v>99</v>
      </c>
      <c r="BY132" s="3">
        <v>104</v>
      </c>
      <c r="BZ132" s="3">
        <v>94</v>
      </c>
      <c r="CA132" s="3">
        <v>84</v>
      </c>
      <c r="CB132" s="3">
        <v>73</v>
      </c>
      <c r="CC132" s="3">
        <v>386</v>
      </c>
      <c r="CD132" s="3">
        <v>197</v>
      </c>
      <c r="CE132" s="3">
        <v>121</v>
      </c>
      <c r="CF132" s="3">
        <v>155</v>
      </c>
      <c r="CG132" s="3">
        <v>85</v>
      </c>
      <c r="CH132" s="3">
        <v>100</v>
      </c>
    </row>
    <row r="133" spans="1:86" x14ac:dyDescent="0.2">
      <c r="A133" s="5" t="s">
        <v>310</v>
      </c>
      <c r="B133" s="9">
        <v>390853</v>
      </c>
      <c r="C133" s="9">
        <v>245</v>
      </c>
      <c r="D133" s="9">
        <v>325032</v>
      </c>
      <c r="E133" s="1" t="s">
        <v>311</v>
      </c>
      <c r="F133" s="1" t="str">
        <f>HYPERLINK("http://www.genome.ad.jp/dbget-bin/www_bget?compound+C00122","C00122")</f>
        <v>C00122</v>
      </c>
      <c r="G133" s="1" t="str">
        <f>HYPERLINK("http://pubchem.ncbi.nlm.nih.gov/summary/summary.cgi?cid=444972","444972")</f>
        <v>444972</v>
      </c>
      <c r="H133" s="1" t="s">
        <v>1082</v>
      </c>
      <c r="I133" s="3">
        <v>4823</v>
      </c>
      <c r="J133" s="3">
        <v>8373</v>
      </c>
      <c r="K133" s="3">
        <v>6224</v>
      </c>
      <c r="L133" s="3">
        <v>3585</v>
      </c>
      <c r="M133" s="3">
        <v>6970</v>
      </c>
      <c r="N133" s="3">
        <v>7427</v>
      </c>
      <c r="O133" s="3">
        <v>1254</v>
      </c>
      <c r="P133" s="3">
        <v>1051</v>
      </c>
      <c r="Q133" s="3">
        <v>1748</v>
      </c>
      <c r="R133" s="3">
        <v>6108</v>
      </c>
      <c r="S133" s="3">
        <v>3454</v>
      </c>
      <c r="T133" s="3">
        <v>1321</v>
      </c>
      <c r="U133" s="3">
        <v>4420</v>
      </c>
      <c r="V133" s="3">
        <v>5193</v>
      </c>
      <c r="W133" s="3">
        <v>1448</v>
      </c>
      <c r="X133" s="3">
        <v>6148</v>
      </c>
      <c r="Y133" s="3">
        <v>6033</v>
      </c>
      <c r="Z133" s="3">
        <v>7047</v>
      </c>
      <c r="AA133" s="3">
        <v>7046</v>
      </c>
      <c r="AB133" s="3">
        <v>3852</v>
      </c>
      <c r="AC133" s="3">
        <v>979</v>
      </c>
      <c r="AD133" s="3">
        <v>4105</v>
      </c>
      <c r="AE133" s="3">
        <v>2221</v>
      </c>
      <c r="AF133" s="3">
        <v>1452</v>
      </c>
      <c r="AG133" s="3">
        <v>1486</v>
      </c>
      <c r="AH133" s="3">
        <v>1634</v>
      </c>
      <c r="AI133" s="3">
        <v>4231</v>
      </c>
      <c r="AJ133" s="3">
        <v>1817</v>
      </c>
      <c r="AK133" s="3">
        <v>4286</v>
      </c>
      <c r="AL133" s="3">
        <v>5747</v>
      </c>
      <c r="AM133" s="3">
        <v>4053</v>
      </c>
      <c r="AN133" s="3">
        <v>4089</v>
      </c>
      <c r="AO133" s="3">
        <v>2136</v>
      </c>
      <c r="AP133" s="3">
        <v>2909</v>
      </c>
      <c r="AQ133" s="3">
        <v>6755</v>
      </c>
      <c r="AR133" s="3">
        <v>7096</v>
      </c>
      <c r="AS133" s="3">
        <v>2893</v>
      </c>
      <c r="AT133" s="3">
        <v>4836</v>
      </c>
      <c r="AU133" s="3">
        <v>3382</v>
      </c>
      <c r="AV133" s="3">
        <v>3645</v>
      </c>
      <c r="AW133" s="3">
        <v>1292</v>
      </c>
      <c r="AX133" s="3">
        <v>5602</v>
      </c>
      <c r="AY133" s="3">
        <v>1874</v>
      </c>
      <c r="AZ133" s="3">
        <v>2359</v>
      </c>
      <c r="BA133" s="3">
        <v>3917</v>
      </c>
      <c r="BB133" s="3">
        <v>2737</v>
      </c>
      <c r="BC133" s="3">
        <v>3268</v>
      </c>
      <c r="BD133" s="3">
        <v>4665</v>
      </c>
      <c r="BE133" s="3">
        <v>5502</v>
      </c>
      <c r="BF133" s="3">
        <v>7280</v>
      </c>
      <c r="BG133" s="3">
        <v>1139</v>
      </c>
      <c r="BH133" s="3">
        <v>5928</v>
      </c>
      <c r="BI133" s="3">
        <v>2217</v>
      </c>
      <c r="BJ133" s="3">
        <v>2413</v>
      </c>
      <c r="BK133" s="3">
        <v>2506</v>
      </c>
      <c r="BL133" s="3">
        <v>1697</v>
      </c>
      <c r="BM133" s="3">
        <v>1952</v>
      </c>
      <c r="BN133" s="3">
        <v>2297</v>
      </c>
      <c r="BO133" s="3">
        <v>4509</v>
      </c>
      <c r="BP133" s="3">
        <v>4120</v>
      </c>
      <c r="BQ133" s="3">
        <v>4826</v>
      </c>
      <c r="BR133" s="3">
        <v>1646</v>
      </c>
      <c r="BS133" s="3">
        <v>5488</v>
      </c>
      <c r="BT133" s="3">
        <v>9558</v>
      </c>
      <c r="BU133" s="3">
        <v>14083</v>
      </c>
      <c r="BV133" s="3">
        <v>6253</v>
      </c>
      <c r="BW133" s="3">
        <v>5401</v>
      </c>
      <c r="BX133" s="3">
        <v>3741</v>
      </c>
      <c r="BY133" s="3">
        <v>4933</v>
      </c>
      <c r="BZ133" s="3">
        <v>2635</v>
      </c>
      <c r="CA133" s="3">
        <v>4195</v>
      </c>
      <c r="CB133" s="3">
        <v>7571</v>
      </c>
      <c r="CC133" s="3">
        <v>4272</v>
      </c>
      <c r="CD133" s="3">
        <v>6419</v>
      </c>
      <c r="CE133" s="3">
        <v>7035</v>
      </c>
      <c r="CF133" s="3">
        <v>2220</v>
      </c>
      <c r="CG133" s="3">
        <v>8406</v>
      </c>
      <c r="CH133" s="3">
        <v>8421</v>
      </c>
    </row>
    <row r="134" spans="1:86" x14ac:dyDescent="0.2">
      <c r="A134" s="5" t="s">
        <v>1036</v>
      </c>
      <c r="B134" s="9">
        <v>577861</v>
      </c>
      <c r="C134" s="9">
        <v>117</v>
      </c>
      <c r="D134" s="9">
        <v>205102</v>
      </c>
      <c r="E134" s="1" t="s">
        <v>312</v>
      </c>
      <c r="F134" s="1" t="str">
        <f>HYPERLINK("http://www.genome.ad.jp/dbget-bin/www_bget?compound+C01018","C01018")</f>
        <v>C01018</v>
      </c>
      <c r="G134" s="1" t="str">
        <f>HYPERLINK("http://pubchem.ncbi.nlm.nih.gov/summary/summary.cgi?cid=94270","94270")</f>
        <v>94270</v>
      </c>
      <c r="H134" s="1" t="s">
        <v>1104</v>
      </c>
      <c r="I134" s="3">
        <v>2458</v>
      </c>
      <c r="J134" s="3">
        <v>1060</v>
      </c>
      <c r="K134" s="3">
        <v>701</v>
      </c>
      <c r="L134" s="3">
        <v>689</v>
      </c>
      <c r="M134" s="3">
        <v>1205</v>
      </c>
      <c r="N134" s="3">
        <v>2102</v>
      </c>
      <c r="O134" s="3">
        <v>580</v>
      </c>
      <c r="P134" s="3">
        <v>564</v>
      </c>
      <c r="Q134" s="3">
        <v>583</v>
      </c>
      <c r="R134" s="3">
        <v>737</v>
      </c>
      <c r="S134" s="3">
        <v>621</v>
      </c>
      <c r="T134" s="3">
        <v>3558</v>
      </c>
      <c r="U134" s="3">
        <v>734</v>
      </c>
      <c r="V134" s="3">
        <v>910</v>
      </c>
      <c r="W134" s="3">
        <v>802</v>
      </c>
      <c r="X134" s="3">
        <v>813</v>
      </c>
      <c r="Y134" s="3">
        <v>790</v>
      </c>
      <c r="Z134" s="3">
        <v>1563</v>
      </c>
      <c r="AA134" s="3">
        <v>2337</v>
      </c>
      <c r="AB134" s="3">
        <v>752</v>
      </c>
      <c r="AC134" s="3">
        <v>676</v>
      </c>
      <c r="AD134" s="3">
        <v>503</v>
      </c>
      <c r="AE134" s="3">
        <v>1553</v>
      </c>
      <c r="AF134" s="3">
        <v>694</v>
      </c>
      <c r="AG134" s="3">
        <v>651</v>
      </c>
      <c r="AH134" s="3">
        <v>2584</v>
      </c>
      <c r="AI134" s="3">
        <v>1145</v>
      </c>
      <c r="AJ134" s="3">
        <v>721</v>
      </c>
      <c r="AK134" s="3">
        <v>586</v>
      </c>
      <c r="AL134" s="3">
        <v>5658</v>
      </c>
      <c r="AM134" s="3">
        <v>560</v>
      </c>
      <c r="AN134" s="3">
        <v>708</v>
      </c>
      <c r="AO134" s="3">
        <v>817</v>
      </c>
      <c r="AP134" s="3">
        <v>1008</v>
      </c>
      <c r="AQ134" s="3">
        <v>2166</v>
      </c>
      <c r="AR134" s="3">
        <v>1332</v>
      </c>
      <c r="AS134" s="3">
        <v>746</v>
      </c>
      <c r="AT134" s="3">
        <v>548</v>
      </c>
      <c r="AU134" s="3">
        <v>871</v>
      </c>
      <c r="AV134" s="3">
        <v>1556</v>
      </c>
      <c r="AW134" s="3">
        <v>521</v>
      </c>
      <c r="AX134" s="3">
        <v>6223</v>
      </c>
      <c r="AY134" s="3">
        <v>1378</v>
      </c>
      <c r="AZ134" s="3">
        <v>907</v>
      </c>
      <c r="BA134" s="3">
        <v>1418</v>
      </c>
      <c r="BB134" s="3">
        <v>671</v>
      </c>
      <c r="BC134" s="3">
        <v>2493</v>
      </c>
      <c r="BD134" s="3">
        <v>8098</v>
      </c>
      <c r="BE134" s="3">
        <v>2536</v>
      </c>
      <c r="BF134" s="3">
        <v>1533</v>
      </c>
      <c r="BG134" s="3">
        <v>494</v>
      </c>
      <c r="BH134" s="3">
        <v>2689</v>
      </c>
      <c r="BI134" s="3">
        <v>801</v>
      </c>
      <c r="BJ134" s="3">
        <v>492</v>
      </c>
      <c r="BK134" s="3">
        <v>1518</v>
      </c>
      <c r="BL134" s="3">
        <v>2388</v>
      </c>
      <c r="BM134" s="3">
        <v>514</v>
      </c>
      <c r="BN134" s="3">
        <v>5130</v>
      </c>
      <c r="BO134" s="3">
        <v>1674</v>
      </c>
      <c r="BP134" s="3">
        <v>576</v>
      </c>
      <c r="BQ134" s="3">
        <v>835</v>
      </c>
      <c r="BR134" s="3">
        <v>2248</v>
      </c>
      <c r="BS134" s="3">
        <v>3113</v>
      </c>
      <c r="BT134" s="3">
        <v>6271</v>
      </c>
      <c r="BU134" s="3">
        <v>2956</v>
      </c>
      <c r="BV134" s="3">
        <v>8799</v>
      </c>
      <c r="BW134" s="3">
        <v>7401</v>
      </c>
      <c r="BX134" s="3">
        <v>3809</v>
      </c>
      <c r="BY134" s="3">
        <v>14575</v>
      </c>
      <c r="BZ134" s="3">
        <v>1118</v>
      </c>
      <c r="CA134" s="3">
        <v>4636</v>
      </c>
      <c r="CB134" s="3">
        <v>879</v>
      </c>
      <c r="CC134" s="3">
        <v>2139</v>
      </c>
      <c r="CD134" s="3">
        <v>1119</v>
      </c>
      <c r="CE134" s="3">
        <v>3474</v>
      </c>
      <c r="CF134" s="3">
        <v>1687</v>
      </c>
      <c r="CG134" s="3">
        <v>2483</v>
      </c>
      <c r="CH134" s="3">
        <v>1716</v>
      </c>
    </row>
    <row r="135" spans="1:86" x14ac:dyDescent="0.2">
      <c r="A135" s="5" t="s">
        <v>313</v>
      </c>
      <c r="B135" s="9">
        <v>584612</v>
      </c>
      <c r="C135" s="9">
        <v>117</v>
      </c>
      <c r="D135" s="9">
        <v>205106</v>
      </c>
      <c r="E135" s="1" t="s">
        <v>314</v>
      </c>
      <c r="F135" s="1" t="str">
        <f>HYPERLINK("http://www.genome.ad.jp/dbget-bin/www_bget?compound+C01019","C01019")</f>
        <v>C01019</v>
      </c>
      <c r="G135" s="1" t="str">
        <f>HYPERLINK("http://pubchem.ncbi.nlm.nih.gov/summary/summary.cgi?cid=94270","94270")</f>
        <v>94270</v>
      </c>
      <c r="H135" s="1" t="s">
        <v>1104</v>
      </c>
      <c r="I135" s="3">
        <v>868</v>
      </c>
      <c r="J135" s="3">
        <v>475</v>
      </c>
      <c r="K135" s="3">
        <v>356</v>
      </c>
      <c r="L135" s="3">
        <v>397</v>
      </c>
      <c r="M135" s="3">
        <v>662</v>
      </c>
      <c r="N135" s="3">
        <v>551</v>
      </c>
      <c r="O135" s="3">
        <v>366</v>
      </c>
      <c r="P135" s="3">
        <v>360</v>
      </c>
      <c r="Q135" s="3">
        <v>346</v>
      </c>
      <c r="R135" s="3">
        <v>602</v>
      </c>
      <c r="S135" s="3">
        <v>425</v>
      </c>
      <c r="T135" s="3">
        <v>738</v>
      </c>
      <c r="U135" s="3">
        <v>388</v>
      </c>
      <c r="V135" s="3">
        <v>827</v>
      </c>
      <c r="W135" s="3">
        <v>471</v>
      </c>
      <c r="X135" s="3">
        <v>385</v>
      </c>
      <c r="Y135" s="3">
        <v>463</v>
      </c>
      <c r="Z135" s="3">
        <v>641</v>
      </c>
      <c r="AA135" s="3">
        <v>946</v>
      </c>
      <c r="AB135" s="3">
        <v>406</v>
      </c>
      <c r="AC135" s="3">
        <v>409</v>
      </c>
      <c r="AD135" s="3">
        <v>325</v>
      </c>
      <c r="AE135" s="3">
        <v>675</v>
      </c>
      <c r="AF135" s="3">
        <v>489</v>
      </c>
      <c r="AG135" s="3">
        <v>418</v>
      </c>
      <c r="AH135" s="3">
        <v>858</v>
      </c>
      <c r="AI135" s="3">
        <v>638</v>
      </c>
      <c r="AJ135" s="3">
        <v>433</v>
      </c>
      <c r="AK135" s="3">
        <v>455</v>
      </c>
      <c r="AL135" s="3">
        <v>1725</v>
      </c>
      <c r="AM135" s="3">
        <v>334</v>
      </c>
      <c r="AN135" s="3">
        <v>332</v>
      </c>
      <c r="AO135" s="3">
        <v>418</v>
      </c>
      <c r="AP135" s="3">
        <v>458</v>
      </c>
      <c r="AQ135" s="3">
        <v>1026</v>
      </c>
      <c r="AR135" s="3">
        <v>587</v>
      </c>
      <c r="AS135" s="3">
        <v>395</v>
      </c>
      <c r="AT135" s="3">
        <v>452</v>
      </c>
      <c r="AU135" s="3">
        <v>415</v>
      </c>
      <c r="AV135" s="3">
        <v>676</v>
      </c>
      <c r="AW135" s="3">
        <v>328</v>
      </c>
      <c r="AX135" s="3">
        <v>787</v>
      </c>
      <c r="AY135" s="3">
        <v>777</v>
      </c>
      <c r="AZ135" s="3">
        <v>472</v>
      </c>
      <c r="BA135" s="3">
        <v>692</v>
      </c>
      <c r="BB135" s="3">
        <v>406</v>
      </c>
      <c r="BC135" s="3">
        <v>775</v>
      </c>
      <c r="BD135" s="3">
        <v>2417</v>
      </c>
      <c r="BE135" s="3">
        <v>704</v>
      </c>
      <c r="BF135" s="3">
        <v>875</v>
      </c>
      <c r="BG135" s="3">
        <v>247</v>
      </c>
      <c r="BH135" s="3">
        <v>955</v>
      </c>
      <c r="BI135" s="3">
        <v>573</v>
      </c>
      <c r="BJ135" s="3">
        <v>317</v>
      </c>
      <c r="BK135" s="3">
        <v>549</v>
      </c>
      <c r="BL135" s="3">
        <v>582</v>
      </c>
      <c r="BM135" s="3">
        <v>475</v>
      </c>
      <c r="BN135" s="3">
        <v>1495</v>
      </c>
      <c r="BO135" s="3">
        <v>799</v>
      </c>
      <c r="BP135" s="3">
        <v>328</v>
      </c>
      <c r="BQ135" s="3">
        <v>557</v>
      </c>
      <c r="BR135" s="3">
        <v>1022</v>
      </c>
      <c r="BS135" s="3">
        <v>801</v>
      </c>
      <c r="BT135" s="3">
        <v>1573</v>
      </c>
      <c r="BU135" s="3">
        <v>731</v>
      </c>
      <c r="BV135" s="3">
        <v>2225</v>
      </c>
      <c r="BW135" s="3">
        <v>1147</v>
      </c>
      <c r="BX135" s="3">
        <v>1127</v>
      </c>
      <c r="BY135" s="3">
        <v>3939</v>
      </c>
      <c r="BZ135" s="3">
        <v>484</v>
      </c>
      <c r="CA135" s="3">
        <v>855</v>
      </c>
      <c r="CB135" s="3">
        <v>465</v>
      </c>
      <c r="CC135" s="3">
        <v>890</v>
      </c>
      <c r="CD135" s="3">
        <v>691</v>
      </c>
      <c r="CE135" s="3">
        <v>858</v>
      </c>
      <c r="CF135" s="3">
        <v>781</v>
      </c>
      <c r="CG135" s="3">
        <v>516</v>
      </c>
      <c r="CH135" s="3">
        <v>360</v>
      </c>
    </row>
    <row r="136" spans="1:86" x14ac:dyDescent="0.2">
      <c r="A136" s="5" t="s">
        <v>315</v>
      </c>
      <c r="B136" s="9">
        <v>804605</v>
      </c>
      <c r="C136" s="9">
        <v>315</v>
      </c>
      <c r="D136" s="9">
        <v>201024</v>
      </c>
      <c r="E136" s="1" t="s">
        <v>316</v>
      </c>
      <c r="F136" s="1" t="str">
        <f>HYPERLINK("http://www.genome.ad.jp/dbget-bin/www_bget?compound+C00085","C00085")</f>
        <v>C00085</v>
      </c>
      <c r="G136" s="1" t="str">
        <f>HYPERLINK("http://pubchem.ncbi.nlm.nih.gov/summary/summary.cgi?cid=69507","69507")</f>
        <v>69507</v>
      </c>
      <c r="H136" s="1" t="s">
        <v>1112</v>
      </c>
      <c r="I136" s="3">
        <v>1455</v>
      </c>
      <c r="J136" s="3">
        <v>1971</v>
      </c>
      <c r="K136" s="3">
        <v>841</v>
      </c>
      <c r="L136" s="3">
        <v>298</v>
      </c>
      <c r="M136" s="3">
        <v>1785</v>
      </c>
      <c r="N136" s="3">
        <v>408</v>
      </c>
      <c r="O136" s="3">
        <v>278</v>
      </c>
      <c r="P136" s="3">
        <v>693</v>
      </c>
      <c r="Q136" s="3">
        <v>803</v>
      </c>
      <c r="R136" s="3">
        <v>539</v>
      </c>
      <c r="S136" s="3">
        <v>146</v>
      </c>
      <c r="T136" s="3">
        <v>113</v>
      </c>
      <c r="U136" s="3">
        <v>154</v>
      </c>
      <c r="V136" s="3">
        <v>853</v>
      </c>
      <c r="W136" s="3">
        <v>1200</v>
      </c>
      <c r="X136" s="3">
        <v>146</v>
      </c>
      <c r="Y136" s="3">
        <v>272</v>
      </c>
      <c r="Z136" s="3">
        <v>1369</v>
      </c>
      <c r="AA136" s="3">
        <v>702</v>
      </c>
      <c r="AB136" s="3">
        <v>309</v>
      </c>
      <c r="AC136" s="3">
        <v>96</v>
      </c>
      <c r="AD136" s="3">
        <v>994</v>
      </c>
      <c r="AE136" s="3">
        <v>229</v>
      </c>
      <c r="AF136" s="3">
        <v>796</v>
      </c>
      <c r="AG136" s="3">
        <v>942</v>
      </c>
      <c r="AH136" s="3">
        <v>143</v>
      </c>
      <c r="AI136" s="3">
        <v>1019</v>
      </c>
      <c r="AJ136" s="3">
        <v>110</v>
      </c>
      <c r="AK136" s="3">
        <v>440</v>
      </c>
      <c r="AL136" s="3">
        <v>185</v>
      </c>
      <c r="AM136" s="3">
        <v>344</v>
      </c>
      <c r="AN136" s="3">
        <v>203</v>
      </c>
      <c r="AO136" s="3">
        <v>562</v>
      </c>
      <c r="AP136" s="3">
        <v>546</v>
      </c>
      <c r="AQ136" s="3">
        <v>146</v>
      </c>
      <c r="AR136" s="3">
        <v>160</v>
      </c>
      <c r="AS136" s="3">
        <v>1067</v>
      </c>
      <c r="AT136" s="3">
        <v>581</v>
      </c>
      <c r="AU136" s="3">
        <v>966</v>
      </c>
      <c r="AV136" s="3">
        <v>242</v>
      </c>
      <c r="AW136" s="3">
        <v>70</v>
      </c>
      <c r="AX136" s="3">
        <v>398</v>
      </c>
      <c r="AY136" s="3">
        <v>2027</v>
      </c>
      <c r="AZ136" s="3">
        <v>120</v>
      </c>
      <c r="BA136" s="3">
        <v>466</v>
      </c>
      <c r="BB136" s="3">
        <v>273</v>
      </c>
      <c r="BC136" s="3">
        <v>1142</v>
      </c>
      <c r="BD136" s="3">
        <v>142</v>
      </c>
      <c r="BE136" s="3">
        <v>137</v>
      </c>
      <c r="BF136" s="3">
        <v>1000</v>
      </c>
      <c r="BG136" s="3">
        <v>281</v>
      </c>
      <c r="BH136" s="3">
        <v>235</v>
      </c>
      <c r="BI136" s="3">
        <v>617</v>
      </c>
      <c r="BJ136" s="3">
        <v>1438</v>
      </c>
      <c r="BK136" s="3">
        <v>906</v>
      </c>
      <c r="BL136" s="3">
        <v>1394</v>
      </c>
      <c r="BM136" s="3">
        <v>155</v>
      </c>
      <c r="BN136" s="3">
        <v>169</v>
      </c>
      <c r="BO136" s="3">
        <v>1464</v>
      </c>
      <c r="BP136" s="3">
        <v>116</v>
      </c>
      <c r="BQ136" s="3">
        <v>778</v>
      </c>
      <c r="BR136" s="3">
        <v>88</v>
      </c>
      <c r="BS136" s="3">
        <v>86</v>
      </c>
      <c r="BT136" s="3">
        <v>894</v>
      </c>
      <c r="BU136" s="3">
        <v>811</v>
      </c>
      <c r="BV136" s="3">
        <v>677</v>
      </c>
      <c r="BW136" s="3">
        <v>1094</v>
      </c>
      <c r="BX136" s="3">
        <v>250</v>
      </c>
      <c r="BY136" s="3">
        <v>93</v>
      </c>
      <c r="BZ136" s="3">
        <v>206</v>
      </c>
      <c r="CA136" s="3">
        <v>124</v>
      </c>
      <c r="CB136" s="3">
        <v>125</v>
      </c>
      <c r="CC136" s="3">
        <v>1528</v>
      </c>
      <c r="CD136" s="3">
        <v>730</v>
      </c>
      <c r="CE136" s="3">
        <v>145</v>
      </c>
      <c r="CF136" s="3">
        <v>270</v>
      </c>
      <c r="CG136" s="3">
        <v>124</v>
      </c>
      <c r="CH136" s="3">
        <v>129</v>
      </c>
    </row>
    <row r="137" spans="1:86" x14ac:dyDescent="0.2">
      <c r="A137" s="5" t="s">
        <v>318</v>
      </c>
      <c r="B137" s="9">
        <v>800708</v>
      </c>
      <c r="C137" s="9">
        <v>387</v>
      </c>
      <c r="D137" s="9">
        <v>284388</v>
      </c>
      <c r="E137" s="1" t="s">
        <v>319</v>
      </c>
      <c r="F137" s="1" t="str">
        <f>HYPERLINK("http://www.genome.ad.jp/dbget-bin/www_bget?compound+C01094","C01094")</f>
        <v>C01094</v>
      </c>
      <c r="G137" s="1" t="str">
        <f>HYPERLINK("http://pubchem.ncbi.nlm.nih.gov/summary/summary.cgi?cid=65246","65246")</f>
        <v>65246</v>
      </c>
      <c r="H137" s="1" t="s">
        <v>1114</v>
      </c>
      <c r="I137" s="3">
        <v>261</v>
      </c>
      <c r="J137" s="3">
        <v>193</v>
      </c>
      <c r="K137" s="3">
        <v>123</v>
      </c>
      <c r="L137" s="3">
        <v>113</v>
      </c>
      <c r="M137" s="3">
        <v>251</v>
      </c>
      <c r="N137" s="3">
        <v>175</v>
      </c>
      <c r="O137" s="3">
        <v>95</v>
      </c>
      <c r="P137" s="3">
        <v>162</v>
      </c>
      <c r="Q137" s="3">
        <v>175</v>
      </c>
      <c r="R137" s="3">
        <v>216</v>
      </c>
      <c r="S137" s="3">
        <v>90</v>
      </c>
      <c r="T137" s="3">
        <v>116</v>
      </c>
      <c r="U137" s="3">
        <v>103</v>
      </c>
      <c r="V137" s="3">
        <v>107</v>
      </c>
      <c r="W137" s="3">
        <v>78</v>
      </c>
      <c r="X137" s="3">
        <v>121</v>
      </c>
      <c r="Y137" s="3">
        <v>122</v>
      </c>
      <c r="Z137" s="3">
        <v>201</v>
      </c>
      <c r="AA137" s="3">
        <v>129</v>
      </c>
      <c r="AB137" s="3">
        <v>131</v>
      </c>
      <c r="AC137" s="3">
        <v>127</v>
      </c>
      <c r="AD137" s="3">
        <v>233</v>
      </c>
      <c r="AE137" s="3">
        <v>152</v>
      </c>
      <c r="AF137" s="3">
        <v>141</v>
      </c>
      <c r="AG137" s="3">
        <v>177</v>
      </c>
      <c r="AH137" s="3">
        <v>174</v>
      </c>
      <c r="AI137" s="3">
        <v>178</v>
      </c>
      <c r="AJ137" s="3">
        <v>141</v>
      </c>
      <c r="AK137" s="3">
        <v>115</v>
      </c>
      <c r="AL137" s="3">
        <v>226</v>
      </c>
      <c r="AM137" s="3">
        <v>180</v>
      </c>
      <c r="AN137" s="3">
        <v>108</v>
      </c>
      <c r="AO137" s="3">
        <v>104</v>
      </c>
      <c r="AP137" s="3">
        <v>184</v>
      </c>
      <c r="AQ137" s="3">
        <v>175</v>
      </c>
      <c r="AR137" s="3">
        <v>97</v>
      </c>
      <c r="AS137" s="3">
        <v>91</v>
      </c>
      <c r="AT137" s="3">
        <v>111</v>
      </c>
      <c r="AU137" s="3">
        <v>170</v>
      </c>
      <c r="AV137" s="3">
        <v>125</v>
      </c>
      <c r="AW137" s="3">
        <v>67</v>
      </c>
      <c r="AX137" s="3">
        <v>121</v>
      </c>
      <c r="AY137" s="3">
        <v>215</v>
      </c>
      <c r="AZ137" s="3">
        <v>116</v>
      </c>
      <c r="BA137" s="3">
        <v>155</v>
      </c>
      <c r="BB137" s="3">
        <v>83</v>
      </c>
      <c r="BC137" s="3">
        <v>94</v>
      </c>
      <c r="BD137" s="3">
        <v>133</v>
      </c>
      <c r="BE137" s="3">
        <v>105</v>
      </c>
      <c r="BF137" s="3">
        <v>197</v>
      </c>
      <c r="BG137" s="3">
        <v>77</v>
      </c>
      <c r="BH137" s="3">
        <v>155</v>
      </c>
      <c r="BI137" s="3">
        <v>92</v>
      </c>
      <c r="BJ137" s="3">
        <v>344</v>
      </c>
      <c r="BK137" s="3">
        <v>141</v>
      </c>
      <c r="BL137" s="3">
        <v>197</v>
      </c>
      <c r="BM137" s="3">
        <v>182</v>
      </c>
      <c r="BN137" s="3">
        <v>134</v>
      </c>
      <c r="BO137" s="3">
        <v>341</v>
      </c>
      <c r="BP137" s="3">
        <v>105</v>
      </c>
      <c r="BQ137" s="3">
        <v>168</v>
      </c>
      <c r="BR137" s="3">
        <v>125</v>
      </c>
      <c r="BS137" s="3">
        <v>210</v>
      </c>
      <c r="BT137" s="3">
        <v>86</v>
      </c>
      <c r="BU137" s="3">
        <v>473</v>
      </c>
      <c r="BV137" s="3">
        <v>439</v>
      </c>
      <c r="BW137" s="3">
        <v>187</v>
      </c>
      <c r="BX137" s="3">
        <v>166</v>
      </c>
      <c r="BY137" s="3">
        <v>116</v>
      </c>
      <c r="BZ137" s="3">
        <v>195</v>
      </c>
      <c r="CA137" s="3">
        <v>135</v>
      </c>
      <c r="CB137" s="3">
        <v>135</v>
      </c>
      <c r="CC137" s="3">
        <v>175</v>
      </c>
      <c r="CD137" s="3">
        <v>110</v>
      </c>
      <c r="CE137" s="3">
        <v>130</v>
      </c>
      <c r="CF137" s="3">
        <v>179</v>
      </c>
      <c r="CG137" s="3">
        <v>111</v>
      </c>
      <c r="CH137" s="3">
        <v>131</v>
      </c>
    </row>
    <row r="138" spans="1:86" x14ac:dyDescent="0.2">
      <c r="A138" s="5" t="s">
        <v>1037</v>
      </c>
      <c r="B138" s="9">
        <v>644460</v>
      </c>
      <c r="C138" s="9">
        <v>217</v>
      </c>
      <c r="D138" s="9">
        <v>386192</v>
      </c>
      <c r="E138" s="1" t="s">
        <v>317</v>
      </c>
      <c r="F138" s="1" t="str">
        <f>HYPERLINK("http://www.genome.ad.jp/dbget-bin/www_bget?compound+C00095","C00095")</f>
        <v>C00095</v>
      </c>
      <c r="G138" s="1" t="str">
        <f>HYPERLINK("http://pubchem.ncbi.nlm.nih.gov/summary/summary.cgi?cid=5984","5984")</f>
        <v>5984</v>
      </c>
      <c r="H138" s="1" t="s">
        <v>1171</v>
      </c>
      <c r="I138" s="3">
        <v>683</v>
      </c>
      <c r="J138" s="3">
        <v>673</v>
      </c>
      <c r="K138" s="3">
        <v>380</v>
      </c>
      <c r="L138" s="3">
        <v>492</v>
      </c>
      <c r="M138" s="3">
        <v>953</v>
      </c>
      <c r="N138" s="3">
        <v>496</v>
      </c>
      <c r="O138" s="3">
        <v>865</v>
      </c>
      <c r="P138" s="3">
        <v>256</v>
      </c>
      <c r="Q138" s="3">
        <v>349</v>
      </c>
      <c r="R138" s="3">
        <v>560</v>
      </c>
      <c r="S138" s="3">
        <v>214</v>
      </c>
      <c r="T138" s="3">
        <v>1985</v>
      </c>
      <c r="U138" s="3">
        <v>773</v>
      </c>
      <c r="V138" s="3">
        <v>416</v>
      </c>
      <c r="W138" s="3">
        <v>258</v>
      </c>
      <c r="X138" s="3">
        <v>369</v>
      </c>
      <c r="Y138" s="3">
        <v>317</v>
      </c>
      <c r="Z138" s="3">
        <v>373</v>
      </c>
      <c r="AA138" s="3">
        <v>329</v>
      </c>
      <c r="AB138" s="3">
        <v>449</v>
      </c>
      <c r="AC138" s="3">
        <v>250</v>
      </c>
      <c r="AD138" s="3">
        <v>277</v>
      </c>
      <c r="AE138" s="3">
        <v>376</v>
      </c>
      <c r="AF138" s="3">
        <v>236</v>
      </c>
      <c r="AG138" s="3">
        <v>339</v>
      </c>
      <c r="AH138" s="3">
        <v>582</v>
      </c>
      <c r="AI138" s="3">
        <v>476</v>
      </c>
      <c r="AJ138" s="3">
        <v>3897</v>
      </c>
      <c r="AK138" s="3">
        <v>208</v>
      </c>
      <c r="AL138" s="3">
        <v>3838</v>
      </c>
      <c r="AM138" s="3">
        <v>455</v>
      </c>
      <c r="AN138" s="3">
        <v>220</v>
      </c>
      <c r="AO138" s="3">
        <v>389</v>
      </c>
      <c r="AP138" s="3">
        <v>339</v>
      </c>
      <c r="AQ138" s="3">
        <v>987</v>
      </c>
      <c r="AR138" s="3">
        <v>406</v>
      </c>
      <c r="AS138" s="3">
        <v>377</v>
      </c>
      <c r="AT138" s="3">
        <v>325</v>
      </c>
      <c r="AU138" s="3">
        <v>491</v>
      </c>
      <c r="AV138" s="3">
        <v>2407</v>
      </c>
      <c r="AW138" s="3">
        <v>146</v>
      </c>
      <c r="AX138" s="3">
        <v>609</v>
      </c>
      <c r="AY138" s="3">
        <v>1391</v>
      </c>
      <c r="AZ138" s="3">
        <v>3145</v>
      </c>
      <c r="BA138" s="3">
        <v>568</v>
      </c>
      <c r="BB138" s="3">
        <v>265</v>
      </c>
      <c r="BC138" s="3">
        <v>422</v>
      </c>
      <c r="BD138" s="3">
        <v>317</v>
      </c>
      <c r="BE138" s="3">
        <v>2545</v>
      </c>
      <c r="BF138" s="3">
        <v>468</v>
      </c>
      <c r="BG138" s="3">
        <v>255</v>
      </c>
      <c r="BH138" s="3">
        <v>621</v>
      </c>
      <c r="BI138" s="3">
        <v>263</v>
      </c>
      <c r="BJ138" s="3">
        <v>389</v>
      </c>
      <c r="BK138" s="3">
        <v>2376</v>
      </c>
      <c r="BL138" s="3">
        <v>697</v>
      </c>
      <c r="BM138" s="3">
        <v>163</v>
      </c>
      <c r="BN138" s="3">
        <v>591</v>
      </c>
      <c r="BO138" s="3">
        <v>4568</v>
      </c>
      <c r="BP138" s="3">
        <v>172</v>
      </c>
      <c r="BQ138" s="3">
        <v>426</v>
      </c>
      <c r="BR138" s="3">
        <v>1162</v>
      </c>
      <c r="BS138" s="3">
        <v>1095</v>
      </c>
      <c r="BT138" s="3">
        <v>324</v>
      </c>
      <c r="BU138" s="3">
        <v>1493</v>
      </c>
      <c r="BV138" s="3">
        <v>835</v>
      </c>
      <c r="BW138" s="3">
        <v>658</v>
      </c>
      <c r="BX138" s="3">
        <v>846</v>
      </c>
      <c r="BY138" s="3">
        <v>367</v>
      </c>
      <c r="BZ138" s="3">
        <v>389</v>
      </c>
      <c r="CA138" s="3">
        <v>169</v>
      </c>
      <c r="CB138" s="3">
        <v>177</v>
      </c>
      <c r="CC138" s="3">
        <v>284</v>
      </c>
      <c r="CD138" s="3">
        <v>838</v>
      </c>
      <c r="CE138" s="3">
        <v>1130</v>
      </c>
      <c r="CF138" s="3">
        <v>438</v>
      </c>
      <c r="CG138" s="3">
        <v>642</v>
      </c>
      <c r="CH138" s="3">
        <v>382</v>
      </c>
    </row>
    <row r="139" spans="1:86" x14ac:dyDescent="0.2">
      <c r="A139" s="5" t="s">
        <v>320</v>
      </c>
      <c r="B139" s="9">
        <v>585516</v>
      </c>
      <c r="C139" s="9">
        <v>246</v>
      </c>
      <c r="D139" s="9">
        <v>225859</v>
      </c>
      <c r="E139" s="1" t="s">
        <v>321</v>
      </c>
      <c r="F139" s="1" t="str">
        <f>HYPERLINK("http://www.genome.ad.jp/dbget-bin/www_bget?compound+C00016","C00016")</f>
        <v>C00016</v>
      </c>
      <c r="G139" s="1" t="str">
        <f>HYPERLINK("http://pubchem.ncbi.nlm.nih.gov/summary/summary.cgi?cid=643975","643975")</f>
        <v>643975</v>
      </c>
      <c r="H139" s="1" t="s">
        <v>1078</v>
      </c>
      <c r="I139" s="3">
        <v>65</v>
      </c>
      <c r="J139" s="3">
        <v>109</v>
      </c>
      <c r="K139" s="3">
        <v>126</v>
      </c>
      <c r="L139" s="3">
        <v>139</v>
      </c>
      <c r="M139" s="3">
        <v>139</v>
      </c>
      <c r="N139" s="3">
        <v>168</v>
      </c>
      <c r="O139" s="3">
        <v>96</v>
      </c>
      <c r="P139" s="3">
        <v>75</v>
      </c>
      <c r="Q139" s="3">
        <v>94</v>
      </c>
      <c r="R139" s="3">
        <v>101</v>
      </c>
      <c r="S139" s="3">
        <v>99</v>
      </c>
      <c r="T139" s="3">
        <v>290</v>
      </c>
      <c r="U139" s="3">
        <v>80</v>
      </c>
      <c r="V139" s="3">
        <v>78</v>
      </c>
      <c r="W139" s="3">
        <v>85</v>
      </c>
      <c r="X139" s="3">
        <v>128</v>
      </c>
      <c r="Y139" s="3">
        <v>77</v>
      </c>
      <c r="Z139" s="3">
        <v>130</v>
      </c>
      <c r="AA139" s="3">
        <v>117</v>
      </c>
      <c r="AB139" s="3">
        <v>76</v>
      </c>
      <c r="AC139" s="3">
        <v>82</v>
      </c>
      <c r="AD139" s="3">
        <v>74</v>
      </c>
      <c r="AE139" s="3">
        <v>91</v>
      </c>
      <c r="AF139" s="3">
        <v>97</v>
      </c>
      <c r="AG139" s="3">
        <v>108</v>
      </c>
      <c r="AH139" s="3">
        <v>198</v>
      </c>
      <c r="AI139" s="3">
        <v>145</v>
      </c>
      <c r="AJ139" s="3">
        <v>138</v>
      </c>
      <c r="AK139" s="3">
        <v>82</v>
      </c>
      <c r="AL139" s="3">
        <v>147</v>
      </c>
      <c r="AM139" s="3">
        <v>75</v>
      </c>
      <c r="AN139" s="3">
        <v>81</v>
      </c>
      <c r="AO139" s="3">
        <v>119</v>
      </c>
      <c r="AP139" s="3">
        <v>84</v>
      </c>
      <c r="AQ139" s="3">
        <v>251</v>
      </c>
      <c r="AR139" s="3">
        <v>97</v>
      </c>
      <c r="AS139" s="3">
        <v>103</v>
      </c>
      <c r="AT139" s="3">
        <v>82</v>
      </c>
      <c r="AU139" s="3">
        <v>83</v>
      </c>
      <c r="AV139" s="3">
        <v>95</v>
      </c>
      <c r="AW139" s="3">
        <v>125</v>
      </c>
      <c r="AX139" s="3">
        <v>215</v>
      </c>
      <c r="AY139" s="3">
        <v>247</v>
      </c>
      <c r="AZ139" s="3">
        <v>85</v>
      </c>
      <c r="BA139" s="3">
        <v>137</v>
      </c>
      <c r="BB139" s="3">
        <v>105</v>
      </c>
      <c r="BC139" s="3">
        <v>96</v>
      </c>
      <c r="BD139" s="3">
        <v>80</v>
      </c>
      <c r="BE139" s="3">
        <v>144</v>
      </c>
      <c r="BF139" s="3">
        <v>80</v>
      </c>
      <c r="BG139" s="3">
        <v>84</v>
      </c>
      <c r="BH139" s="3">
        <v>167</v>
      </c>
      <c r="BI139" s="3">
        <v>93</v>
      </c>
      <c r="BJ139" s="3">
        <v>149</v>
      </c>
      <c r="BK139" s="3">
        <v>140</v>
      </c>
      <c r="BL139" s="3">
        <v>143</v>
      </c>
      <c r="BM139" s="3">
        <v>102</v>
      </c>
      <c r="BN139" s="3">
        <v>130</v>
      </c>
      <c r="BO139" s="3">
        <v>199</v>
      </c>
      <c r="BP139" s="3">
        <v>110</v>
      </c>
      <c r="BQ139" s="3">
        <v>127</v>
      </c>
      <c r="BR139" s="3">
        <v>164</v>
      </c>
      <c r="BS139" s="3">
        <v>181</v>
      </c>
      <c r="BT139" s="3">
        <v>256</v>
      </c>
      <c r="BU139" s="3">
        <v>88</v>
      </c>
      <c r="BV139" s="3">
        <v>237</v>
      </c>
      <c r="BW139" s="3">
        <v>190</v>
      </c>
      <c r="BX139" s="3">
        <v>226</v>
      </c>
      <c r="BY139" s="3">
        <v>246</v>
      </c>
      <c r="BZ139" s="3">
        <v>122</v>
      </c>
      <c r="CA139" s="3">
        <v>146</v>
      </c>
      <c r="CB139" s="3">
        <v>78</v>
      </c>
      <c r="CC139" s="3">
        <v>182</v>
      </c>
      <c r="CD139" s="3">
        <v>269</v>
      </c>
      <c r="CE139" s="3">
        <v>64</v>
      </c>
      <c r="CF139" s="3">
        <v>241</v>
      </c>
      <c r="CG139" s="3">
        <v>156</v>
      </c>
      <c r="CH139" s="3">
        <v>107</v>
      </c>
    </row>
    <row r="140" spans="1:86" x14ac:dyDescent="0.2">
      <c r="A140" s="5" t="s">
        <v>324</v>
      </c>
      <c r="B140" s="9">
        <v>344330</v>
      </c>
      <c r="C140" s="9">
        <v>174</v>
      </c>
      <c r="D140" s="9">
        <v>368025</v>
      </c>
      <c r="E140" s="1" t="s">
        <v>325</v>
      </c>
      <c r="F140" s="1" t="s">
        <v>1063</v>
      </c>
      <c r="G140" s="9">
        <v>700</v>
      </c>
      <c r="H140" s="1" t="s">
        <v>1054</v>
      </c>
      <c r="I140" s="3">
        <v>95383</v>
      </c>
      <c r="J140" s="3">
        <v>47709</v>
      </c>
      <c r="K140" s="3">
        <v>13395</v>
      </c>
      <c r="L140" s="3">
        <v>33620</v>
      </c>
      <c r="M140" s="3">
        <v>54116</v>
      </c>
      <c r="N140" s="3">
        <v>78161</v>
      </c>
      <c r="O140" s="3">
        <v>1733</v>
      </c>
      <c r="P140" s="3">
        <v>15767</v>
      </c>
      <c r="Q140" s="3">
        <v>34127</v>
      </c>
      <c r="R140" s="3">
        <v>72521</v>
      </c>
      <c r="S140" s="3">
        <v>14588</v>
      </c>
      <c r="T140" s="3">
        <v>21211</v>
      </c>
      <c r="U140" s="3">
        <v>34500</v>
      </c>
      <c r="V140" s="3">
        <v>22956</v>
      </c>
      <c r="W140" s="3">
        <v>18202</v>
      </c>
      <c r="X140" s="3">
        <v>35380</v>
      </c>
      <c r="Y140" s="3">
        <v>26880</v>
      </c>
      <c r="Z140" s="3">
        <v>27359</v>
      </c>
      <c r="AA140" s="3">
        <v>77865</v>
      </c>
      <c r="AB140" s="3">
        <v>33317</v>
      </c>
      <c r="AC140" s="3">
        <v>44219</v>
      </c>
      <c r="AD140" s="3">
        <v>34021</v>
      </c>
      <c r="AE140" s="3">
        <v>61765</v>
      </c>
      <c r="AF140" s="3">
        <v>8674</v>
      </c>
      <c r="AG140" s="3">
        <v>10307</v>
      </c>
      <c r="AH140" s="3">
        <v>63575</v>
      </c>
      <c r="AI140" s="3">
        <v>43722</v>
      </c>
      <c r="AJ140" s="3">
        <v>47314</v>
      </c>
      <c r="AK140" s="3">
        <v>33108</v>
      </c>
      <c r="AL140" s="3">
        <v>16009</v>
      </c>
      <c r="AM140" s="3">
        <v>51177</v>
      </c>
      <c r="AN140" s="3">
        <v>21692</v>
      </c>
      <c r="AO140" s="3">
        <v>64724</v>
      </c>
      <c r="AP140" s="3">
        <v>37343</v>
      </c>
      <c r="AQ140" s="3">
        <v>86128</v>
      </c>
      <c r="AR140" s="3">
        <v>13966</v>
      </c>
      <c r="AS140" s="3">
        <v>35064</v>
      </c>
      <c r="AT140" s="3">
        <v>24809</v>
      </c>
      <c r="AU140" s="3">
        <v>42341</v>
      </c>
      <c r="AV140" s="3">
        <v>185352</v>
      </c>
      <c r="AW140" s="3">
        <v>12692</v>
      </c>
      <c r="AX140" s="3">
        <v>48562</v>
      </c>
      <c r="AY140" s="3">
        <v>64261</v>
      </c>
      <c r="AZ140" s="3">
        <v>23802</v>
      </c>
      <c r="BA140" s="3">
        <v>24618</v>
      </c>
      <c r="BB140" s="3">
        <v>17949</v>
      </c>
      <c r="BC140" s="3">
        <v>48385</v>
      </c>
      <c r="BD140" s="3">
        <v>22581</v>
      </c>
      <c r="BE140" s="3">
        <v>29993</v>
      </c>
      <c r="BF140" s="3">
        <v>17592</v>
      </c>
      <c r="BG140" s="3">
        <v>3975</v>
      </c>
      <c r="BH140" s="3">
        <v>69886</v>
      </c>
      <c r="BI140" s="3">
        <v>23095</v>
      </c>
      <c r="BJ140" s="3">
        <v>27008</v>
      </c>
      <c r="BK140" s="3">
        <v>38399</v>
      </c>
      <c r="BL140" s="3">
        <v>30513</v>
      </c>
      <c r="BM140" s="3">
        <v>26048</v>
      </c>
      <c r="BN140" s="3">
        <v>37899</v>
      </c>
      <c r="BO140" s="3">
        <v>57632</v>
      </c>
      <c r="BP140" s="3">
        <v>30977</v>
      </c>
      <c r="BQ140" s="3">
        <v>65746</v>
      </c>
      <c r="BR140" s="3">
        <v>97282</v>
      </c>
      <c r="BS140" s="3">
        <v>151042</v>
      </c>
      <c r="BT140" s="3">
        <v>56317</v>
      </c>
      <c r="BU140" s="3">
        <v>84012</v>
      </c>
      <c r="BV140" s="3">
        <v>73572</v>
      </c>
      <c r="BW140" s="3">
        <v>55714</v>
      </c>
      <c r="BX140" s="3">
        <v>48717</v>
      </c>
      <c r="BY140" s="3">
        <v>33651</v>
      </c>
      <c r="BZ140" s="3">
        <v>65401</v>
      </c>
      <c r="CA140" s="3">
        <v>49311</v>
      </c>
      <c r="CB140" s="3">
        <v>47753</v>
      </c>
      <c r="CC140" s="3">
        <v>26268</v>
      </c>
      <c r="CD140" s="3">
        <v>52286</v>
      </c>
      <c r="CE140" s="3">
        <v>45719</v>
      </c>
      <c r="CF140" s="3">
        <v>90264</v>
      </c>
      <c r="CG140" s="3">
        <v>49042</v>
      </c>
      <c r="CH140" s="3">
        <v>32136</v>
      </c>
    </row>
    <row r="141" spans="1:86" x14ac:dyDescent="0.2">
      <c r="A141" s="5" t="s">
        <v>322</v>
      </c>
      <c r="B141" s="9">
        <v>316988</v>
      </c>
      <c r="C141" s="9">
        <v>211</v>
      </c>
      <c r="D141" s="9">
        <v>404433</v>
      </c>
      <c r="E141" s="1" t="s">
        <v>323</v>
      </c>
      <c r="F141" s="1" t="s">
        <v>1046</v>
      </c>
      <c r="G141" s="9">
        <v>12691392</v>
      </c>
      <c r="H141" s="1" t="s">
        <v>1055</v>
      </c>
      <c r="I141" s="3">
        <v>4865</v>
      </c>
      <c r="J141" s="3">
        <v>3640</v>
      </c>
      <c r="K141" s="3">
        <v>2707</v>
      </c>
      <c r="L141" s="3">
        <v>4490</v>
      </c>
      <c r="M141" s="3">
        <v>5938</v>
      </c>
      <c r="N141" s="3">
        <v>6619</v>
      </c>
      <c r="O141" s="3">
        <v>1118</v>
      </c>
      <c r="P141" s="3">
        <v>886</v>
      </c>
      <c r="Q141" s="3">
        <v>3005</v>
      </c>
      <c r="R141" s="3">
        <v>5124</v>
      </c>
      <c r="S141" s="3">
        <v>134</v>
      </c>
      <c r="T141" s="3">
        <v>6761</v>
      </c>
      <c r="U141" s="3">
        <v>2513</v>
      </c>
      <c r="V141" s="3">
        <v>2131</v>
      </c>
      <c r="W141" s="3">
        <v>4085</v>
      </c>
      <c r="X141" s="3">
        <v>3870</v>
      </c>
      <c r="Y141" s="3">
        <v>2053</v>
      </c>
      <c r="Z141" s="3">
        <v>2795</v>
      </c>
      <c r="AA141" s="3">
        <v>180</v>
      </c>
      <c r="AB141" s="3">
        <v>991</v>
      </c>
      <c r="AC141" s="3">
        <v>1204</v>
      </c>
      <c r="AD141" s="3">
        <v>2416</v>
      </c>
      <c r="AE141" s="3">
        <v>403</v>
      </c>
      <c r="AF141" s="3">
        <v>1063</v>
      </c>
      <c r="AG141" s="3">
        <v>2080</v>
      </c>
      <c r="AH141" s="3">
        <v>1965</v>
      </c>
      <c r="AI141" s="3">
        <v>2542</v>
      </c>
      <c r="AJ141" s="3">
        <v>2320</v>
      </c>
      <c r="AK141" s="3">
        <v>1034</v>
      </c>
      <c r="AL141" s="3">
        <v>2242</v>
      </c>
      <c r="AM141" s="3">
        <v>2703</v>
      </c>
      <c r="AN141" s="3">
        <v>846</v>
      </c>
      <c r="AO141" s="3">
        <v>4454</v>
      </c>
      <c r="AP141" s="3">
        <v>1538</v>
      </c>
      <c r="AQ141" s="3">
        <v>4108</v>
      </c>
      <c r="AR141" s="3">
        <v>224</v>
      </c>
      <c r="AS141" s="3">
        <v>1538</v>
      </c>
      <c r="AT141" s="3">
        <v>1983</v>
      </c>
      <c r="AU141" s="3">
        <v>1797</v>
      </c>
      <c r="AV141" s="3">
        <v>1095</v>
      </c>
      <c r="AW141" s="3">
        <v>462</v>
      </c>
      <c r="AX141" s="3">
        <v>181</v>
      </c>
      <c r="AY141" s="3">
        <v>9469</v>
      </c>
      <c r="AZ141" s="3">
        <v>151</v>
      </c>
      <c r="BA141" s="3">
        <v>1582</v>
      </c>
      <c r="BB141" s="3">
        <v>693</v>
      </c>
      <c r="BC141" s="3">
        <v>6466</v>
      </c>
      <c r="BD141" s="3">
        <v>7436</v>
      </c>
      <c r="BE141" s="3">
        <v>3887</v>
      </c>
      <c r="BF141" s="3">
        <v>2178</v>
      </c>
      <c r="BG141" s="3">
        <v>622</v>
      </c>
      <c r="BH141" s="3">
        <v>3510</v>
      </c>
      <c r="BI141" s="3">
        <v>1744</v>
      </c>
      <c r="BJ141" s="3">
        <v>3778</v>
      </c>
      <c r="BK141" s="3">
        <v>6727</v>
      </c>
      <c r="BL141" s="3">
        <v>3486</v>
      </c>
      <c r="BM141" s="3">
        <v>2032</v>
      </c>
      <c r="BN141" s="3">
        <v>4559</v>
      </c>
      <c r="BO141" s="3">
        <v>2071</v>
      </c>
      <c r="BP141" s="3">
        <v>1064</v>
      </c>
      <c r="BQ141" s="3">
        <v>2845</v>
      </c>
      <c r="BR141" s="3">
        <v>1604</v>
      </c>
      <c r="BS141" s="3">
        <v>458</v>
      </c>
      <c r="BT141" s="3">
        <v>4535</v>
      </c>
      <c r="BU141" s="3">
        <v>10669</v>
      </c>
      <c r="BV141" s="3">
        <v>3628</v>
      </c>
      <c r="BW141" s="3">
        <v>987</v>
      </c>
      <c r="BX141" s="3">
        <v>2211</v>
      </c>
      <c r="BY141" s="3">
        <v>970</v>
      </c>
      <c r="BZ141" s="3">
        <v>2211</v>
      </c>
      <c r="CA141" s="3">
        <v>8085</v>
      </c>
      <c r="CB141" s="3">
        <v>4987</v>
      </c>
      <c r="CC141" s="3">
        <v>891</v>
      </c>
      <c r="CD141" s="3">
        <v>2473</v>
      </c>
      <c r="CE141" s="3">
        <v>218</v>
      </c>
      <c r="CF141" s="3">
        <v>3926</v>
      </c>
      <c r="CG141" s="3">
        <v>3166</v>
      </c>
      <c r="CH141" s="3">
        <v>2301</v>
      </c>
    </row>
    <row r="142" spans="1:86" x14ac:dyDescent="0.2">
      <c r="A142" s="5" t="s">
        <v>326</v>
      </c>
      <c r="B142" s="9">
        <v>407645</v>
      </c>
      <c r="C142" s="9">
        <v>147</v>
      </c>
      <c r="D142" s="9">
        <v>200446</v>
      </c>
      <c r="E142" s="1" t="s">
        <v>327</v>
      </c>
      <c r="F142" s="1" t="str">
        <f>HYPERLINK("http://www.genome.ad.jp/dbget-bin/www_bget?compound+  ","  ")</f>
        <v xml:space="preserve">  </v>
      </c>
      <c r="G142" s="1" t="str">
        <f>HYPERLINK("http://pubchem.ncbi.nlm.nih.gov/summary/summary.cgi?cid=5325915","5325915")</f>
        <v>5325915</v>
      </c>
      <c r="H142" s="1" t="s">
        <v>1068</v>
      </c>
      <c r="I142" s="3">
        <v>9146</v>
      </c>
      <c r="J142" s="3">
        <v>29728</v>
      </c>
      <c r="K142" s="3">
        <v>10880</v>
      </c>
      <c r="L142" s="3">
        <v>1564</v>
      </c>
      <c r="M142" s="3">
        <v>26432</v>
      </c>
      <c r="N142" s="3">
        <v>1717</v>
      </c>
      <c r="O142" s="3">
        <v>8704</v>
      </c>
      <c r="P142" s="3">
        <v>12416</v>
      </c>
      <c r="Q142" s="3">
        <v>11096</v>
      </c>
      <c r="R142" s="3">
        <v>17216</v>
      </c>
      <c r="S142" s="3">
        <v>7680</v>
      </c>
      <c r="T142" s="3">
        <v>7174</v>
      </c>
      <c r="U142" s="3">
        <v>9856</v>
      </c>
      <c r="V142" s="3">
        <v>17280</v>
      </c>
      <c r="W142" s="3">
        <v>13696</v>
      </c>
      <c r="X142" s="3">
        <v>9712</v>
      </c>
      <c r="Y142" s="3">
        <v>11136</v>
      </c>
      <c r="Z142" s="3">
        <v>20288</v>
      </c>
      <c r="AA142" s="3">
        <v>4468</v>
      </c>
      <c r="AB142" s="3">
        <v>17216</v>
      </c>
      <c r="AC142" s="3">
        <v>9376</v>
      </c>
      <c r="AD142" s="3">
        <v>13440</v>
      </c>
      <c r="AE142" s="3">
        <v>36032</v>
      </c>
      <c r="AF142" s="3">
        <v>15808</v>
      </c>
      <c r="AG142" s="3">
        <v>15296</v>
      </c>
      <c r="AH142" s="3">
        <v>3398</v>
      </c>
      <c r="AI142" s="3">
        <v>20352</v>
      </c>
      <c r="AJ142" s="3">
        <v>2715</v>
      </c>
      <c r="AK142" s="3">
        <v>14656</v>
      </c>
      <c r="AL142" s="3">
        <v>1347</v>
      </c>
      <c r="AM142" s="3">
        <v>15872</v>
      </c>
      <c r="AN142" s="3">
        <v>8568</v>
      </c>
      <c r="AO142" s="3">
        <v>8960</v>
      </c>
      <c r="AP142" s="3">
        <v>20928</v>
      </c>
      <c r="AQ142" s="3">
        <v>4925</v>
      </c>
      <c r="AR142" s="3">
        <v>10136</v>
      </c>
      <c r="AS142" s="3">
        <v>13752</v>
      </c>
      <c r="AT142" s="3">
        <v>4763</v>
      </c>
      <c r="AU142" s="3">
        <v>9520</v>
      </c>
      <c r="AV142" s="3">
        <v>17216</v>
      </c>
      <c r="AW142" s="3">
        <v>10368</v>
      </c>
      <c r="AX142" s="3">
        <v>10200</v>
      </c>
      <c r="AY142" s="3">
        <v>5488</v>
      </c>
      <c r="AZ142" s="3">
        <v>1071</v>
      </c>
      <c r="BA142" s="3">
        <v>250</v>
      </c>
      <c r="BB142" s="3">
        <v>12224</v>
      </c>
      <c r="BC142" s="3">
        <v>1832</v>
      </c>
      <c r="BD142" s="3">
        <v>720</v>
      </c>
      <c r="BE142" s="3">
        <v>11760</v>
      </c>
      <c r="BF142" s="3">
        <v>3059</v>
      </c>
      <c r="BG142" s="3">
        <v>3928</v>
      </c>
      <c r="BH142" s="3">
        <v>4044</v>
      </c>
      <c r="BI142" s="3">
        <v>13504</v>
      </c>
      <c r="BJ142" s="3">
        <v>7880</v>
      </c>
      <c r="BK142" s="3">
        <v>3741</v>
      </c>
      <c r="BL142" s="3">
        <v>19200</v>
      </c>
      <c r="BM142" s="3">
        <v>5104</v>
      </c>
      <c r="BN142" s="3">
        <v>5086</v>
      </c>
      <c r="BO142" s="3">
        <v>3025</v>
      </c>
      <c r="BP142" s="3">
        <v>10912</v>
      </c>
      <c r="BQ142" s="3">
        <v>22464</v>
      </c>
      <c r="BR142" s="3">
        <v>3815</v>
      </c>
      <c r="BS142" s="3">
        <v>27848</v>
      </c>
      <c r="BT142" s="3">
        <v>2629</v>
      </c>
      <c r="BU142" s="3">
        <v>9200</v>
      </c>
      <c r="BV142" s="3">
        <v>9608</v>
      </c>
      <c r="BW142" s="3">
        <v>12548</v>
      </c>
      <c r="BX142" s="3">
        <v>4530</v>
      </c>
      <c r="BY142" s="3">
        <v>2499</v>
      </c>
      <c r="BZ142" s="3">
        <v>12200</v>
      </c>
      <c r="CA142" s="3">
        <v>8099</v>
      </c>
      <c r="CB142" s="3">
        <v>981</v>
      </c>
      <c r="CC142" s="3">
        <v>3933</v>
      </c>
      <c r="CD142" s="3">
        <v>4561</v>
      </c>
      <c r="CE142" s="3">
        <v>11561</v>
      </c>
      <c r="CF142" s="3">
        <v>5401</v>
      </c>
      <c r="CG142" s="3">
        <v>6054</v>
      </c>
      <c r="CH142" s="3">
        <v>17224</v>
      </c>
    </row>
    <row r="143" spans="1:86" x14ac:dyDescent="0.2">
      <c r="A143" s="5" t="s">
        <v>328</v>
      </c>
      <c r="B143" s="9">
        <v>512521</v>
      </c>
      <c r="C143" s="9">
        <v>218</v>
      </c>
      <c r="D143" s="9">
        <v>212276</v>
      </c>
      <c r="E143" s="1" t="s">
        <v>329</v>
      </c>
      <c r="F143" s="1" t="str">
        <f>HYPERLINK("http://www.genome.ad.jp/dbget-bin/www_bget?compound+  ","  ")</f>
        <v xml:space="preserve">  </v>
      </c>
      <c r="G143" s="1" t="str">
        <f>HYPERLINK("http://pubchem.ncbi.nlm.nih.gov/summary/summary.cgi?cid=2781043","2781043")</f>
        <v>2781043</v>
      </c>
      <c r="H143" s="1" t="s">
        <v>1075</v>
      </c>
      <c r="I143" s="3">
        <v>276</v>
      </c>
      <c r="J143" s="3">
        <v>247</v>
      </c>
      <c r="K143" s="3">
        <v>121</v>
      </c>
      <c r="L143" s="3">
        <v>120</v>
      </c>
      <c r="M143" s="3">
        <v>281</v>
      </c>
      <c r="N143" s="3">
        <v>229</v>
      </c>
      <c r="O143" s="3">
        <v>98</v>
      </c>
      <c r="P143" s="3">
        <v>97</v>
      </c>
      <c r="Q143" s="3">
        <v>99</v>
      </c>
      <c r="R143" s="3">
        <v>147</v>
      </c>
      <c r="S143" s="3">
        <v>89</v>
      </c>
      <c r="T143" s="3">
        <v>337</v>
      </c>
      <c r="U143" s="3">
        <v>152</v>
      </c>
      <c r="V143" s="3">
        <v>171</v>
      </c>
      <c r="W143" s="3">
        <v>150</v>
      </c>
      <c r="X143" s="3">
        <v>119</v>
      </c>
      <c r="Y143" s="3">
        <v>102</v>
      </c>
      <c r="Z143" s="3">
        <v>144</v>
      </c>
      <c r="AA143" s="3">
        <v>273</v>
      </c>
      <c r="AB143" s="3">
        <v>159</v>
      </c>
      <c r="AC143" s="3">
        <v>101</v>
      </c>
      <c r="AD143" s="3">
        <v>127</v>
      </c>
      <c r="AE143" s="3">
        <v>272</v>
      </c>
      <c r="AF143" s="3">
        <v>164</v>
      </c>
      <c r="AG143" s="3">
        <v>157</v>
      </c>
      <c r="AH143" s="3">
        <v>255</v>
      </c>
      <c r="AI143" s="3">
        <v>197</v>
      </c>
      <c r="AJ143" s="3">
        <v>190</v>
      </c>
      <c r="AK143" s="3">
        <v>152</v>
      </c>
      <c r="AL143" s="3">
        <v>197</v>
      </c>
      <c r="AM143" s="3">
        <v>123</v>
      </c>
      <c r="AN143" s="3">
        <v>122</v>
      </c>
      <c r="AO143" s="3">
        <v>161</v>
      </c>
      <c r="AP143" s="3">
        <v>159</v>
      </c>
      <c r="AQ143" s="3">
        <v>181</v>
      </c>
      <c r="AR143" s="3">
        <v>142</v>
      </c>
      <c r="AS143" s="3">
        <v>182</v>
      </c>
      <c r="AT143" s="3">
        <v>189</v>
      </c>
      <c r="AU143" s="3">
        <v>163</v>
      </c>
      <c r="AV143" s="3">
        <v>110</v>
      </c>
      <c r="AW143" s="3">
        <v>147</v>
      </c>
      <c r="AX143" s="3">
        <v>352</v>
      </c>
      <c r="AY143" s="3">
        <v>357</v>
      </c>
      <c r="AZ143" s="3">
        <v>134</v>
      </c>
      <c r="BA143" s="3">
        <v>179</v>
      </c>
      <c r="BB143" s="3">
        <v>97</v>
      </c>
      <c r="BC143" s="3">
        <v>340</v>
      </c>
      <c r="BD143" s="3">
        <v>140</v>
      </c>
      <c r="BE143" s="3">
        <v>90</v>
      </c>
      <c r="BF143" s="3">
        <v>192</v>
      </c>
      <c r="BG143" s="3">
        <v>107</v>
      </c>
      <c r="BH143" s="3">
        <v>194</v>
      </c>
      <c r="BI143" s="3">
        <v>157</v>
      </c>
      <c r="BJ143" s="3">
        <v>161</v>
      </c>
      <c r="BK143" s="3">
        <v>208</v>
      </c>
      <c r="BL143" s="3">
        <v>253</v>
      </c>
      <c r="BM143" s="3">
        <v>115</v>
      </c>
      <c r="BN143" s="3">
        <v>438</v>
      </c>
      <c r="BO143" s="3">
        <v>152</v>
      </c>
      <c r="BP143" s="3">
        <v>115</v>
      </c>
      <c r="BQ143" s="3">
        <v>187</v>
      </c>
      <c r="BR143" s="3">
        <v>156</v>
      </c>
      <c r="BS143" s="3">
        <v>318</v>
      </c>
      <c r="BT143" s="3">
        <v>181</v>
      </c>
      <c r="BU143" s="3">
        <v>368</v>
      </c>
      <c r="BV143" s="3">
        <v>292</v>
      </c>
      <c r="BW143" s="3">
        <v>576</v>
      </c>
      <c r="BX143" s="3">
        <v>166</v>
      </c>
      <c r="BY143" s="3">
        <v>271</v>
      </c>
      <c r="BZ143" s="3">
        <v>155</v>
      </c>
      <c r="CA143" s="3">
        <v>349</v>
      </c>
      <c r="CB143" s="3">
        <v>244</v>
      </c>
      <c r="CC143" s="3">
        <v>306</v>
      </c>
      <c r="CD143" s="3">
        <v>233</v>
      </c>
      <c r="CE143" s="3">
        <v>442</v>
      </c>
      <c r="CF143" s="3">
        <v>372</v>
      </c>
      <c r="CG143" s="3">
        <v>322</v>
      </c>
      <c r="CH143" s="3">
        <v>150</v>
      </c>
    </row>
    <row r="144" spans="1:86" x14ac:dyDescent="0.2">
      <c r="A144" s="5" t="s">
        <v>330</v>
      </c>
      <c r="B144" s="9">
        <v>471274</v>
      </c>
      <c r="C144" s="9">
        <v>205</v>
      </c>
      <c r="D144" s="9">
        <v>200514</v>
      </c>
      <c r="E144" s="1" t="s">
        <v>331</v>
      </c>
      <c r="F144" s="1" t="str">
        <f>HYPERLINK("http://www.genome.ad.jp/dbget-bin/www_bget?compound+C00503","C00503")</f>
        <v>C00503</v>
      </c>
      <c r="G144" s="1" t="str">
        <f>HYPERLINK("http://pubchem.ncbi.nlm.nih.gov/summary/summary.cgi?cid=222285","222285")</f>
        <v>222285</v>
      </c>
      <c r="H144" s="1" t="s">
        <v>1091</v>
      </c>
      <c r="I144" s="3">
        <v>335</v>
      </c>
      <c r="J144" s="3">
        <v>446</v>
      </c>
      <c r="K144" s="3">
        <v>382</v>
      </c>
      <c r="L144" s="3">
        <v>198</v>
      </c>
      <c r="M144" s="3">
        <v>793</v>
      </c>
      <c r="N144" s="3">
        <v>718</v>
      </c>
      <c r="O144" s="3">
        <v>211</v>
      </c>
      <c r="P144" s="3">
        <v>114</v>
      </c>
      <c r="Q144" s="3">
        <v>242</v>
      </c>
      <c r="R144" s="3">
        <v>939</v>
      </c>
      <c r="S144" s="3">
        <v>418</v>
      </c>
      <c r="T144" s="3">
        <v>329</v>
      </c>
      <c r="U144" s="3">
        <v>402</v>
      </c>
      <c r="V144" s="3">
        <v>718</v>
      </c>
      <c r="W144" s="3">
        <v>215</v>
      </c>
      <c r="X144" s="3">
        <v>547</v>
      </c>
      <c r="Y144" s="3">
        <v>558</v>
      </c>
      <c r="Z144" s="3">
        <v>553</v>
      </c>
      <c r="AA144" s="3">
        <v>757</v>
      </c>
      <c r="AB144" s="3">
        <v>497</v>
      </c>
      <c r="AC144" s="3">
        <v>381</v>
      </c>
      <c r="AD144" s="3">
        <v>240</v>
      </c>
      <c r="AE144" s="3">
        <v>376</v>
      </c>
      <c r="AF144" s="3">
        <v>197</v>
      </c>
      <c r="AG144" s="3">
        <v>185</v>
      </c>
      <c r="AH144" s="3">
        <v>715</v>
      </c>
      <c r="AI144" s="3">
        <v>508</v>
      </c>
      <c r="AJ144" s="3">
        <v>452</v>
      </c>
      <c r="AK144" s="3">
        <v>313</v>
      </c>
      <c r="AL144" s="3">
        <v>1460</v>
      </c>
      <c r="AM144" s="3">
        <v>605</v>
      </c>
      <c r="AN144" s="3">
        <v>376</v>
      </c>
      <c r="AO144" s="3">
        <v>422</v>
      </c>
      <c r="AP144" s="3">
        <v>159</v>
      </c>
      <c r="AQ144" s="3">
        <v>711</v>
      </c>
      <c r="AR144" s="3">
        <v>746</v>
      </c>
      <c r="AS144" s="3">
        <v>406</v>
      </c>
      <c r="AT144" s="3">
        <v>380</v>
      </c>
      <c r="AU144" s="3">
        <v>728</v>
      </c>
      <c r="AV144" s="3">
        <v>579</v>
      </c>
      <c r="AW144" s="3">
        <v>152</v>
      </c>
      <c r="AX144" s="3">
        <v>272</v>
      </c>
      <c r="AY144" s="3">
        <v>273</v>
      </c>
      <c r="AZ144" s="3">
        <v>245</v>
      </c>
      <c r="BA144" s="3">
        <v>299</v>
      </c>
      <c r="BB144" s="3">
        <v>238</v>
      </c>
      <c r="BC144" s="3">
        <v>278</v>
      </c>
      <c r="BD144" s="3">
        <v>883</v>
      </c>
      <c r="BE144" s="3">
        <v>775</v>
      </c>
      <c r="BF144" s="3">
        <v>727</v>
      </c>
      <c r="BG144" s="3">
        <v>179</v>
      </c>
      <c r="BH144" s="3">
        <v>556</v>
      </c>
      <c r="BI144" s="3">
        <v>417</v>
      </c>
      <c r="BJ144" s="3">
        <v>236</v>
      </c>
      <c r="BK144" s="3">
        <v>369</v>
      </c>
      <c r="BL144" s="3">
        <v>458</v>
      </c>
      <c r="BM144" s="3">
        <v>199</v>
      </c>
      <c r="BN144" s="3">
        <v>687</v>
      </c>
      <c r="BO144" s="3">
        <v>779</v>
      </c>
      <c r="BP144" s="3">
        <v>366</v>
      </c>
      <c r="BQ144" s="3">
        <v>224</v>
      </c>
      <c r="BR144" s="3">
        <v>528</v>
      </c>
      <c r="BS144" s="3">
        <v>502</v>
      </c>
      <c r="BT144" s="3">
        <v>1040</v>
      </c>
      <c r="BU144" s="3">
        <v>817</v>
      </c>
      <c r="BV144" s="3">
        <v>1001</v>
      </c>
      <c r="BW144" s="3">
        <v>738</v>
      </c>
      <c r="BX144" s="3">
        <v>551</v>
      </c>
      <c r="BY144" s="3">
        <v>625</v>
      </c>
      <c r="BZ144" s="3">
        <v>674</v>
      </c>
      <c r="CA144" s="3">
        <v>282</v>
      </c>
      <c r="CB144" s="3">
        <v>371</v>
      </c>
      <c r="CC144" s="3">
        <v>348</v>
      </c>
      <c r="CD144" s="3">
        <v>253</v>
      </c>
      <c r="CE144" s="3">
        <v>539</v>
      </c>
      <c r="CF144" s="3">
        <v>618</v>
      </c>
      <c r="CG144" s="3">
        <v>852</v>
      </c>
      <c r="CH144" s="3">
        <v>913</v>
      </c>
    </row>
    <row r="145" spans="1:86" x14ac:dyDescent="0.2">
      <c r="A145" s="5" t="s">
        <v>332</v>
      </c>
      <c r="B145" s="9">
        <v>508488</v>
      </c>
      <c r="C145" s="9">
        <v>243</v>
      </c>
      <c r="D145" s="9">
        <v>218955</v>
      </c>
      <c r="E145" s="1" t="s">
        <v>333</v>
      </c>
      <c r="F145" s="1" t="str">
        <f>HYPERLINK("http://www.genome.ad.jp/dbget-bin/www_bget?compound+C02277","C02277")</f>
        <v>C02277</v>
      </c>
      <c r="G145" s="1" t="str">
        <f>HYPERLINK("http://pubchem.ncbi.nlm.nih.gov/summary/summary.cgi?cid=8193","8193")</f>
        <v>8193</v>
      </c>
      <c r="H145" s="1" t="s">
        <v>1140</v>
      </c>
      <c r="I145" s="3">
        <v>451</v>
      </c>
      <c r="J145" s="3">
        <v>618</v>
      </c>
      <c r="K145" s="3">
        <v>725</v>
      </c>
      <c r="L145" s="3">
        <v>575</v>
      </c>
      <c r="M145" s="3">
        <v>636</v>
      </c>
      <c r="N145" s="3">
        <v>663</v>
      </c>
      <c r="O145" s="3">
        <v>517</v>
      </c>
      <c r="P145" s="3">
        <v>337</v>
      </c>
      <c r="Q145" s="3">
        <v>356</v>
      </c>
      <c r="R145" s="3">
        <v>539</v>
      </c>
      <c r="S145" s="3">
        <v>477</v>
      </c>
      <c r="T145" s="3">
        <v>504</v>
      </c>
      <c r="U145" s="3">
        <v>303</v>
      </c>
      <c r="V145" s="3">
        <v>556</v>
      </c>
      <c r="W145" s="3">
        <v>596</v>
      </c>
      <c r="X145" s="3">
        <v>748</v>
      </c>
      <c r="Y145" s="3">
        <v>458</v>
      </c>
      <c r="Z145" s="3">
        <v>623</v>
      </c>
      <c r="AA145" s="3">
        <v>614</v>
      </c>
      <c r="AB145" s="3">
        <v>648</v>
      </c>
      <c r="AC145" s="3">
        <v>456</v>
      </c>
      <c r="AD145" s="3">
        <v>312</v>
      </c>
      <c r="AE145" s="3">
        <v>306</v>
      </c>
      <c r="AF145" s="3">
        <v>405</v>
      </c>
      <c r="AG145" s="3">
        <v>503</v>
      </c>
      <c r="AH145" s="3">
        <v>344</v>
      </c>
      <c r="AI145" s="3">
        <v>606</v>
      </c>
      <c r="AJ145" s="3">
        <v>594</v>
      </c>
      <c r="AK145" s="3">
        <v>247</v>
      </c>
      <c r="AL145" s="3">
        <v>720</v>
      </c>
      <c r="AM145" s="3">
        <v>368</v>
      </c>
      <c r="AN145" s="3">
        <v>322</v>
      </c>
      <c r="AO145" s="3">
        <v>314</v>
      </c>
      <c r="AP145" s="3">
        <v>335</v>
      </c>
      <c r="AQ145" s="3">
        <v>1488</v>
      </c>
      <c r="AR145" s="3">
        <v>587</v>
      </c>
      <c r="AS145" s="3">
        <v>302</v>
      </c>
      <c r="AT145" s="3">
        <v>460</v>
      </c>
      <c r="AU145" s="3">
        <v>439</v>
      </c>
      <c r="AV145" s="3">
        <v>477</v>
      </c>
      <c r="AW145" s="3">
        <v>280</v>
      </c>
      <c r="AX145" s="3">
        <v>382</v>
      </c>
      <c r="AY145" s="3">
        <v>340</v>
      </c>
      <c r="AZ145" s="3">
        <v>259</v>
      </c>
      <c r="BA145" s="3">
        <v>436</v>
      </c>
      <c r="BB145" s="3">
        <v>355</v>
      </c>
      <c r="BC145" s="3">
        <v>367</v>
      </c>
      <c r="BD145" s="3">
        <v>520</v>
      </c>
      <c r="BE145" s="3">
        <v>362</v>
      </c>
      <c r="BF145" s="3">
        <v>493</v>
      </c>
      <c r="BG145" s="3">
        <v>271</v>
      </c>
      <c r="BH145" s="3">
        <v>570</v>
      </c>
      <c r="BI145" s="3">
        <v>354</v>
      </c>
      <c r="BJ145" s="3">
        <v>629</v>
      </c>
      <c r="BK145" s="3">
        <v>650</v>
      </c>
      <c r="BL145" s="3">
        <v>305</v>
      </c>
      <c r="BM145" s="3">
        <v>357</v>
      </c>
      <c r="BN145" s="3">
        <v>327</v>
      </c>
      <c r="BO145" s="3">
        <v>503</v>
      </c>
      <c r="BP145" s="3">
        <v>278</v>
      </c>
      <c r="BQ145" s="3">
        <v>514</v>
      </c>
      <c r="BR145" s="3">
        <v>151</v>
      </c>
      <c r="BS145" s="3">
        <v>238</v>
      </c>
      <c r="BT145" s="3">
        <v>560</v>
      </c>
      <c r="BU145" s="3">
        <v>523</v>
      </c>
      <c r="BV145" s="3">
        <v>515</v>
      </c>
      <c r="BW145" s="3">
        <v>469</v>
      </c>
      <c r="BX145" s="3">
        <v>461</v>
      </c>
      <c r="BY145" s="3">
        <v>180</v>
      </c>
      <c r="BZ145" s="3">
        <v>391</v>
      </c>
      <c r="CA145" s="3">
        <v>280</v>
      </c>
      <c r="CB145" s="3">
        <v>332</v>
      </c>
      <c r="CC145" s="3">
        <v>323</v>
      </c>
      <c r="CD145" s="3">
        <v>366</v>
      </c>
      <c r="CE145" s="3">
        <v>536</v>
      </c>
      <c r="CF145" s="3">
        <v>579</v>
      </c>
      <c r="CG145" s="3">
        <v>521</v>
      </c>
      <c r="CH145" s="3">
        <v>633</v>
      </c>
    </row>
    <row r="146" spans="1:86" x14ac:dyDescent="0.2">
      <c r="A146" s="5" t="s">
        <v>334</v>
      </c>
      <c r="B146" s="9">
        <v>247379</v>
      </c>
      <c r="C146" s="9">
        <v>98</v>
      </c>
      <c r="D146" s="9">
        <v>221584</v>
      </c>
      <c r="E146" s="1" t="s">
        <v>335</v>
      </c>
      <c r="F146" s="1" t="str">
        <f>HYPERLINK("http://www.genome.ad.jp/dbget-bin/www_bget?compound+C08374","C08374")</f>
        <v>C08374</v>
      </c>
      <c r="G146" s="1" t="str">
        <f>HYPERLINK("http://pubchem.ncbi.nlm.nih.gov/summary/summary.cgi?cid=8182","8182")</f>
        <v>8182</v>
      </c>
      <c r="H146" s="1" t="s">
        <v>1141</v>
      </c>
      <c r="I146" s="3">
        <v>887</v>
      </c>
      <c r="J146" s="3">
        <v>755</v>
      </c>
      <c r="K146" s="3">
        <v>759</v>
      </c>
      <c r="L146" s="3">
        <v>371</v>
      </c>
      <c r="M146" s="3">
        <v>777</v>
      </c>
      <c r="N146" s="3">
        <v>828</v>
      </c>
      <c r="O146" s="3">
        <v>823</v>
      </c>
      <c r="P146" s="3">
        <v>565</v>
      </c>
      <c r="Q146" s="3">
        <v>567</v>
      </c>
      <c r="R146" s="3">
        <v>680</v>
      </c>
      <c r="S146" s="3">
        <v>375</v>
      </c>
      <c r="T146" s="3">
        <v>974</v>
      </c>
      <c r="U146" s="3">
        <v>490</v>
      </c>
      <c r="V146" s="3">
        <v>733</v>
      </c>
      <c r="W146" s="3">
        <v>989</v>
      </c>
      <c r="X146" s="3">
        <v>888</v>
      </c>
      <c r="Y146" s="3">
        <v>484</v>
      </c>
      <c r="Z146" s="3">
        <v>712</v>
      </c>
      <c r="AA146" s="3">
        <v>527</v>
      </c>
      <c r="AB146" s="3">
        <v>520</v>
      </c>
      <c r="AC146" s="3">
        <v>743</v>
      </c>
      <c r="AD146" s="3">
        <v>405</v>
      </c>
      <c r="AE146" s="3">
        <v>559</v>
      </c>
      <c r="AF146" s="3">
        <v>881</v>
      </c>
      <c r="AG146" s="3">
        <v>437</v>
      </c>
      <c r="AH146" s="3">
        <v>635</v>
      </c>
      <c r="AI146" s="3">
        <v>950</v>
      </c>
      <c r="AJ146" s="3">
        <v>972</v>
      </c>
      <c r="AK146" s="3">
        <v>608</v>
      </c>
      <c r="AL146" s="3">
        <v>724</v>
      </c>
      <c r="AM146" s="3">
        <v>479</v>
      </c>
      <c r="AN146" s="3">
        <v>438</v>
      </c>
      <c r="AO146" s="3">
        <v>326</v>
      </c>
      <c r="AP146" s="3">
        <v>292</v>
      </c>
      <c r="AQ146" s="3">
        <v>457</v>
      </c>
      <c r="AR146" s="3">
        <v>934</v>
      </c>
      <c r="AS146" s="3">
        <v>609</v>
      </c>
      <c r="AT146" s="3">
        <v>980</v>
      </c>
      <c r="AU146" s="3">
        <v>769</v>
      </c>
      <c r="AV146" s="3">
        <v>595</v>
      </c>
      <c r="AW146" s="3">
        <v>570</v>
      </c>
      <c r="AX146" s="3">
        <v>732</v>
      </c>
      <c r="AY146" s="3">
        <v>335</v>
      </c>
      <c r="AZ146" s="3">
        <v>376</v>
      </c>
      <c r="BA146" s="3">
        <v>928</v>
      </c>
      <c r="BB146" s="3">
        <v>694</v>
      </c>
      <c r="BC146" s="3">
        <v>503</v>
      </c>
      <c r="BD146" s="3">
        <v>961</v>
      </c>
      <c r="BE146" s="3">
        <v>398</v>
      </c>
      <c r="BF146" s="3">
        <v>811</v>
      </c>
      <c r="BG146" s="3">
        <v>591</v>
      </c>
      <c r="BH146" s="3">
        <v>869</v>
      </c>
      <c r="BI146" s="3">
        <v>702</v>
      </c>
      <c r="BJ146" s="3">
        <v>897</v>
      </c>
      <c r="BK146" s="3">
        <v>952</v>
      </c>
      <c r="BL146" s="3">
        <v>431</v>
      </c>
      <c r="BM146" s="3">
        <v>599</v>
      </c>
      <c r="BN146" s="3">
        <v>337</v>
      </c>
      <c r="BO146" s="3">
        <v>916</v>
      </c>
      <c r="BP146" s="3">
        <v>555</v>
      </c>
      <c r="BQ146" s="3">
        <v>659</v>
      </c>
      <c r="BR146" s="3">
        <v>638</v>
      </c>
      <c r="BS146" s="3">
        <v>398</v>
      </c>
      <c r="BT146" s="3">
        <v>572</v>
      </c>
      <c r="BU146" s="3">
        <v>572</v>
      </c>
      <c r="BV146" s="3">
        <v>601</v>
      </c>
      <c r="BW146" s="3">
        <v>720</v>
      </c>
      <c r="BX146" s="3">
        <v>417</v>
      </c>
      <c r="BY146" s="3">
        <v>645</v>
      </c>
      <c r="BZ146" s="3">
        <v>331</v>
      </c>
      <c r="CA146" s="3">
        <v>653</v>
      </c>
      <c r="CB146" s="3">
        <v>258</v>
      </c>
      <c r="CC146" s="3">
        <v>370</v>
      </c>
      <c r="CD146" s="3">
        <v>547</v>
      </c>
      <c r="CE146" s="3">
        <v>1805</v>
      </c>
      <c r="CF146" s="3">
        <v>936</v>
      </c>
      <c r="CG146" s="3">
        <v>955</v>
      </c>
      <c r="CH146" s="3">
        <v>906</v>
      </c>
    </row>
    <row r="147" spans="1:86" x14ac:dyDescent="0.2">
      <c r="A147" s="5" t="s">
        <v>336</v>
      </c>
      <c r="B147" s="9">
        <v>873228</v>
      </c>
      <c r="C147" s="9">
        <v>204</v>
      </c>
      <c r="D147" s="9">
        <v>445065</v>
      </c>
      <c r="E147" s="1" t="s">
        <v>337</v>
      </c>
      <c r="F147" s="1" t="str">
        <f>HYPERLINK("http://www.genome.ad.jp/dbget-bin/www_bget?compound+C00836","C00836")</f>
        <v>C00836</v>
      </c>
      <c r="G147" s="1" t="str">
        <f>HYPERLINK("http://pubchem.ncbi.nlm.nih.gov/summary/summary.cgi?cid=91486","91486")</f>
        <v>91486</v>
      </c>
      <c r="H147" s="1" t="s">
        <v>1111</v>
      </c>
      <c r="I147" s="3">
        <v>1716</v>
      </c>
      <c r="J147" s="3">
        <v>396</v>
      </c>
      <c r="K147" s="3">
        <v>327</v>
      </c>
      <c r="L147" s="3">
        <v>372</v>
      </c>
      <c r="M147" s="3">
        <v>658</v>
      </c>
      <c r="N147" s="3">
        <v>404</v>
      </c>
      <c r="O147" s="3">
        <v>331</v>
      </c>
      <c r="P147" s="3">
        <v>400</v>
      </c>
      <c r="Q147" s="3">
        <v>152</v>
      </c>
      <c r="R147" s="3">
        <v>482</v>
      </c>
      <c r="S147" s="3">
        <v>234</v>
      </c>
      <c r="T147" s="3">
        <v>215</v>
      </c>
      <c r="U147" s="3">
        <v>220</v>
      </c>
      <c r="V147" s="3">
        <v>379</v>
      </c>
      <c r="W147" s="3">
        <v>215</v>
      </c>
      <c r="X147" s="3">
        <v>221</v>
      </c>
      <c r="Y147" s="3">
        <v>147</v>
      </c>
      <c r="Z147" s="3">
        <v>676</v>
      </c>
      <c r="AA147" s="3">
        <v>478</v>
      </c>
      <c r="AB147" s="3">
        <v>279</v>
      </c>
      <c r="AC147" s="3">
        <v>323</v>
      </c>
      <c r="AD147" s="3">
        <v>239</v>
      </c>
      <c r="AE147" s="3">
        <v>270</v>
      </c>
      <c r="AF147" s="3">
        <v>254</v>
      </c>
      <c r="AG147" s="3">
        <v>262</v>
      </c>
      <c r="AH147" s="3">
        <v>261</v>
      </c>
      <c r="AI147" s="3">
        <v>406</v>
      </c>
      <c r="AJ147" s="3">
        <v>195</v>
      </c>
      <c r="AK147" s="3">
        <v>320</v>
      </c>
      <c r="AL147" s="3">
        <v>134</v>
      </c>
      <c r="AM147" s="3">
        <v>178</v>
      </c>
      <c r="AN147" s="3">
        <v>144</v>
      </c>
      <c r="AO147" s="3">
        <v>209</v>
      </c>
      <c r="AP147" s="3">
        <v>288</v>
      </c>
      <c r="AQ147" s="3">
        <v>186</v>
      </c>
      <c r="AR147" s="3">
        <v>310</v>
      </c>
      <c r="AS147" s="3">
        <v>282</v>
      </c>
      <c r="AT147" s="3">
        <v>444</v>
      </c>
      <c r="AU147" s="3">
        <v>223</v>
      </c>
      <c r="AV147" s="3">
        <v>262</v>
      </c>
      <c r="AW147" s="3">
        <v>176</v>
      </c>
      <c r="AX147" s="3">
        <v>234</v>
      </c>
      <c r="AY147" s="3">
        <v>396</v>
      </c>
      <c r="AZ147" s="3">
        <v>171</v>
      </c>
      <c r="BA147" s="3">
        <v>597</v>
      </c>
      <c r="BB147" s="3">
        <v>191</v>
      </c>
      <c r="BC147" s="3">
        <v>218</v>
      </c>
      <c r="BD147" s="3">
        <v>265</v>
      </c>
      <c r="BE147" s="3">
        <v>119</v>
      </c>
      <c r="BF147" s="3">
        <v>156</v>
      </c>
      <c r="BG147" s="3">
        <v>279</v>
      </c>
      <c r="BH147" s="3">
        <v>140</v>
      </c>
      <c r="BI147" s="3">
        <v>149</v>
      </c>
      <c r="BJ147" s="3">
        <v>142</v>
      </c>
      <c r="BK147" s="3">
        <v>249</v>
      </c>
      <c r="BL147" s="3">
        <v>147</v>
      </c>
      <c r="BM147" s="3">
        <v>226</v>
      </c>
      <c r="BN147" s="3">
        <v>142</v>
      </c>
      <c r="BO147" s="3">
        <v>267</v>
      </c>
      <c r="BP147" s="3">
        <v>128</v>
      </c>
      <c r="BQ147" s="3">
        <v>199</v>
      </c>
      <c r="BR147" s="3">
        <v>240</v>
      </c>
      <c r="BS147" s="3">
        <v>481</v>
      </c>
      <c r="BT147" s="3">
        <v>168</v>
      </c>
      <c r="BU147" s="3">
        <v>180</v>
      </c>
      <c r="BV147" s="3">
        <v>172</v>
      </c>
      <c r="BW147" s="3">
        <v>315</v>
      </c>
      <c r="BX147" s="3">
        <v>194</v>
      </c>
      <c r="BY147" s="3">
        <v>94</v>
      </c>
      <c r="BZ147" s="3">
        <v>160</v>
      </c>
      <c r="CA147" s="3">
        <v>194</v>
      </c>
      <c r="CB147" s="3">
        <v>164</v>
      </c>
      <c r="CC147" s="3">
        <v>127</v>
      </c>
      <c r="CD147" s="3">
        <v>177</v>
      </c>
      <c r="CE147" s="3">
        <v>201</v>
      </c>
      <c r="CF147" s="3">
        <v>334</v>
      </c>
      <c r="CG147" s="3">
        <v>139</v>
      </c>
      <c r="CH147" s="3">
        <v>170</v>
      </c>
    </row>
    <row r="148" spans="1:86" x14ac:dyDescent="0.2">
      <c r="A148" s="5" t="s">
        <v>338</v>
      </c>
      <c r="B148" s="9">
        <v>849610</v>
      </c>
      <c r="C148" s="9">
        <v>239</v>
      </c>
      <c r="D148" s="9">
        <v>226283</v>
      </c>
      <c r="E148" s="1" t="s">
        <v>339</v>
      </c>
      <c r="F148" s="1" t="str">
        <f>HYPERLINK("http://www.genome.ad.jp/dbget-bin/www_bget?compound+  ","  ")</f>
        <v xml:space="preserve">  </v>
      </c>
      <c r="G148" s="1" t="str">
        <f>HYPERLINK("http://pubchem.ncbi.nlm.nih.gov/summary/summary.cgi?cid=227277","227277")</f>
        <v>227277</v>
      </c>
      <c r="H148" s="1" t="s">
        <v>1089</v>
      </c>
      <c r="I148" s="3">
        <v>263</v>
      </c>
      <c r="J148" s="3">
        <v>370</v>
      </c>
      <c r="K148" s="3">
        <v>572</v>
      </c>
      <c r="L148" s="3">
        <v>396</v>
      </c>
      <c r="M148" s="3">
        <v>281</v>
      </c>
      <c r="N148" s="3">
        <v>322</v>
      </c>
      <c r="O148" s="3">
        <v>326</v>
      </c>
      <c r="P148" s="3">
        <v>565</v>
      </c>
      <c r="Q148" s="3">
        <v>623</v>
      </c>
      <c r="R148" s="3">
        <v>217</v>
      </c>
      <c r="S148" s="3">
        <v>402</v>
      </c>
      <c r="T148" s="3">
        <v>119</v>
      </c>
      <c r="U148" s="3">
        <v>433</v>
      </c>
      <c r="V148" s="3">
        <v>264</v>
      </c>
      <c r="W148" s="3">
        <v>250</v>
      </c>
      <c r="X148" s="3">
        <v>562</v>
      </c>
      <c r="Y148" s="3">
        <v>289</v>
      </c>
      <c r="Z148" s="3">
        <v>612</v>
      </c>
      <c r="AA148" s="3">
        <v>384</v>
      </c>
      <c r="AB148" s="3">
        <v>278</v>
      </c>
      <c r="AC148" s="3">
        <v>108</v>
      </c>
      <c r="AD148" s="3">
        <v>410</v>
      </c>
      <c r="AE148" s="3">
        <v>642</v>
      </c>
      <c r="AF148" s="3">
        <v>237</v>
      </c>
      <c r="AG148" s="3">
        <v>524</v>
      </c>
      <c r="AH148" s="3">
        <v>707</v>
      </c>
      <c r="AI148" s="3">
        <v>132</v>
      </c>
      <c r="AJ148" s="3">
        <v>242</v>
      </c>
      <c r="AK148" s="3">
        <v>685</v>
      </c>
      <c r="AL148" s="3">
        <v>1152</v>
      </c>
      <c r="AM148" s="3">
        <v>610</v>
      </c>
      <c r="AN148" s="3">
        <v>379</v>
      </c>
      <c r="AO148" s="3">
        <v>536</v>
      </c>
      <c r="AP148" s="3">
        <v>393</v>
      </c>
      <c r="AQ148" s="3">
        <v>527</v>
      </c>
      <c r="AR148" s="3">
        <v>333</v>
      </c>
      <c r="AS148" s="3">
        <v>347</v>
      </c>
      <c r="AT148" s="3">
        <v>279</v>
      </c>
      <c r="AU148" s="3">
        <v>298</v>
      </c>
      <c r="AV148" s="3">
        <v>505</v>
      </c>
      <c r="AW148" s="3">
        <v>392</v>
      </c>
      <c r="AX148" s="3">
        <v>218</v>
      </c>
      <c r="AY148" s="3">
        <v>467</v>
      </c>
      <c r="AZ148" s="3">
        <v>428</v>
      </c>
      <c r="BA148" s="3">
        <v>388</v>
      </c>
      <c r="BB148" s="3">
        <v>348</v>
      </c>
      <c r="BC148" s="3">
        <v>434</v>
      </c>
      <c r="BD148" s="3">
        <v>306</v>
      </c>
      <c r="BE148" s="3">
        <v>440</v>
      </c>
      <c r="BF148" s="3">
        <v>281</v>
      </c>
      <c r="BG148" s="3">
        <v>840</v>
      </c>
      <c r="BH148" s="3">
        <v>566</v>
      </c>
      <c r="BI148" s="3">
        <v>366</v>
      </c>
      <c r="BJ148" s="3">
        <v>418</v>
      </c>
      <c r="BK148" s="3">
        <v>593</v>
      </c>
      <c r="BL148" s="3">
        <v>429</v>
      </c>
      <c r="BM148" s="3">
        <v>547</v>
      </c>
      <c r="BN148" s="3">
        <v>430</v>
      </c>
      <c r="BO148" s="3">
        <v>283</v>
      </c>
      <c r="BP148" s="3">
        <v>358</v>
      </c>
      <c r="BQ148" s="3">
        <v>271</v>
      </c>
      <c r="BR148" s="3">
        <v>526</v>
      </c>
      <c r="BS148" s="3">
        <v>512</v>
      </c>
      <c r="BT148" s="3">
        <v>509</v>
      </c>
      <c r="BU148" s="3">
        <v>361</v>
      </c>
      <c r="BV148" s="3">
        <v>200</v>
      </c>
      <c r="BW148" s="3">
        <v>237</v>
      </c>
      <c r="BX148" s="3">
        <v>646</v>
      </c>
      <c r="BY148" s="3">
        <v>858</v>
      </c>
      <c r="BZ148" s="3">
        <v>621</v>
      </c>
      <c r="CA148" s="3">
        <v>313</v>
      </c>
      <c r="CB148" s="3">
        <v>503</v>
      </c>
      <c r="CC148" s="3">
        <v>450</v>
      </c>
      <c r="CD148" s="3">
        <v>462</v>
      </c>
      <c r="CE148" s="3">
        <v>219</v>
      </c>
      <c r="CF148" s="3">
        <v>262</v>
      </c>
      <c r="CG148" s="3">
        <v>568</v>
      </c>
      <c r="CH148" s="3">
        <v>144</v>
      </c>
    </row>
    <row r="149" spans="1:86" x14ac:dyDescent="0.2">
      <c r="A149" s="5" t="s">
        <v>340</v>
      </c>
      <c r="B149" s="9">
        <v>956026</v>
      </c>
      <c r="C149" s="9">
        <v>233</v>
      </c>
      <c r="D149" s="9">
        <v>296148</v>
      </c>
      <c r="E149" s="1" t="s">
        <v>341</v>
      </c>
      <c r="F149" s="1" t="s">
        <v>78</v>
      </c>
      <c r="G149" s="1" t="str">
        <f>HYPERLINK("http://pubchem.ncbi.nlm.nih.gov/summary/summary.cgi?cid=6857565","6857565")</f>
        <v>6857565</v>
      </c>
      <c r="H149" s="1" t="s">
        <v>1066</v>
      </c>
      <c r="I149" s="3">
        <v>378</v>
      </c>
      <c r="J149" s="3">
        <v>296</v>
      </c>
      <c r="K149" s="3">
        <v>277</v>
      </c>
      <c r="L149" s="3">
        <v>305</v>
      </c>
      <c r="M149" s="3">
        <v>547</v>
      </c>
      <c r="N149" s="3">
        <v>417</v>
      </c>
      <c r="O149" s="3">
        <v>242</v>
      </c>
      <c r="P149" s="3">
        <v>234</v>
      </c>
      <c r="Q149" s="3">
        <v>240</v>
      </c>
      <c r="R149" s="3">
        <v>343</v>
      </c>
      <c r="S149" s="3">
        <v>106</v>
      </c>
      <c r="T149" s="3">
        <v>996</v>
      </c>
      <c r="U149" s="3">
        <v>216</v>
      </c>
      <c r="V149" s="3">
        <v>365</v>
      </c>
      <c r="W149" s="3">
        <v>237</v>
      </c>
      <c r="X149" s="3">
        <v>220</v>
      </c>
      <c r="Y149" s="3">
        <v>227</v>
      </c>
      <c r="Z149" s="3">
        <v>481</v>
      </c>
      <c r="AA149" s="3">
        <v>529</v>
      </c>
      <c r="AB149" s="3">
        <v>303</v>
      </c>
      <c r="AC149" s="3">
        <v>288</v>
      </c>
      <c r="AD149" s="3">
        <v>196</v>
      </c>
      <c r="AE149" s="3">
        <v>577</v>
      </c>
      <c r="AF149" s="3">
        <v>529</v>
      </c>
      <c r="AG149" s="3">
        <v>258</v>
      </c>
      <c r="AH149" s="3">
        <v>371</v>
      </c>
      <c r="AI149" s="3">
        <v>331</v>
      </c>
      <c r="AJ149" s="3">
        <v>261</v>
      </c>
      <c r="AK149" s="3">
        <v>242</v>
      </c>
      <c r="AL149" s="3">
        <v>280</v>
      </c>
      <c r="AM149" s="3">
        <v>198</v>
      </c>
      <c r="AN149" s="3">
        <v>152</v>
      </c>
      <c r="AO149" s="3">
        <v>291</v>
      </c>
      <c r="AP149" s="3">
        <v>300</v>
      </c>
      <c r="AQ149" s="3">
        <v>939</v>
      </c>
      <c r="AR149" s="3">
        <v>195</v>
      </c>
      <c r="AS149" s="3">
        <v>367</v>
      </c>
      <c r="AT149" s="3">
        <v>183</v>
      </c>
      <c r="AU149" s="3">
        <v>283</v>
      </c>
      <c r="AV149" s="3">
        <v>289</v>
      </c>
      <c r="AW149" s="3">
        <v>110</v>
      </c>
      <c r="AX149" s="3">
        <v>464</v>
      </c>
      <c r="AY149" s="3">
        <v>1018</v>
      </c>
      <c r="AZ149" s="3">
        <v>650</v>
      </c>
      <c r="BA149" s="3">
        <v>268</v>
      </c>
      <c r="BB149" s="3">
        <v>196</v>
      </c>
      <c r="BC149" s="3">
        <v>1071</v>
      </c>
      <c r="BD149" s="3">
        <v>233</v>
      </c>
      <c r="BE149" s="3">
        <v>182</v>
      </c>
      <c r="BF149" s="3">
        <v>252</v>
      </c>
      <c r="BG149" s="3">
        <v>192</v>
      </c>
      <c r="BH149" s="3">
        <v>270</v>
      </c>
      <c r="BI149" s="3">
        <v>411</v>
      </c>
      <c r="BJ149" s="3">
        <v>244</v>
      </c>
      <c r="BK149" s="3">
        <v>311</v>
      </c>
      <c r="BL149" s="3">
        <v>328</v>
      </c>
      <c r="BM149" s="3">
        <v>191</v>
      </c>
      <c r="BN149" s="3">
        <v>225</v>
      </c>
      <c r="BO149" s="3">
        <v>3533</v>
      </c>
      <c r="BP149" s="3">
        <v>140</v>
      </c>
      <c r="BQ149" s="3">
        <v>335</v>
      </c>
      <c r="BR149" s="3">
        <v>743</v>
      </c>
      <c r="BS149" s="3">
        <v>527</v>
      </c>
      <c r="BT149" s="3">
        <v>295</v>
      </c>
      <c r="BU149" s="3">
        <v>290</v>
      </c>
      <c r="BV149" s="3">
        <v>432</v>
      </c>
      <c r="BW149" s="3">
        <v>2262</v>
      </c>
      <c r="BX149" s="3">
        <v>899</v>
      </c>
      <c r="BY149" s="3">
        <v>108</v>
      </c>
      <c r="BZ149" s="3">
        <v>249</v>
      </c>
      <c r="CA149" s="3">
        <v>144</v>
      </c>
      <c r="CB149" s="3">
        <v>255</v>
      </c>
      <c r="CC149" s="3">
        <v>264</v>
      </c>
      <c r="CD149" s="3">
        <v>791</v>
      </c>
      <c r="CE149" s="3">
        <v>421</v>
      </c>
      <c r="CF149" s="3">
        <v>895</v>
      </c>
      <c r="CG149" s="3">
        <v>545</v>
      </c>
      <c r="CH149" s="3">
        <v>279</v>
      </c>
    </row>
    <row r="150" spans="1:86" x14ac:dyDescent="0.2">
      <c r="A150" s="5" t="s">
        <v>1038</v>
      </c>
      <c r="B150" s="9">
        <v>861380</v>
      </c>
      <c r="C150" s="9">
        <v>217</v>
      </c>
      <c r="D150" s="9">
        <v>203807</v>
      </c>
      <c r="E150" s="1" t="s">
        <v>344</v>
      </c>
      <c r="F150" s="1" t="str">
        <f>HYPERLINK("http://www.genome.ad.jp/dbget-bin/www_bget?compound+C00112","C00112")</f>
        <v>C00112</v>
      </c>
      <c r="G150" s="1" t="str">
        <f>HYPERLINK("http://pubchem.ncbi.nlm.nih.gov/summary/summary.cgi?cid=290","290")</f>
        <v>290</v>
      </c>
      <c r="H150" s="1" t="s">
        <v>1221</v>
      </c>
      <c r="I150" s="3">
        <v>2408</v>
      </c>
      <c r="J150" s="3">
        <v>9322</v>
      </c>
      <c r="K150" s="3">
        <v>5721</v>
      </c>
      <c r="L150" s="3">
        <v>2808</v>
      </c>
      <c r="M150" s="3">
        <v>11292</v>
      </c>
      <c r="N150" s="3">
        <v>9923</v>
      </c>
      <c r="O150" s="3">
        <v>1170</v>
      </c>
      <c r="P150" s="3">
        <v>1159</v>
      </c>
      <c r="Q150" s="3">
        <v>5371</v>
      </c>
      <c r="R150" s="3">
        <v>3077</v>
      </c>
      <c r="S150" s="3">
        <v>1183</v>
      </c>
      <c r="T150" s="3">
        <v>6421</v>
      </c>
      <c r="U150" s="3">
        <v>2843</v>
      </c>
      <c r="V150" s="3">
        <v>786</v>
      </c>
      <c r="W150" s="3">
        <v>2079</v>
      </c>
      <c r="X150" s="3">
        <v>5628</v>
      </c>
      <c r="Y150" s="3">
        <v>4940</v>
      </c>
      <c r="Z150" s="3">
        <v>4428</v>
      </c>
      <c r="AA150" s="3">
        <v>10700</v>
      </c>
      <c r="AB150" s="3">
        <v>3634</v>
      </c>
      <c r="AC150" s="3">
        <v>3478</v>
      </c>
      <c r="AD150" s="3">
        <v>1107</v>
      </c>
      <c r="AE150" s="3">
        <v>3803</v>
      </c>
      <c r="AF150" s="3">
        <v>705</v>
      </c>
      <c r="AG150" s="3">
        <v>955</v>
      </c>
      <c r="AH150" s="3">
        <v>4666</v>
      </c>
      <c r="AI150" s="3">
        <v>8816</v>
      </c>
      <c r="AJ150" s="3">
        <v>14635</v>
      </c>
      <c r="AK150" s="3">
        <v>1125</v>
      </c>
      <c r="AL150" s="3">
        <v>5395</v>
      </c>
      <c r="AM150" s="3">
        <v>934</v>
      </c>
      <c r="AN150" s="3">
        <v>1220</v>
      </c>
      <c r="AO150" s="3">
        <v>10186</v>
      </c>
      <c r="AP150" s="3">
        <v>2961</v>
      </c>
      <c r="AQ150" s="3">
        <v>7660</v>
      </c>
      <c r="AR150" s="3">
        <v>1438</v>
      </c>
      <c r="AS150" s="3">
        <v>7786</v>
      </c>
      <c r="AT150" s="3">
        <v>1555</v>
      </c>
      <c r="AU150" s="3">
        <v>7575</v>
      </c>
      <c r="AV150" s="3">
        <v>6260</v>
      </c>
      <c r="AW150" s="3">
        <v>1073</v>
      </c>
      <c r="AX150" s="3">
        <v>7339</v>
      </c>
      <c r="AY150" s="3">
        <v>12310</v>
      </c>
      <c r="AZ150" s="3">
        <v>706</v>
      </c>
      <c r="BA150" s="3">
        <v>1090</v>
      </c>
      <c r="BB150" s="3">
        <v>951</v>
      </c>
      <c r="BC150" s="3">
        <v>4255</v>
      </c>
      <c r="BD150" s="3">
        <v>954</v>
      </c>
      <c r="BE150" s="3">
        <v>531</v>
      </c>
      <c r="BF150" s="3">
        <v>4091</v>
      </c>
      <c r="BG150" s="3">
        <v>1114</v>
      </c>
      <c r="BH150" s="3">
        <v>3837</v>
      </c>
      <c r="BI150" s="3">
        <v>2142</v>
      </c>
      <c r="BJ150" s="3">
        <v>2949</v>
      </c>
      <c r="BK150" s="3">
        <v>7280</v>
      </c>
      <c r="BL150" s="3">
        <v>15796</v>
      </c>
      <c r="BM150" s="3">
        <v>960</v>
      </c>
      <c r="BN150" s="3">
        <v>3924</v>
      </c>
      <c r="BO150" s="3">
        <v>11756</v>
      </c>
      <c r="BP150" s="3">
        <v>2838</v>
      </c>
      <c r="BQ150" s="3">
        <v>4961</v>
      </c>
      <c r="BR150" s="3">
        <v>8715</v>
      </c>
      <c r="BS150" s="3">
        <v>5478</v>
      </c>
      <c r="BT150" s="3">
        <v>5617</v>
      </c>
      <c r="BU150" s="3">
        <v>4627</v>
      </c>
      <c r="BV150" s="3">
        <v>10379</v>
      </c>
      <c r="BW150" s="3">
        <v>6989</v>
      </c>
      <c r="BX150" s="3">
        <v>4360</v>
      </c>
      <c r="BY150" s="3">
        <v>1249</v>
      </c>
      <c r="BZ150" s="3">
        <v>1350</v>
      </c>
      <c r="CA150" s="3">
        <v>11498</v>
      </c>
      <c r="CB150" s="3">
        <v>2330</v>
      </c>
      <c r="CC150" s="3">
        <v>5178</v>
      </c>
      <c r="CD150" s="3">
        <v>12398</v>
      </c>
      <c r="CE150" s="3">
        <v>6747</v>
      </c>
      <c r="CF150" s="3">
        <v>23164</v>
      </c>
      <c r="CG150" s="3">
        <v>3148</v>
      </c>
      <c r="CH150" s="3">
        <v>2446</v>
      </c>
    </row>
    <row r="151" spans="1:86" x14ac:dyDescent="0.2">
      <c r="A151" s="5" t="s">
        <v>342</v>
      </c>
      <c r="B151" s="9">
        <v>975265</v>
      </c>
      <c r="C151" s="9">
        <v>169</v>
      </c>
      <c r="D151" s="9">
        <v>203268</v>
      </c>
      <c r="E151" s="1" t="s">
        <v>343</v>
      </c>
      <c r="F151" s="1" t="str">
        <f>HYPERLINK("http://www.genome.ad.jp/dbget-bin/www_bget?compound+C00055","C00055")</f>
        <v>C00055</v>
      </c>
      <c r="G151" s="1" t="str">
        <f>HYPERLINK("http://pubchem.ncbi.nlm.nih.gov/summary/summary.cgi?cid=6131","6131")</f>
        <v>6131</v>
      </c>
      <c r="H151" s="1" t="s">
        <v>1162</v>
      </c>
      <c r="I151" s="3">
        <v>2038</v>
      </c>
      <c r="J151" s="3">
        <v>350</v>
      </c>
      <c r="K151" s="3">
        <v>1675</v>
      </c>
      <c r="L151" s="3">
        <v>1656</v>
      </c>
      <c r="M151" s="3">
        <v>1674</v>
      </c>
      <c r="N151" s="3">
        <v>1727</v>
      </c>
      <c r="O151" s="3">
        <v>730</v>
      </c>
      <c r="P151" s="3">
        <v>259</v>
      </c>
      <c r="Q151" s="3">
        <v>914</v>
      </c>
      <c r="R151" s="3">
        <v>1719</v>
      </c>
      <c r="S151" s="3">
        <v>1034</v>
      </c>
      <c r="T151" s="3">
        <v>2389</v>
      </c>
      <c r="U151" s="3">
        <v>758</v>
      </c>
      <c r="V151" s="3">
        <v>412</v>
      </c>
      <c r="W151" s="3">
        <v>853</v>
      </c>
      <c r="X151" s="3">
        <v>877</v>
      </c>
      <c r="Y151" s="3">
        <v>600</v>
      </c>
      <c r="Z151" s="3">
        <v>632</v>
      </c>
      <c r="AA151" s="3">
        <v>731</v>
      </c>
      <c r="AB151" s="3">
        <v>387</v>
      </c>
      <c r="AC151" s="3">
        <v>575</v>
      </c>
      <c r="AD151" s="3">
        <v>431</v>
      </c>
      <c r="AE151" s="3">
        <v>317</v>
      </c>
      <c r="AF151" s="3">
        <v>365</v>
      </c>
      <c r="AG151" s="3">
        <v>5656</v>
      </c>
      <c r="AH151" s="3">
        <v>1159</v>
      </c>
      <c r="AI151" s="3">
        <v>337</v>
      </c>
      <c r="AJ151" s="3">
        <v>197</v>
      </c>
      <c r="AK151" s="3">
        <v>409</v>
      </c>
      <c r="AL151" s="3">
        <v>698</v>
      </c>
      <c r="AM151" s="3">
        <v>1039</v>
      </c>
      <c r="AN151" s="3">
        <v>465</v>
      </c>
      <c r="AO151" s="3">
        <v>728</v>
      </c>
      <c r="AP151" s="3">
        <v>177</v>
      </c>
      <c r="AQ151" s="3">
        <v>1652</v>
      </c>
      <c r="AR151" s="3">
        <v>465</v>
      </c>
      <c r="AS151" s="3">
        <v>214</v>
      </c>
      <c r="AT151" s="3">
        <v>834</v>
      </c>
      <c r="AU151" s="3">
        <v>567</v>
      </c>
      <c r="AV151" s="3">
        <v>280</v>
      </c>
      <c r="AW151" s="3">
        <v>412</v>
      </c>
      <c r="AX151" s="3">
        <v>2351</v>
      </c>
      <c r="AY151" s="3">
        <v>3313</v>
      </c>
      <c r="AZ151" s="3">
        <v>3909</v>
      </c>
      <c r="BA151" s="3">
        <v>1932</v>
      </c>
      <c r="BB151" s="3">
        <v>1022</v>
      </c>
      <c r="BC151" s="3">
        <v>2403</v>
      </c>
      <c r="BD151" s="3">
        <v>2825</v>
      </c>
      <c r="BE151" s="3">
        <v>3853</v>
      </c>
      <c r="BF151" s="3">
        <v>2441</v>
      </c>
      <c r="BG151" s="3">
        <v>324</v>
      </c>
      <c r="BH151" s="3">
        <v>638</v>
      </c>
      <c r="BI151" s="3">
        <v>625</v>
      </c>
      <c r="BJ151" s="3">
        <v>1234</v>
      </c>
      <c r="BK151" s="3">
        <v>2113</v>
      </c>
      <c r="BL151" s="3">
        <v>424</v>
      </c>
      <c r="BM151" s="3">
        <v>863</v>
      </c>
      <c r="BN151" s="3">
        <v>3011</v>
      </c>
      <c r="BO151" s="3">
        <v>1880</v>
      </c>
      <c r="BP151" s="3">
        <v>938</v>
      </c>
      <c r="BQ151" s="3">
        <v>972</v>
      </c>
      <c r="BR151" s="3">
        <v>833</v>
      </c>
      <c r="BS151" s="3">
        <v>885</v>
      </c>
      <c r="BT151" s="3">
        <v>755</v>
      </c>
      <c r="BU151" s="3">
        <v>11579</v>
      </c>
      <c r="BV151" s="3">
        <v>2581</v>
      </c>
      <c r="BW151" s="3">
        <v>2809</v>
      </c>
      <c r="BX151" s="3">
        <v>1087</v>
      </c>
      <c r="BY151" s="3">
        <v>2681</v>
      </c>
      <c r="BZ151" s="3">
        <v>1292</v>
      </c>
      <c r="CA151" s="3">
        <v>3709</v>
      </c>
      <c r="CB151" s="3">
        <v>2444</v>
      </c>
      <c r="CC151" s="3">
        <v>1629</v>
      </c>
      <c r="CD151" s="3">
        <v>1237</v>
      </c>
      <c r="CE151" s="3">
        <v>2356</v>
      </c>
      <c r="CF151" s="3">
        <v>693</v>
      </c>
      <c r="CG151" s="3">
        <v>3916</v>
      </c>
      <c r="CH151" s="3">
        <v>2514</v>
      </c>
    </row>
    <row r="152" spans="1:86" x14ac:dyDescent="0.2">
      <c r="A152" s="5" t="s">
        <v>345</v>
      </c>
      <c r="B152" s="9">
        <v>804143</v>
      </c>
      <c r="C152" s="9">
        <v>218</v>
      </c>
      <c r="D152" s="9">
        <v>223490</v>
      </c>
      <c r="E152" s="1" t="s">
        <v>346</v>
      </c>
      <c r="F152" s="1" t="str">
        <f>HYPERLINK("http://www.genome.ad.jp/dbget-bin/www_bget?compound+C00491","C00491")</f>
        <v>C00491</v>
      </c>
      <c r="G152" s="1" t="str">
        <f>HYPERLINK("http://pubchem.ncbi.nlm.nih.gov/summary/summary.cgi?cid=67678","67678")</f>
        <v>67678</v>
      </c>
      <c r="H152" s="1" t="s">
        <v>1113</v>
      </c>
      <c r="I152" s="3">
        <v>4870</v>
      </c>
      <c r="J152" s="3">
        <v>5908</v>
      </c>
      <c r="K152" s="3">
        <v>969</v>
      </c>
      <c r="L152" s="3">
        <v>655</v>
      </c>
      <c r="M152" s="3">
        <v>881</v>
      </c>
      <c r="N152" s="3">
        <v>1774</v>
      </c>
      <c r="O152" s="3">
        <v>462</v>
      </c>
      <c r="P152" s="3">
        <v>785</v>
      </c>
      <c r="Q152" s="3">
        <v>407</v>
      </c>
      <c r="R152" s="3">
        <v>2446</v>
      </c>
      <c r="S152" s="3">
        <v>717</v>
      </c>
      <c r="T152" s="3">
        <v>360</v>
      </c>
      <c r="U152" s="3">
        <v>420</v>
      </c>
      <c r="V152" s="3">
        <v>1354</v>
      </c>
      <c r="W152" s="3">
        <v>2603</v>
      </c>
      <c r="X152" s="3">
        <v>2518</v>
      </c>
      <c r="Y152" s="3">
        <v>567</v>
      </c>
      <c r="Z152" s="3">
        <v>2461</v>
      </c>
      <c r="AA152" s="3">
        <v>3637</v>
      </c>
      <c r="AB152" s="3">
        <v>1258</v>
      </c>
      <c r="AC152" s="3">
        <v>913</v>
      </c>
      <c r="AD152" s="3">
        <v>555</v>
      </c>
      <c r="AE152" s="3">
        <v>1205</v>
      </c>
      <c r="AF152" s="3">
        <v>1396</v>
      </c>
      <c r="AG152" s="3">
        <v>1056</v>
      </c>
      <c r="AH152" s="3">
        <v>491</v>
      </c>
      <c r="AI152" s="3">
        <v>1825</v>
      </c>
      <c r="AJ152" s="3">
        <v>648</v>
      </c>
      <c r="AK152" s="3">
        <v>3050</v>
      </c>
      <c r="AL152" s="3">
        <v>389</v>
      </c>
      <c r="AM152" s="3">
        <v>2219</v>
      </c>
      <c r="AN152" s="3">
        <v>343</v>
      </c>
      <c r="AO152" s="3">
        <v>2019</v>
      </c>
      <c r="AP152" s="3">
        <v>350</v>
      </c>
      <c r="AQ152" s="3">
        <v>933</v>
      </c>
      <c r="AR152" s="3">
        <v>698</v>
      </c>
      <c r="AS152" s="3">
        <v>2717</v>
      </c>
      <c r="AT152" s="3">
        <v>1195</v>
      </c>
      <c r="AU152" s="3">
        <v>1271</v>
      </c>
      <c r="AV152" s="3">
        <v>898</v>
      </c>
      <c r="AW152" s="3">
        <v>618</v>
      </c>
      <c r="AX152" s="3">
        <v>1252</v>
      </c>
      <c r="AY152" s="3">
        <v>1567</v>
      </c>
      <c r="AZ152" s="3">
        <v>985</v>
      </c>
      <c r="BA152" s="3">
        <v>748</v>
      </c>
      <c r="BB152" s="3">
        <v>1435</v>
      </c>
      <c r="BC152" s="3">
        <v>1010</v>
      </c>
      <c r="BD152" s="3">
        <v>1381</v>
      </c>
      <c r="BE152" s="3">
        <v>352</v>
      </c>
      <c r="BF152" s="3">
        <v>2247</v>
      </c>
      <c r="BG152" s="3">
        <v>311</v>
      </c>
      <c r="BH152" s="3">
        <v>780</v>
      </c>
      <c r="BI152" s="3">
        <v>1993</v>
      </c>
      <c r="BJ152" s="3">
        <v>1838</v>
      </c>
      <c r="BK152" s="3">
        <v>1173</v>
      </c>
      <c r="BL152" s="3">
        <v>767</v>
      </c>
      <c r="BM152" s="3">
        <v>282</v>
      </c>
      <c r="BN152" s="3">
        <v>2124</v>
      </c>
      <c r="BO152" s="3">
        <v>1179</v>
      </c>
      <c r="BP152" s="3">
        <v>325</v>
      </c>
      <c r="BQ152" s="3">
        <v>3049</v>
      </c>
      <c r="BR152" s="3">
        <v>459</v>
      </c>
      <c r="BS152" s="3">
        <v>611</v>
      </c>
      <c r="BT152" s="3">
        <v>2570</v>
      </c>
      <c r="BU152" s="3">
        <v>1255</v>
      </c>
      <c r="BV152" s="3">
        <v>913</v>
      </c>
      <c r="BW152" s="3">
        <v>786</v>
      </c>
      <c r="BX152" s="3">
        <v>1656</v>
      </c>
      <c r="BY152" s="3">
        <v>532</v>
      </c>
      <c r="BZ152" s="3">
        <v>2346</v>
      </c>
      <c r="CA152" s="3">
        <v>1137</v>
      </c>
      <c r="CB152" s="3">
        <v>606</v>
      </c>
      <c r="CC152" s="3">
        <v>816</v>
      </c>
      <c r="CD152" s="3">
        <v>1053</v>
      </c>
      <c r="CE152" s="3">
        <v>496</v>
      </c>
      <c r="CF152" s="3">
        <v>1191</v>
      </c>
      <c r="CG152" s="3">
        <v>337</v>
      </c>
      <c r="CH152" s="3">
        <v>1192</v>
      </c>
    </row>
    <row r="153" spans="1:86" x14ac:dyDescent="0.2">
      <c r="A153" s="5" t="s">
        <v>347</v>
      </c>
      <c r="B153" s="9">
        <v>715639</v>
      </c>
      <c r="C153" s="9">
        <v>220</v>
      </c>
      <c r="D153" s="9">
        <v>227594</v>
      </c>
      <c r="E153" s="1" t="s">
        <v>348</v>
      </c>
      <c r="F153" s="1" t="str">
        <f>HYPERLINK("http://www.genome.ad.jp/dbget-bin/www_bget?compound+C01419","C01419")</f>
        <v>C01419</v>
      </c>
      <c r="G153" s="1" t="str">
        <f>HYPERLINK("http://pubchem.ncbi.nlm.nih.gov/summary/summary.cgi?cid=439498","439498")</f>
        <v>439498</v>
      </c>
      <c r="H153" s="1" t="s">
        <v>1085</v>
      </c>
      <c r="I153" s="3">
        <v>320</v>
      </c>
      <c r="J153" s="3">
        <v>291</v>
      </c>
      <c r="K153" s="3">
        <v>197</v>
      </c>
      <c r="L153" s="3">
        <v>292</v>
      </c>
      <c r="M153" s="3">
        <v>155</v>
      </c>
      <c r="N153" s="3">
        <v>222</v>
      </c>
      <c r="O153" s="3">
        <v>182</v>
      </c>
      <c r="P153" s="3">
        <v>187</v>
      </c>
      <c r="Q153" s="3">
        <v>102</v>
      </c>
      <c r="R153" s="3">
        <v>261</v>
      </c>
      <c r="S153" s="3">
        <v>100</v>
      </c>
      <c r="T153" s="3">
        <v>175</v>
      </c>
      <c r="U153" s="3">
        <v>158</v>
      </c>
      <c r="V153" s="3">
        <v>236</v>
      </c>
      <c r="W153" s="3">
        <v>323</v>
      </c>
      <c r="X153" s="3">
        <v>202</v>
      </c>
      <c r="Y153" s="3">
        <v>199</v>
      </c>
      <c r="Z153" s="3">
        <v>435</v>
      </c>
      <c r="AA153" s="3">
        <v>193</v>
      </c>
      <c r="AB153" s="3">
        <v>152</v>
      </c>
      <c r="AC153" s="3">
        <v>527</v>
      </c>
      <c r="AD153" s="3">
        <v>115</v>
      </c>
      <c r="AE153" s="3">
        <v>117</v>
      </c>
      <c r="AF153" s="3">
        <v>121</v>
      </c>
      <c r="AG153" s="3">
        <v>338</v>
      </c>
      <c r="AH153" s="3">
        <v>151</v>
      </c>
      <c r="AI153" s="3">
        <v>257</v>
      </c>
      <c r="AJ153" s="3">
        <v>182</v>
      </c>
      <c r="AK153" s="3">
        <v>344</v>
      </c>
      <c r="AL153" s="3">
        <v>241</v>
      </c>
      <c r="AM153" s="3">
        <v>256</v>
      </c>
      <c r="AN153" s="3">
        <v>201</v>
      </c>
      <c r="AO153" s="3">
        <v>141</v>
      </c>
      <c r="AP153" s="3">
        <v>256</v>
      </c>
      <c r="AQ153" s="3">
        <v>314</v>
      </c>
      <c r="AR153" s="3">
        <v>136</v>
      </c>
      <c r="AS153" s="3">
        <v>310</v>
      </c>
      <c r="AT153" s="3">
        <v>278</v>
      </c>
      <c r="AU153" s="3">
        <v>123</v>
      </c>
      <c r="AV153" s="3">
        <v>181</v>
      </c>
      <c r="AW153" s="3">
        <v>102</v>
      </c>
      <c r="AX153" s="3">
        <v>177</v>
      </c>
      <c r="AY153" s="3">
        <v>826</v>
      </c>
      <c r="AZ153" s="3">
        <v>268</v>
      </c>
      <c r="BA153" s="3">
        <v>213</v>
      </c>
      <c r="BB153" s="3">
        <v>216</v>
      </c>
      <c r="BC153" s="3">
        <v>241</v>
      </c>
      <c r="BD153" s="3">
        <v>238</v>
      </c>
      <c r="BE153" s="3">
        <v>134</v>
      </c>
      <c r="BF153" s="3">
        <v>195</v>
      </c>
      <c r="BG153" s="3">
        <v>116</v>
      </c>
      <c r="BH153" s="3">
        <v>174</v>
      </c>
      <c r="BI153" s="3">
        <v>126</v>
      </c>
      <c r="BJ153" s="3">
        <v>541</v>
      </c>
      <c r="BK153" s="3">
        <v>233</v>
      </c>
      <c r="BL153" s="3">
        <v>163</v>
      </c>
      <c r="BM153" s="3">
        <v>207</v>
      </c>
      <c r="BN153" s="3">
        <v>300</v>
      </c>
      <c r="BO153" s="3">
        <v>172</v>
      </c>
      <c r="BP153" s="3">
        <v>91</v>
      </c>
      <c r="BQ153" s="3">
        <v>370</v>
      </c>
      <c r="BR153" s="3">
        <v>150</v>
      </c>
      <c r="BS153" s="3">
        <v>157</v>
      </c>
      <c r="BT153" s="3">
        <v>215</v>
      </c>
      <c r="BU153" s="3">
        <v>221</v>
      </c>
      <c r="BV153" s="3">
        <v>153</v>
      </c>
      <c r="BW153" s="3">
        <v>207</v>
      </c>
      <c r="BX153" s="3">
        <v>239</v>
      </c>
      <c r="BY153" s="3">
        <v>137</v>
      </c>
      <c r="BZ153" s="3">
        <v>125</v>
      </c>
      <c r="CA153" s="3">
        <v>108</v>
      </c>
      <c r="CB153" s="3">
        <v>100</v>
      </c>
      <c r="CC153" s="3">
        <v>153</v>
      </c>
      <c r="CD153" s="3">
        <v>129</v>
      </c>
      <c r="CE153" s="3">
        <v>174</v>
      </c>
      <c r="CF153" s="3">
        <v>179</v>
      </c>
      <c r="CG153" s="3">
        <v>171</v>
      </c>
      <c r="CH153" s="3">
        <v>145</v>
      </c>
    </row>
    <row r="154" spans="1:86" x14ac:dyDescent="0.2">
      <c r="A154" s="5" t="s">
        <v>349</v>
      </c>
      <c r="B154" s="9">
        <v>501345</v>
      </c>
      <c r="C154" s="9">
        <v>220</v>
      </c>
      <c r="D154" s="9">
        <v>200918</v>
      </c>
      <c r="E154" s="1" t="s">
        <v>350</v>
      </c>
      <c r="F154" s="1" t="str">
        <f>HYPERLINK("http://www.genome.ad.jp/dbget-bin/www_bget?compound+C00097","C00097")</f>
        <v>C00097</v>
      </c>
      <c r="G154" s="1" t="str">
        <f>HYPERLINK("http://pubchem.ncbi.nlm.nih.gov/summary/summary.cgi?cid=594","594")</f>
        <v>594</v>
      </c>
      <c r="H154" s="1" t="s">
        <v>1216</v>
      </c>
      <c r="I154" s="3">
        <v>8345</v>
      </c>
      <c r="J154" s="3">
        <v>9093</v>
      </c>
      <c r="K154" s="3">
        <v>3190</v>
      </c>
      <c r="L154" s="3">
        <v>5201</v>
      </c>
      <c r="M154" s="3">
        <v>6545</v>
      </c>
      <c r="N154" s="3">
        <v>13742</v>
      </c>
      <c r="O154" s="3">
        <v>2128</v>
      </c>
      <c r="P154" s="3">
        <v>2089</v>
      </c>
      <c r="Q154" s="3">
        <v>1020</v>
      </c>
      <c r="R154" s="3">
        <v>6884</v>
      </c>
      <c r="S154" s="3">
        <v>3393</v>
      </c>
      <c r="T154" s="3">
        <v>4776</v>
      </c>
      <c r="U154" s="3">
        <v>1472</v>
      </c>
      <c r="V154" s="3">
        <v>5123</v>
      </c>
      <c r="W154" s="3">
        <v>4323</v>
      </c>
      <c r="X154" s="3">
        <v>8337</v>
      </c>
      <c r="Y154" s="3">
        <v>4339</v>
      </c>
      <c r="Z154" s="3">
        <v>6121</v>
      </c>
      <c r="AA154" s="3">
        <v>15372</v>
      </c>
      <c r="AB154" s="3">
        <v>1702</v>
      </c>
      <c r="AC154" s="3">
        <v>5680</v>
      </c>
      <c r="AD154" s="3">
        <v>1248</v>
      </c>
      <c r="AE154" s="3">
        <v>5291</v>
      </c>
      <c r="AF154" s="3">
        <v>4778</v>
      </c>
      <c r="AG154" s="3">
        <v>762</v>
      </c>
      <c r="AH154" s="3">
        <v>4920</v>
      </c>
      <c r="AI154" s="3">
        <v>6250</v>
      </c>
      <c r="AJ154" s="3">
        <v>3540</v>
      </c>
      <c r="AK154" s="3">
        <v>5024</v>
      </c>
      <c r="AL154" s="3">
        <v>5553</v>
      </c>
      <c r="AM154" s="3">
        <v>4673</v>
      </c>
      <c r="AN154" s="3">
        <v>1199</v>
      </c>
      <c r="AO154" s="3">
        <v>8005</v>
      </c>
      <c r="AP154" s="3">
        <v>851</v>
      </c>
      <c r="AQ154" s="3">
        <v>12523</v>
      </c>
      <c r="AR154" s="3">
        <v>3153</v>
      </c>
      <c r="AS154" s="3">
        <v>5191</v>
      </c>
      <c r="AT154" s="3">
        <v>3877</v>
      </c>
      <c r="AU154" s="3">
        <v>3524</v>
      </c>
      <c r="AV154" s="3">
        <v>2351</v>
      </c>
      <c r="AW154" s="3">
        <v>3290</v>
      </c>
      <c r="AX154" s="3">
        <v>10134</v>
      </c>
      <c r="AY154" s="3">
        <v>13351</v>
      </c>
      <c r="AZ154" s="3">
        <v>6785</v>
      </c>
      <c r="BA154" s="3">
        <v>5991</v>
      </c>
      <c r="BB154" s="3">
        <v>3304</v>
      </c>
      <c r="BC154" s="3">
        <v>6338</v>
      </c>
      <c r="BD154" s="3">
        <v>6333</v>
      </c>
      <c r="BE154" s="3">
        <v>6121</v>
      </c>
      <c r="BF154" s="3">
        <v>6894</v>
      </c>
      <c r="BG154" s="3">
        <v>445</v>
      </c>
      <c r="BH154" s="3">
        <v>12153</v>
      </c>
      <c r="BI154" s="3">
        <v>4102</v>
      </c>
      <c r="BJ154" s="3">
        <v>3871</v>
      </c>
      <c r="BK154" s="3">
        <v>9588</v>
      </c>
      <c r="BL154" s="3">
        <v>19357</v>
      </c>
      <c r="BM154" s="3">
        <v>346</v>
      </c>
      <c r="BN154" s="3">
        <v>23120</v>
      </c>
      <c r="BO154" s="3">
        <v>12769</v>
      </c>
      <c r="BP154" s="3">
        <v>7321</v>
      </c>
      <c r="BQ154" s="3">
        <v>12177</v>
      </c>
      <c r="BR154" s="3">
        <v>3623</v>
      </c>
      <c r="BS154" s="3">
        <v>8658</v>
      </c>
      <c r="BT154" s="3">
        <v>11815</v>
      </c>
      <c r="BU154" s="3">
        <v>19558</v>
      </c>
      <c r="BV154" s="3">
        <v>11493</v>
      </c>
      <c r="BW154" s="3">
        <v>7400</v>
      </c>
      <c r="BX154" s="3">
        <v>15562</v>
      </c>
      <c r="BY154" s="3">
        <v>13542</v>
      </c>
      <c r="BZ154" s="3">
        <v>9761</v>
      </c>
      <c r="CA154" s="3">
        <v>10340</v>
      </c>
      <c r="CB154" s="3">
        <v>8869</v>
      </c>
      <c r="CC154" s="3">
        <v>6067</v>
      </c>
      <c r="CD154" s="3">
        <v>11997</v>
      </c>
      <c r="CE154" s="3">
        <v>10490</v>
      </c>
      <c r="CF154" s="3">
        <v>7853</v>
      </c>
      <c r="CG154" s="3">
        <v>13128</v>
      </c>
      <c r="CH154" s="3">
        <v>6849</v>
      </c>
    </row>
    <row r="155" spans="1:86" x14ac:dyDescent="0.2">
      <c r="A155" s="5" t="s">
        <v>351</v>
      </c>
      <c r="B155" s="9">
        <v>502434</v>
      </c>
      <c r="C155" s="9">
        <v>115</v>
      </c>
      <c r="D155" s="9">
        <v>199603</v>
      </c>
      <c r="E155" s="1" t="s">
        <v>352</v>
      </c>
      <c r="F155" s="1" t="str">
        <f>HYPERLINK("http://www.genome.ad.jp/dbget-bin/www_bget?compound+C00791","C00791")</f>
        <v>C00791</v>
      </c>
      <c r="G155" s="1" t="str">
        <f>HYPERLINK("http://pubchem.ncbi.nlm.nih.gov/summary/summary.cgi?cid=588","588")</f>
        <v>588</v>
      </c>
      <c r="H155" s="1" t="s">
        <v>1217</v>
      </c>
      <c r="I155" s="3">
        <v>9842</v>
      </c>
      <c r="J155" s="3">
        <v>11854</v>
      </c>
      <c r="K155" s="3">
        <v>11132</v>
      </c>
      <c r="L155" s="3">
        <v>3454</v>
      </c>
      <c r="M155" s="3">
        <v>12723</v>
      </c>
      <c r="N155" s="3">
        <v>19634</v>
      </c>
      <c r="O155" s="3">
        <v>3061</v>
      </c>
      <c r="P155" s="3">
        <v>3159</v>
      </c>
      <c r="Q155" s="3">
        <v>11103</v>
      </c>
      <c r="R155" s="3">
        <v>11521</v>
      </c>
      <c r="S155" s="3">
        <v>7402</v>
      </c>
      <c r="T155" s="3">
        <v>13422</v>
      </c>
      <c r="U155" s="3">
        <v>6151</v>
      </c>
      <c r="V155" s="3">
        <v>6048</v>
      </c>
      <c r="W155" s="3">
        <v>6273</v>
      </c>
      <c r="X155" s="3">
        <v>12496</v>
      </c>
      <c r="Y155" s="3">
        <v>7166</v>
      </c>
      <c r="Z155" s="3">
        <v>8604</v>
      </c>
      <c r="AA155" s="3">
        <v>15978</v>
      </c>
      <c r="AB155" s="3">
        <v>6097</v>
      </c>
      <c r="AC155" s="3">
        <v>6943</v>
      </c>
      <c r="AD155" s="3">
        <v>4941</v>
      </c>
      <c r="AE155" s="3">
        <v>33644</v>
      </c>
      <c r="AF155" s="3">
        <v>2091</v>
      </c>
      <c r="AG155" s="3">
        <v>5169</v>
      </c>
      <c r="AH155" s="3">
        <v>13731</v>
      </c>
      <c r="AI155" s="3">
        <v>15874</v>
      </c>
      <c r="AJ155" s="3">
        <v>8946</v>
      </c>
      <c r="AK155" s="3">
        <v>4717</v>
      </c>
      <c r="AL155" s="3">
        <v>84473</v>
      </c>
      <c r="AM155" s="3">
        <v>6034</v>
      </c>
      <c r="AN155" s="3">
        <v>5743</v>
      </c>
      <c r="AO155" s="3">
        <v>15083</v>
      </c>
      <c r="AP155" s="3">
        <v>9808</v>
      </c>
      <c r="AQ155" s="3">
        <v>11340</v>
      </c>
      <c r="AR155" s="3">
        <v>5997</v>
      </c>
      <c r="AS155" s="3">
        <v>8359</v>
      </c>
      <c r="AT155" s="3">
        <v>10269</v>
      </c>
      <c r="AU155" s="3">
        <v>10472</v>
      </c>
      <c r="AV155" s="3">
        <v>7097</v>
      </c>
      <c r="AW155" s="3">
        <v>6617</v>
      </c>
      <c r="AX155" s="3">
        <v>22941</v>
      </c>
      <c r="AY155" s="3">
        <v>23837</v>
      </c>
      <c r="AZ155" s="3">
        <v>13583</v>
      </c>
      <c r="BA155" s="3">
        <v>4549</v>
      </c>
      <c r="BB155" s="3">
        <v>2812</v>
      </c>
      <c r="BC155" s="3">
        <v>14314</v>
      </c>
      <c r="BD155" s="3">
        <v>20915</v>
      </c>
      <c r="BE155" s="3">
        <v>22246</v>
      </c>
      <c r="BF155" s="3">
        <v>11207</v>
      </c>
      <c r="BG155" s="3">
        <v>2221</v>
      </c>
      <c r="BH155" s="3">
        <v>24970</v>
      </c>
      <c r="BI155" s="3">
        <v>7296</v>
      </c>
      <c r="BJ155" s="3">
        <v>3094</v>
      </c>
      <c r="BK155" s="3">
        <v>22335</v>
      </c>
      <c r="BL155" s="3">
        <v>15602</v>
      </c>
      <c r="BM155" s="3">
        <v>3398</v>
      </c>
      <c r="BN155" s="3">
        <v>39077</v>
      </c>
      <c r="BO155" s="3">
        <v>18797</v>
      </c>
      <c r="BP155" s="3">
        <v>4022</v>
      </c>
      <c r="BQ155" s="3">
        <v>19182</v>
      </c>
      <c r="BR155" s="3">
        <v>21778</v>
      </c>
      <c r="BS155" s="3">
        <v>9519</v>
      </c>
      <c r="BT155" s="3">
        <v>8419</v>
      </c>
      <c r="BU155" s="3">
        <v>22479</v>
      </c>
      <c r="BV155" s="3">
        <v>37213</v>
      </c>
      <c r="BW155" s="3">
        <v>20921</v>
      </c>
      <c r="BX155" s="3">
        <v>15990</v>
      </c>
      <c r="BY155" s="3">
        <v>67225</v>
      </c>
      <c r="BZ155" s="3">
        <v>8995</v>
      </c>
      <c r="CA155" s="3">
        <v>24827</v>
      </c>
      <c r="CB155" s="3">
        <v>6231</v>
      </c>
      <c r="CC155" s="3">
        <v>18841</v>
      </c>
      <c r="CD155" s="3">
        <v>19573</v>
      </c>
      <c r="CE155" s="3">
        <v>16389</v>
      </c>
      <c r="CF155" s="3">
        <v>25508</v>
      </c>
      <c r="CG155" s="3">
        <v>31651</v>
      </c>
      <c r="CH155" s="3">
        <v>4933</v>
      </c>
    </row>
    <row r="156" spans="1:86" x14ac:dyDescent="0.2">
      <c r="A156" s="5" t="s">
        <v>1039</v>
      </c>
      <c r="B156" s="9">
        <v>704838</v>
      </c>
      <c r="C156" s="9">
        <v>318</v>
      </c>
      <c r="D156" s="9">
        <v>367907</v>
      </c>
      <c r="E156" s="1" t="s">
        <v>353</v>
      </c>
      <c r="F156" s="1" t="s">
        <v>1046</v>
      </c>
      <c r="G156" s="9">
        <v>9989541</v>
      </c>
      <c r="H156" s="1" t="s">
        <v>1056</v>
      </c>
      <c r="I156" s="3">
        <v>8068</v>
      </c>
      <c r="J156" s="3">
        <v>16650</v>
      </c>
      <c r="K156" s="3">
        <v>33452</v>
      </c>
      <c r="L156" s="3">
        <v>34908</v>
      </c>
      <c r="M156" s="3">
        <v>9653</v>
      </c>
      <c r="N156" s="3">
        <v>105598</v>
      </c>
      <c r="O156" s="3">
        <v>6040</v>
      </c>
      <c r="P156" s="3">
        <v>3543</v>
      </c>
      <c r="Q156" s="3">
        <v>11378</v>
      </c>
      <c r="R156" s="3">
        <v>18593</v>
      </c>
      <c r="S156" s="3">
        <v>32786</v>
      </c>
      <c r="T156" s="3">
        <v>16302</v>
      </c>
      <c r="U156" s="3">
        <v>19539</v>
      </c>
      <c r="V156" s="3">
        <v>45005</v>
      </c>
      <c r="W156" s="3">
        <v>6320</v>
      </c>
      <c r="X156" s="3">
        <v>74208</v>
      </c>
      <c r="Y156" s="3">
        <v>5878</v>
      </c>
      <c r="Z156" s="3">
        <v>13871</v>
      </c>
      <c r="AA156" s="3">
        <v>25067</v>
      </c>
      <c r="AB156" s="3">
        <v>10994</v>
      </c>
      <c r="AC156" s="3">
        <v>4476</v>
      </c>
      <c r="AD156" s="3">
        <v>9919</v>
      </c>
      <c r="AE156" s="3">
        <v>18350</v>
      </c>
      <c r="AF156" s="3">
        <v>9352</v>
      </c>
      <c r="AG156" s="3">
        <v>5126</v>
      </c>
      <c r="AH156" s="3">
        <v>3647</v>
      </c>
      <c r="AI156" s="3">
        <v>21946</v>
      </c>
      <c r="AJ156" s="3">
        <v>12518</v>
      </c>
      <c r="AK156" s="3">
        <v>22572</v>
      </c>
      <c r="AL156" s="3">
        <v>21231</v>
      </c>
      <c r="AM156" s="3">
        <v>7700</v>
      </c>
      <c r="AN156" s="3">
        <v>4930</v>
      </c>
      <c r="AO156" s="3">
        <v>9572</v>
      </c>
      <c r="AP156" s="3">
        <v>6192</v>
      </c>
      <c r="AQ156" s="3">
        <v>17165</v>
      </c>
      <c r="AR156" s="3">
        <v>9756</v>
      </c>
      <c r="AS156" s="3">
        <v>29826</v>
      </c>
      <c r="AT156" s="3">
        <v>12518</v>
      </c>
      <c r="AU156" s="3">
        <v>8678</v>
      </c>
      <c r="AV156" s="3">
        <v>6618</v>
      </c>
      <c r="AW156" s="3">
        <v>5485</v>
      </c>
      <c r="AX156" s="3">
        <v>42195</v>
      </c>
      <c r="AY156" s="3">
        <v>12688</v>
      </c>
      <c r="AZ156" s="3">
        <v>22213</v>
      </c>
      <c r="BA156" s="3">
        <v>24860</v>
      </c>
      <c r="BB156" s="3">
        <v>5114</v>
      </c>
      <c r="BC156" s="3">
        <v>18169</v>
      </c>
      <c r="BD156" s="3">
        <v>18035</v>
      </c>
      <c r="BE156" s="3">
        <v>13253</v>
      </c>
      <c r="BF156" s="3">
        <v>34238</v>
      </c>
      <c r="BG156" s="3">
        <v>6996</v>
      </c>
      <c r="BH156" s="3">
        <v>42296</v>
      </c>
      <c r="BI156" s="3">
        <v>45765</v>
      </c>
      <c r="BJ156" s="3">
        <v>8036</v>
      </c>
      <c r="BK156" s="3">
        <v>56886</v>
      </c>
      <c r="BL156" s="3">
        <v>5649</v>
      </c>
      <c r="BM156" s="3">
        <v>4106</v>
      </c>
      <c r="BN156" s="3">
        <v>7803</v>
      </c>
      <c r="BO156" s="3">
        <v>21355</v>
      </c>
      <c r="BP156" s="3">
        <v>3258</v>
      </c>
      <c r="BQ156" s="3">
        <v>23901</v>
      </c>
      <c r="BR156" s="3">
        <v>24748</v>
      </c>
      <c r="BS156" s="3">
        <v>20619</v>
      </c>
      <c r="BT156" s="3">
        <v>12376</v>
      </c>
      <c r="BU156" s="3">
        <v>11150</v>
      </c>
      <c r="BV156" s="3">
        <v>13572</v>
      </c>
      <c r="BW156" s="3">
        <v>52991</v>
      </c>
      <c r="BX156" s="3">
        <v>36695</v>
      </c>
      <c r="BY156" s="3">
        <v>3944</v>
      </c>
      <c r="BZ156" s="3">
        <v>14903</v>
      </c>
      <c r="CA156" s="3">
        <v>13620</v>
      </c>
      <c r="CB156" s="3">
        <v>4596</v>
      </c>
      <c r="CC156" s="3">
        <v>8077</v>
      </c>
      <c r="CD156" s="3">
        <v>24609</v>
      </c>
      <c r="CE156" s="3">
        <v>21040</v>
      </c>
      <c r="CF156" s="3">
        <v>45031</v>
      </c>
      <c r="CG156" s="3">
        <v>60418</v>
      </c>
      <c r="CH156" s="3">
        <v>14876</v>
      </c>
    </row>
    <row r="157" spans="1:86" x14ac:dyDescent="0.2">
      <c r="A157" s="5" t="s">
        <v>354</v>
      </c>
      <c r="B157" s="9">
        <v>622308</v>
      </c>
      <c r="C157" s="9">
        <v>157</v>
      </c>
      <c r="D157" s="9">
        <v>339415</v>
      </c>
      <c r="E157" s="1" t="s">
        <v>355</v>
      </c>
      <c r="F157" s="1" t="str">
        <f>HYPERLINK("http://www.genome.ad.jp/dbget-bin/www_bget?compound+C00327","C00327")</f>
        <v>C00327</v>
      </c>
      <c r="G157" s="1" t="str">
        <f>HYPERLINK("http://pubchem.ncbi.nlm.nih.gov/summary/summary.cgi?cid=9750","9750")</f>
        <v>9750</v>
      </c>
      <c r="H157" s="1" t="s">
        <v>1135</v>
      </c>
      <c r="I157" s="3">
        <v>1276</v>
      </c>
      <c r="J157" s="3">
        <v>677</v>
      </c>
      <c r="K157" s="3">
        <v>384</v>
      </c>
      <c r="L157" s="3">
        <v>335</v>
      </c>
      <c r="M157" s="3">
        <v>990</v>
      </c>
      <c r="N157" s="3">
        <v>439</v>
      </c>
      <c r="O157" s="3">
        <v>335</v>
      </c>
      <c r="P157" s="3">
        <v>486</v>
      </c>
      <c r="Q157" s="3">
        <v>224</v>
      </c>
      <c r="R157" s="3">
        <v>420</v>
      </c>
      <c r="S157" s="3">
        <v>389</v>
      </c>
      <c r="T157" s="3">
        <v>176</v>
      </c>
      <c r="U157" s="3">
        <v>298</v>
      </c>
      <c r="V157" s="3">
        <v>1661</v>
      </c>
      <c r="W157" s="3">
        <v>679</v>
      </c>
      <c r="X157" s="3">
        <v>392</v>
      </c>
      <c r="Y157" s="3">
        <v>296</v>
      </c>
      <c r="Z157" s="3">
        <v>516</v>
      </c>
      <c r="AA157" s="3">
        <v>1197</v>
      </c>
      <c r="AB157" s="3">
        <v>536</v>
      </c>
      <c r="AC157" s="3">
        <v>180</v>
      </c>
      <c r="AD157" s="3">
        <v>396</v>
      </c>
      <c r="AE157" s="3">
        <v>1143</v>
      </c>
      <c r="AF157" s="3">
        <v>1214</v>
      </c>
      <c r="AG157" s="3">
        <v>640</v>
      </c>
      <c r="AH157" s="3">
        <v>446</v>
      </c>
      <c r="AI157" s="3">
        <v>564</v>
      </c>
      <c r="AJ157" s="3">
        <v>702</v>
      </c>
      <c r="AK157" s="3">
        <v>583</v>
      </c>
      <c r="AL157" s="3">
        <v>497</v>
      </c>
      <c r="AM157" s="3">
        <v>559</v>
      </c>
      <c r="AN157" s="3">
        <v>298</v>
      </c>
      <c r="AO157" s="3">
        <v>469</v>
      </c>
      <c r="AP157" s="3">
        <v>785</v>
      </c>
      <c r="AQ157" s="3">
        <v>403</v>
      </c>
      <c r="AR157" s="3">
        <v>525</v>
      </c>
      <c r="AS157" s="3">
        <v>550</v>
      </c>
      <c r="AT157" s="3">
        <v>646</v>
      </c>
      <c r="AU157" s="3">
        <v>403</v>
      </c>
      <c r="AV157" s="3">
        <v>389</v>
      </c>
      <c r="AW157" s="3">
        <v>147</v>
      </c>
      <c r="AX157" s="3">
        <v>618</v>
      </c>
      <c r="AY157" s="3">
        <v>533</v>
      </c>
      <c r="AZ157" s="3">
        <v>276</v>
      </c>
      <c r="BA157" s="3">
        <v>306</v>
      </c>
      <c r="BB157" s="3">
        <v>329</v>
      </c>
      <c r="BC157" s="3">
        <v>380</v>
      </c>
      <c r="BD157" s="3">
        <v>385</v>
      </c>
      <c r="BE157" s="3">
        <v>416</v>
      </c>
      <c r="BF157" s="3">
        <v>483</v>
      </c>
      <c r="BG157" s="3">
        <v>308</v>
      </c>
      <c r="BH157" s="3">
        <v>445</v>
      </c>
      <c r="BI157" s="3">
        <v>388</v>
      </c>
      <c r="BJ157" s="3">
        <v>333</v>
      </c>
      <c r="BK157" s="3">
        <v>180</v>
      </c>
      <c r="BL157" s="3">
        <v>410</v>
      </c>
      <c r="BM157" s="3">
        <v>271</v>
      </c>
      <c r="BN157" s="3">
        <v>427</v>
      </c>
      <c r="BO157" s="3">
        <v>779</v>
      </c>
      <c r="BP157" s="3">
        <v>264</v>
      </c>
      <c r="BQ157" s="3">
        <v>483</v>
      </c>
      <c r="BR157" s="3">
        <v>728</v>
      </c>
      <c r="BS157" s="3">
        <v>1002</v>
      </c>
      <c r="BT157" s="3">
        <v>363</v>
      </c>
      <c r="BU157" s="3">
        <v>468</v>
      </c>
      <c r="BV157" s="3">
        <v>446</v>
      </c>
      <c r="BW157" s="3">
        <v>430</v>
      </c>
      <c r="BX157" s="3">
        <v>688</v>
      </c>
      <c r="BY157" s="3">
        <v>429</v>
      </c>
      <c r="BZ157" s="3">
        <v>448</v>
      </c>
      <c r="CA157" s="3">
        <v>388</v>
      </c>
      <c r="CB157" s="3">
        <v>300</v>
      </c>
      <c r="CC157" s="3">
        <v>382</v>
      </c>
      <c r="CD157" s="3">
        <v>278</v>
      </c>
      <c r="CE157" s="3">
        <v>316</v>
      </c>
      <c r="CF157" s="3">
        <v>334</v>
      </c>
      <c r="CG157" s="3">
        <v>507</v>
      </c>
      <c r="CH157" s="3">
        <v>364</v>
      </c>
    </row>
    <row r="158" spans="1:86" x14ac:dyDescent="0.2">
      <c r="A158" s="5" t="s">
        <v>356</v>
      </c>
      <c r="B158" s="9">
        <v>616681</v>
      </c>
      <c r="C158" s="9">
        <v>273</v>
      </c>
      <c r="D158" s="9">
        <v>232087</v>
      </c>
      <c r="E158" s="1" t="s">
        <v>357</v>
      </c>
      <c r="F158" s="1" t="str">
        <f>HYPERLINK("http://www.genome.ad.jp/dbget-bin/www_bget?compound+C00158","C00158")</f>
        <v>C00158</v>
      </c>
      <c r="G158" s="1" t="str">
        <f>HYPERLINK("http://pubchem.ncbi.nlm.nih.gov/summary/summary.cgi?cid=311","311")</f>
        <v>311</v>
      </c>
      <c r="H158" s="1" t="s">
        <v>1220</v>
      </c>
      <c r="I158" s="3">
        <v>6332</v>
      </c>
      <c r="J158" s="3">
        <v>3187</v>
      </c>
      <c r="K158" s="3">
        <v>4541</v>
      </c>
      <c r="L158" s="3">
        <v>1950</v>
      </c>
      <c r="M158" s="3">
        <v>4365</v>
      </c>
      <c r="N158" s="3">
        <v>6873</v>
      </c>
      <c r="O158" s="3">
        <v>1353</v>
      </c>
      <c r="P158" s="3">
        <v>1194</v>
      </c>
      <c r="Q158" s="3">
        <v>5071</v>
      </c>
      <c r="R158" s="3">
        <v>4602</v>
      </c>
      <c r="S158" s="3">
        <v>3392</v>
      </c>
      <c r="T158" s="3">
        <v>529</v>
      </c>
      <c r="U158" s="3">
        <v>5949</v>
      </c>
      <c r="V158" s="3">
        <v>5334</v>
      </c>
      <c r="W158" s="3">
        <v>2352</v>
      </c>
      <c r="X158" s="3">
        <v>4343</v>
      </c>
      <c r="Y158" s="3">
        <v>3254</v>
      </c>
      <c r="Z158" s="3">
        <v>4812</v>
      </c>
      <c r="AA158" s="3">
        <v>3975</v>
      </c>
      <c r="AB158" s="3">
        <v>3570</v>
      </c>
      <c r="AC158" s="3">
        <v>596</v>
      </c>
      <c r="AD158" s="3">
        <v>1242</v>
      </c>
      <c r="AE158" s="3">
        <v>491</v>
      </c>
      <c r="AF158" s="3">
        <v>2960</v>
      </c>
      <c r="AG158" s="3">
        <v>1665</v>
      </c>
      <c r="AH158" s="3">
        <v>835</v>
      </c>
      <c r="AI158" s="3">
        <v>4074</v>
      </c>
      <c r="AJ158" s="3">
        <v>571</v>
      </c>
      <c r="AK158" s="3">
        <v>2648</v>
      </c>
      <c r="AL158" s="3">
        <v>2629</v>
      </c>
      <c r="AM158" s="3">
        <v>6756</v>
      </c>
      <c r="AN158" s="3">
        <v>2969</v>
      </c>
      <c r="AO158" s="3">
        <v>4658</v>
      </c>
      <c r="AP158" s="3">
        <v>1026</v>
      </c>
      <c r="AQ158" s="3">
        <v>2005</v>
      </c>
      <c r="AR158" s="3">
        <v>4422</v>
      </c>
      <c r="AS158" s="3">
        <v>1145</v>
      </c>
      <c r="AT158" s="3">
        <v>3959</v>
      </c>
      <c r="AU158" s="3">
        <v>3931</v>
      </c>
      <c r="AV158" s="3">
        <v>558</v>
      </c>
      <c r="AW158" s="3">
        <v>1769</v>
      </c>
      <c r="AX158" s="3">
        <v>1183</v>
      </c>
      <c r="AY158" s="3">
        <v>1024</v>
      </c>
      <c r="AZ158" s="3">
        <v>1365</v>
      </c>
      <c r="BA158" s="3">
        <v>1475</v>
      </c>
      <c r="BB158" s="3">
        <v>1216</v>
      </c>
      <c r="BC158" s="3">
        <v>913</v>
      </c>
      <c r="BD158" s="3">
        <v>3913</v>
      </c>
      <c r="BE158" s="3">
        <v>2169</v>
      </c>
      <c r="BF158" s="3">
        <v>3956</v>
      </c>
      <c r="BG158" s="3">
        <v>836</v>
      </c>
      <c r="BH158" s="3">
        <v>1343</v>
      </c>
      <c r="BI158" s="3">
        <v>2923</v>
      </c>
      <c r="BJ158" s="3">
        <v>4400</v>
      </c>
      <c r="BK158" s="3">
        <v>3641</v>
      </c>
      <c r="BL158" s="3">
        <v>1250</v>
      </c>
      <c r="BM158" s="3">
        <v>4142</v>
      </c>
      <c r="BN158" s="3">
        <v>681</v>
      </c>
      <c r="BO158" s="3">
        <v>2512</v>
      </c>
      <c r="BP158" s="3">
        <v>3145</v>
      </c>
      <c r="BQ158" s="3">
        <v>1792</v>
      </c>
      <c r="BR158" s="3">
        <v>364</v>
      </c>
      <c r="BS158" s="3">
        <v>808</v>
      </c>
      <c r="BT158" s="3">
        <v>1233</v>
      </c>
      <c r="BU158" s="3">
        <v>3296</v>
      </c>
      <c r="BV158" s="3">
        <v>3897</v>
      </c>
      <c r="BW158" s="3">
        <v>1751</v>
      </c>
      <c r="BX158" s="3">
        <v>843</v>
      </c>
      <c r="BY158" s="3">
        <v>382</v>
      </c>
      <c r="BZ158" s="3">
        <v>1416</v>
      </c>
      <c r="CA158" s="3">
        <v>472</v>
      </c>
      <c r="CB158" s="3">
        <v>1418</v>
      </c>
      <c r="CC158" s="3">
        <v>2998</v>
      </c>
      <c r="CD158" s="3">
        <v>2734</v>
      </c>
      <c r="CE158" s="3">
        <v>1616</v>
      </c>
      <c r="CF158" s="3">
        <v>1010</v>
      </c>
      <c r="CG158" s="3">
        <v>1719</v>
      </c>
      <c r="CH158" s="3">
        <v>3910</v>
      </c>
    </row>
    <row r="159" spans="1:86" x14ac:dyDescent="0.2">
      <c r="A159" s="5" t="s">
        <v>358</v>
      </c>
      <c r="B159" s="9">
        <v>1075918</v>
      </c>
      <c r="C159" s="9">
        <v>129</v>
      </c>
      <c r="D159" s="9">
        <v>372926</v>
      </c>
      <c r="E159" s="1" t="s">
        <v>359</v>
      </c>
      <c r="F159" s="1" t="str">
        <f>HYPERLINK("http://www.genome.ad.jp/dbget-bin/www_bget?compound+C00187","C00187")</f>
        <v>C00187</v>
      </c>
      <c r="G159" s="1" t="str">
        <f>HYPERLINK("http://pubchem.ncbi.nlm.nih.gov/summary/summary.cgi?cid=5997","5997")</f>
        <v>5997</v>
      </c>
      <c r="H159" s="1" t="s">
        <v>1169</v>
      </c>
      <c r="I159" s="3">
        <v>140763</v>
      </c>
      <c r="J159" s="3">
        <v>98926</v>
      </c>
      <c r="K159" s="3">
        <v>133065</v>
      </c>
      <c r="L159" s="3">
        <v>98884</v>
      </c>
      <c r="M159" s="3">
        <v>191516</v>
      </c>
      <c r="N159" s="3">
        <v>139195</v>
      </c>
      <c r="O159" s="3">
        <v>139112</v>
      </c>
      <c r="P159" s="3">
        <v>99336</v>
      </c>
      <c r="Q159" s="3">
        <v>126139</v>
      </c>
      <c r="R159" s="3">
        <v>176196</v>
      </c>
      <c r="S159" s="3">
        <v>72974</v>
      </c>
      <c r="T159" s="3">
        <v>167275</v>
      </c>
      <c r="U159" s="3">
        <v>102751</v>
      </c>
      <c r="V159" s="3">
        <v>163744</v>
      </c>
      <c r="W159" s="3">
        <v>170699</v>
      </c>
      <c r="X159" s="3">
        <v>113397</v>
      </c>
      <c r="Y159" s="3">
        <v>93363</v>
      </c>
      <c r="Z159" s="3">
        <v>146766</v>
      </c>
      <c r="AA159" s="3">
        <v>141916</v>
      </c>
      <c r="AB159" s="3">
        <v>75924</v>
      </c>
      <c r="AC159" s="3">
        <v>105429</v>
      </c>
      <c r="AD159" s="3">
        <v>113766</v>
      </c>
      <c r="AE159" s="3">
        <v>81707</v>
      </c>
      <c r="AF159" s="3">
        <v>148704</v>
      </c>
      <c r="AG159" s="3">
        <v>87658</v>
      </c>
      <c r="AH159" s="3">
        <v>106368</v>
      </c>
      <c r="AI159" s="3">
        <v>100175</v>
      </c>
      <c r="AJ159" s="3">
        <v>124140</v>
      </c>
      <c r="AK159" s="3">
        <v>83649</v>
      </c>
      <c r="AL159" s="3">
        <v>137676</v>
      </c>
      <c r="AM159" s="3">
        <v>107048</v>
      </c>
      <c r="AN159" s="3">
        <v>76101</v>
      </c>
      <c r="AO159" s="3">
        <v>91305</v>
      </c>
      <c r="AP159" s="3">
        <v>115574</v>
      </c>
      <c r="AQ159" s="3">
        <v>135777</v>
      </c>
      <c r="AR159" s="3">
        <v>80610</v>
      </c>
      <c r="AS159" s="3">
        <v>81392</v>
      </c>
      <c r="AT159" s="3">
        <v>110313</v>
      </c>
      <c r="AU159" s="3">
        <v>116360</v>
      </c>
      <c r="AV159" s="3">
        <v>107360</v>
      </c>
      <c r="AW159" s="3">
        <v>51058</v>
      </c>
      <c r="AX159" s="3">
        <v>129462</v>
      </c>
      <c r="AY159" s="3">
        <v>132589</v>
      </c>
      <c r="AZ159" s="3">
        <v>77455</v>
      </c>
      <c r="BA159" s="3">
        <v>156179</v>
      </c>
      <c r="BB159" s="3">
        <v>74820</v>
      </c>
      <c r="BC159" s="3">
        <v>103299</v>
      </c>
      <c r="BD159" s="3">
        <v>106982</v>
      </c>
      <c r="BE159" s="3">
        <v>134804</v>
      </c>
      <c r="BF159" s="3">
        <v>168470</v>
      </c>
      <c r="BG159" s="3">
        <v>76726</v>
      </c>
      <c r="BH159" s="3">
        <v>136205</v>
      </c>
      <c r="BI159" s="3">
        <v>77569</v>
      </c>
      <c r="BJ159" s="3">
        <v>152551</v>
      </c>
      <c r="BK159" s="3">
        <v>102623</v>
      </c>
      <c r="BL159" s="3">
        <v>97940</v>
      </c>
      <c r="BM159" s="3">
        <v>114631</v>
      </c>
      <c r="BN159" s="3">
        <v>137852</v>
      </c>
      <c r="BO159" s="3">
        <v>164403</v>
      </c>
      <c r="BP159" s="3">
        <v>113539</v>
      </c>
      <c r="BQ159" s="3">
        <v>156839</v>
      </c>
      <c r="BR159" s="3">
        <v>112485</v>
      </c>
      <c r="BS159" s="3">
        <v>123851</v>
      </c>
      <c r="BT159" s="3">
        <v>143841</v>
      </c>
      <c r="BU159" s="3">
        <v>203126</v>
      </c>
      <c r="BV159" s="3">
        <v>193922</v>
      </c>
      <c r="BW159" s="3">
        <v>177448</v>
      </c>
      <c r="BX159" s="3">
        <v>94691</v>
      </c>
      <c r="BY159" s="3">
        <v>119959</v>
      </c>
      <c r="BZ159" s="3">
        <v>77319</v>
      </c>
      <c r="CA159" s="3">
        <v>138030</v>
      </c>
      <c r="CB159" s="3">
        <v>69596</v>
      </c>
      <c r="CC159" s="3">
        <v>120462</v>
      </c>
      <c r="CD159" s="3">
        <v>108373</v>
      </c>
      <c r="CE159" s="3">
        <v>115847</v>
      </c>
      <c r="CF159" s="3">
        <v>214609</v>
      </c>
      <c r="CG159" s="3">
        <v>214876</v>
      </c>
      <c r="CH159" s="3">
        <v>112983</v>
      </c>
    </row>
    <row r="160" spans="1:86" x14ac:dyDescent="0.2">
      <c r="A160" s="5" t="s">
        <v>360</v>
      </c>
      <c r="B160" s="9">
        <v>956355</v>
      </c>
      <c r="C160" s="9">
        <v>204</v>
      </c>
      <c r="D160" s="9">
        <v>200508</v>
      </c>
      <c r="E160" s="1" t="s">
        <v>361</v>
      </c>
      <c r="F160" s="1" t="str">
        <f>HYPERLINK("http://www.genome.ad.jp/dbget-bin/www_bget?compound+  ","  ")</f>
        <v xml:space="preserve">  </v>
      </c>
      <c r="G160" s="1" t="str">
        <f>HYPERLINK("http://pubchem.ncbi.nlm.nih.gov/summary/summary.cgi?cid=160514","160514")</f>
        <v>160514</v>
      </c>
      <c r="H160" s="1" t="s">
        <v>1094</v>
      </c>
      <c r="I160" s="3">
        <v>6405</v>
      </c>
      <c r="J160" s="3">
        <v>2020</v>
      </c>
      <c r="K160" s="3">
        <v>1552</v>
      </c>
      <c r="L160" s="3">
        <v>2243</v>
      </c>
      <c r="M160" s="3">
        <v>7855</v>
      </c>
      <c r="N160" s="3">
        <v>1942</v>
      </c>
      <c r="O160" s="3">
        <v>1617</v>
      </c>
      <c r="P160" s="3">
        <v>1296</v>
      </c>
      <c r="Q160" s="3">
        <v>1298</v>
      </c>
      <c r="R160" s="3">
        <v>2611</v>
      </c>
      <c r="S160" s="3">
        <v>569</v>
      </c>
      <c r="T160" s="3">
        <v>12750</v>
      </c>
      <c r="U160" s="3">
        <v>1127</v>
      </c>
      <c r="V160" s="3">
        <v>4141</v>
      </c>
      <c r="W160" s="3">
        <v>1815</v>
      </c>
      <c r="X160" s="3">
        <v>1474</v>
      </c>
      <c r="Y160" s="3">
        <v>1796</v>
      </c>
      <c r="Z160" s="3">
        <v>5884</v>
      </c>
      <c r="AA160" s="3">
        <v>5653</v>
      </c>
      <c r="AB160" s="3">
        <v>3287</v>
      </c>
      <c r="AC160" s="3">
        <v>1448</v>
      </c>
      <c r="AD160" s="3">
        <v>1854</v>
      </c>
      <c r="AE160" s="3">
        <v>7321</v>
      </c>
      <c r="AF160" s="3">
        <v>4095</v>
      </c>
      <c r="AG160" s="3">
        <v>2742</v>
      </c>
      <c r="AH160" s="3">
        <v>3932</v>
      </c>
      <c r="AI160" s="3">
        <v>2696</v>
      </c>
      <c r="AJ160" s="3">
        <v>1488</v>
      </c>
      <c r="AK160" s="3">
        <v>2079</v>
      </c>
      <c r="AL160" s="3">
        <v>2829</v>
      </c>
      <c r="AM160" s="3">
        <v>1369</v>
      </c>
      <c r="AN160" s="3">
        <v>1215</v>
      </c>
      <c r="AO160" s="3">
        <v>1555</v>
      </c>
      <c r="AP160" s="3">
        <v>3403</v>
      </c>
      <c r="AQ160" s="3">
        <v>11499</v>
      </c>
      <c r="AR160" s="3">
        <v>1981</v>
      </c>
      <c r="AS160" s="3">
        <v>3629</v>
      </c>
      <c r="AT160" s="3">
        <v>1578</v>
      </c>
      <c r="AU160" s="3">
        <v>1954</v>
      </c>
      <c r="AV160" s="3">
        <v>2736</v>
      </c>
      <c r="AW160" s="3">
        <v>523</v>
      </c>
      <c r="AX160" s="3">
        <v>4537</v>
      </c>
      <c r="AY160" s="3">
        <v>13913</v>
      </c>
      <c r="AZ160" s="3">
        <v>9092</v>
      </c>
      <c r="BA160" s="3">
        <v>2194</v>
      </c>
      <c r="BB160" s="3">
        <v>1990</v>
      </c>
      <c r="BC160" s="3">
        <v>14187</v>
      </c>
      <c r="BD160" s="3">
        <v>2790</v>
      </c>
      <c r="BE160" s="3">
        <v>775</v>
      </c>
      <c r="BF160" s="3">
        <v>1627</v>
      </c>
      <c r="BG160" s="3">
        <v>1858</v>
      </c>
      <c r="BH160" s="3">
        <v>1397</v>
      </c>
      <c r="BI160" s="3">
        <v>4626</v>
      </c>
      <c r="BJ160" s="3">
        <v>1210</v>
      </c>
      <c r="BK160" s="3">
        <v>2197</v>
      </c>
      <c r="BL160" s="3">
        <v>2821</v>
      </c>
      <c r="BM160" s="3">
        <v>1270</v>
      </c>
      <c r="BN160" s="3">
        <v>571</v>
      </c>
      <c r="BO160" s="3">
        <v>54729</v>
      </c>
      <c r="BP160" s="3">
        <v>605</v>
      </c>
      <c r="BQ160" s="3">
        <v>2646</v>
      </c>
      <c r="BR160" s="3">
        <v>9030</v>
      </c>
      <c r="BS160" s="3">
        <v>5456</v>
      </c>
      <c r="BT160" s="3">
        <v>1428</v>
      </c>
      <c r="BU160" s="3">
        <v>4332</v>
      </c>
      <c r="BV160" s="3">
        <v>4535</v>
      </c>
      <c r="BW160" s="3">
        <v>34787</v>
      </c>
      <c r="BX160" s="3">
        <v>11705</v>
      </c>
      <c r="BY160" s="3">
        <v>579</v>
      </c>
      <c r="BZ160" s="3">
        <v>2590</v>
      </c>
      <c r="CA160" s="3">
        <v>769</v>
      </c>
      <c r="CB160" s="3">
        <v>3092</v>
      </c>
      <c r="CC160" s="3">
        <v>2495</v>
      </c>
      <c r="CD160" s="3">
        <v>8122</v>
      </c>
      <c r="CE160" s="3">
        <v>7076</v>
      </c>
      <c r="CF160" s="3">
        <v>9852</v>
      </c>
      <c r="CG160" s="3">
        <v>6851</v>
      </c>
      <c r="CH160" s="3">
        <v>3027</v>
      </c>
    </row>
    <row r="161" spans="1:86" x14ac:dyDescent="0.2">
      <c r="A161" s="5" t="s">
        <v>362</v>
      </c>
      <c r="B161" s="9">
        <v>343899</v>
      </c>
      <c r="C161" s="9">
        <v>201</v>
      </c>
      <c r="D161" s="9">
        <v>331346</v>
      </c>
      <c r="E161" s="1" t="s">
        <v>363</v>
      </c>
      <c r="F161" s="1" t="str">
        <f>HYPERLINK("http://www.genome.ad.jp/dbget-bin/www_bget?compound+C06423","C06423")</f>
        <v>C06423</v>
      </c>
      <c r="G161" s="1" t="str">
        <f>HYPERLINK("http://pubchem.ncbi.nlm.nih.gov/summary/summary.cgi?cid=379","379")</f>
        <v>379</v>
      </c>
      <c r="H161" s="1" t="s">
        <v>1219</v>
      </c>
      <c r="I161" s="3">
        <v>1577</v>
      </c>
      <c r="J161" s="3">
        <v>1676</v>
      </c>
      <c r="K161" s="3">
        <v>1797</v>
      </c>
      <c r="L161" s="3">
        <v>1487</v>
      </c>
      <c r="M161" s="3">
        <v>1167</v>
      </c>
      <c r="N161" s="3">
        <v>1606</v>
      </c>
      <c r="O161" s="3">
        <v>1108</v>
      </c>
      <c r="P161" s="3">
        <v>642</v>
      </c>
      <c r="Q161" s="3">
        <v>818</v>
      </c>
      <c r="R161" s="3">
        <v>1816</v>
      </c>
      <c r="S161" s="3">
        <v>1470</v>
      </c>
      <c r="T161" s="3">
        <v>1330</v>
      </c>
      <c r="U161" s="3">
        <v>1076</v>
      </c>
      <c r="V161" s="3">
        <v>1696</v>
      </c>
      <c r="W161" s="3">
        <v>1099</v>
      </c>
      <c r="X161" s="3">
        <v>1548</v>
      </c>
      <c r="Y161" s="3">
        <v>868</v>
      </c>
      <c r="Z161" s="3">
        <v>2035</v>
      </c>
      <c r="AA161" s="3">
        <v>1318</v>
      </c>
      <c r="AB161" s="3">
        <v>1022</v>
      </c>
      <c r="AC161" s="3">
        <v>626</v>
      </c>
      <c r="AD161" s="3">
        <v>1534</v>
      </c>
      <c r="AE161" s="3">
        <v>1247</v>
      </c>
      <c r="AF161" s="3">
        <v>907</v>
      </c>
      <c r="AG161" s="3">
        <v>1551</v>
      </c>
      <c r="AH161" s="3">
        <v>1412</v>
      </c>
      <c r="AI161" s="3">
        <v>1591</v>
      </c>
      <c r="AJ161" s="3">
        <v>1192</v>
      </c>
      <c r="AK161" s="3">
        <v>974</v>
      </c>
      <c r="AL161" s="3">
        <v>1208</v>
      </c>
      <c r="AM161" s="3">
        <v>991</v>
      </c>
      <c r="AN161" s="3">
        <v>807</v>
      </c>
      <c r="AO161" s="3">
        <v>1138</v>
      </c>
      <c r="AP161" s="3">
        <v>1179</v>
      </c>
      <c r="AQ161" s="3">
        <v>1010</v>
      </c>
      <c r="AR161" s="3">
        <v>1919</v>
      </c>
      <c r="AS161" s="3">
        <v>623</v>
      </c>
      <c r="AT161" s="3">
        <v>1238</v>
      </c>
      <c r="AU161" s="3">
        <v>1544</v>
      </c>
      <c r="AV161" s="3">
        <v>1264</v>
      </c>
      <c r="AW161" s="3">
        <v>744</v>
      </c>
      <c r="AX161" s="3">
        <v>1039</v>
      </c>
      <c r="AY161" s="3">
        <v>993</v>
      </c>
      <c r="AZ161" s="3">
        <v>725</v>
      </c>
      <c r="BA161" s="3">
        <v>816</v>
      </c>
      <c r="BB161" s="3">
        <v>452</v>
      </c>
      <c r="BC161" s="3">
        <v>1009</v>
      </c>
      <c r="BD161" s="3">
        <v>1231</v>
      </c>
      <c r="BE161" s="3">
        <v>629</v>
      </c>
      <c r="BF161" s="3">
        <v>1145</v>
      </c>
      <c r="BG161" s="3">
        <v>780</v>
      </c>
      <c r="BH161" s="3">
        <v>1822</v>
      </c>
      <c r="BI161" s="3">
        <v>902</v>
      </c>
      <c r="BJ161" s="3">
        <v>1064</v>
      </c>
      <c r="BK161" s="3">
        <v>2153</v>
      </c>
      <c r="BL161" s="3">
        <v>400</v>
      </c>
      <c r="BM161" s="3">
        <v>498</v>
      </c>
      <c r="BN161" s="3">
        <v>1155</v>
      </c>
      <c r="BO161" s="3">
        <v>867</v>
      </c>
      <c r="BP161" s="3">
        <v>1207</v>
      </c>
      <c r="BQ161" s="3">
        <v>1457</v>
      </c>
      <c r="BR161" s="3">
        <v>1385</v>
      </c>
      <c r="BS161" s="3">
        <v>1839</v>
      </c>
      <c r="BT161" s="3">
        <v>1605</v>
      </c>
      <c r="BU161" s="3">
        <v>1181</v>
      </c>
      <c r="BV161" s="3">
        <v>1149</v>
      </c>
      <c r="BW161" s="3">
        <v>1119</v>
      </c>
      <c r="BX161" s="3">
        <v>1206</v>
      </c>
      <c r="BY161" s="3">
        <v>544</v>
      </c>
      <c r="BZ161" s="3">
        <v>907</v>
      </c>
      <c r="CA161" s="3">
        <v>1078</v>
      </c>
      <c r="CB161" s="3">
        <v>676</v>
      </c>
      <c r="CC161" s="3">
        <v>626</v>
      </c>
      <c r="CD161" s="3">
        <v>932</v>
      </c>
      <c r="CE161" s="3">
        <v>1368</v>
      </c>
      <c r="CF161" s="3">
        <v>913</v>
      </c>
      <c r="CG161" s="3">
        <v>1363</v>
      </c>
      <c r="CH161" s="3">
        <v>1471</v>
      </c>
    </row>
    <row r="162" spans="1:86" x14ac:dyDescent="0.2">
      <c r="A162" s="5" t="s">
        <v>364</v>
      </c>
      <c r="B162" s="9">
        <v>451122</v>
      </c>
      <c r="C162" s="9">
        <v>117</v>
      </c>
      <c r="D162" s="9">
        <v>213517</v>
      </c>
      <c r="E162" s="1" t="s">
        <v>365</v>
      </c>
      <c r="F162" s="1" t="str">
        <f>HYPERLINK("http://www.genome.ad.jp/dbget-bin/www_bget?compound+C01571","C01571")</f>
        <v>C01571</v>
      </c>
      <c r="G162" s="1" t="str">
        <f>HYPERLINK("http://pubchem.ncbi.nlm.nih.gov/summary/summary.cgi?cid=2969","2969")</f>
        <v>2969</v>
      </c>
      <c r="H162" s="1" t="s">
        <v>1182</v>
      </c>
      <c r="I162" s="3">
        <v>3043</v>
      </c>
      <c r="J162" s="3">
        <v>2984</v>
      </c>
      <c r="K162" s="3">
        <v>3789</v>
      </c>
      <c r="L162" s="3">
        <v>3311</v>
      </c>
      <c r="M162" s="3">
        <v>2671</v>
      </c>
      <c r="N162" s="3">
        <v>4675</v>
      </c>
      <c r="O162" s="3">
        <v>2398</v>
      </c>
      <c r="P162" s="3">
        <v>1654</v>
      </c>
      <c r="Q162" s="3">
        <v>1637</v>
      </c>
      <c r="R162" s="3">
        <v>3844</v>
      </c>
      <c r="S162" s="3">
        <v>2389</v>
      </c>
      <c r="T162" s="3">
        <v>2467</v>
      </c>
      <c r="U162" s="3">
        <v>1806</v>
      </c>
      <c r="V162" s="3">
        <v>3316</v>
      </c>
      <c r="W162" s="3">
        <v>2542</v>
      </c>
      <c r="X162" s="3">
        <v>3967</v>
      </c>
      <c r="Y162" s="3">
        <v>1496</v>
      </c>
      <c r="Z162" s="3">
        <v>3921</v>
      </c>
      <c r="AA162" s="3">
        <v>3097</v>
      </c>
      <c r="AB162" s="3">
        <v>2091</v>
      </c>
      <c r="AC162" s="3">
        <v>1978</v>
      </c>
      <c r="AD162" s="3">
        <v>1627</v>
      </c>
      <c r="AE162" s="3">
        <v>2091</v>
      </c>
      <c r="AF162" s="3">
        <v>1360</v>
      </c>
      <c r="AG162" s="3">
        <v>1460</v>
      </c>
      <c r="AH162" s="3">
        <v>3120</v>
      </c>
      <c r="AI162" s="3">
        <v>3553</v>
      </c>
      <c r="AJ162" s="3">
        <v>1809</v>
      </c>
      <c r="AK162" s="3">
        <v>2314</v>
      </c>
      <c r="AL162" s="3">
        <v>2732</v>
      </c>
      <c r="AM162" s="3">
        <v>2463</v>
      </c>
      <c r="AN162" s="3">
        <v>1792</v>
      </c>
      <c r="AO162" s="3">
        <v>1997</v>
      </c>
      <c r="AP162" s="3">
        <v>2081</v>
      </c>
      <c r="AQ162" s="3">
        <v>2036</v>
      </c>
      <c r="AR162" s="3">
        <v>3514</v>
      </c>
      <c r="AS162" s="3">
        <v>1791</v>
      </c>
      <c r="AT162" s="3">
        <v>2582</v>
      </c>
      <c r="AU162" s="3">
        <v>2053</v>
      </c>
      <c r="AV162" s="3">
        <v>2881</v>
      </c>
      <c r="AW162" s="3">
        <v>1804</v>
      </c>
      <c r="AX162" s="3">
        <v>2490</v>
      </c>
      <c r="AY162" s="3">
        <v>2191</v>
      </c>
      <c r="AZ162" s="3">
        <v>1425</v>
      </c>
      <c r="BA162" s="3">
        <v>1348</v>
      </c>
      <c r="BB162" s="3">
        <v>2169</v>
      </c>
      <c r="BC162" s="3">
        <v>2227</v>
      </c>
      <c r="BD162" s="3">
        <v>2730</v>
      </c>
      <c r="BE162" s="3">
        <v>1812</v>
      </c>
      <c r="BF162" s="3">
        <v>3063</v>
      </c>
      <c r="BG162" s="3">
        <v>1542</v>
      </c>
      <c r="BH162" s="3">
        <v>2910</v>
      </c>
      <c r="BI162" s="3">
        <v>2195</v>
      </c>
      <c r="BJ162" s="3">
        <v>2955</v>
      </c>
      <c r="BK162" s="3">
        <v>4824</v>
      </c>
      <c r="BL162" s="3">
        <v>1388</v>
      </c>
      <c r="BM162" s="3">
        <v>1090</v>
      </c>
      <c r="BN162" s="3">
        <v>2106</v>
      </c>
      <c r="BO162" s="3">
        <v>1300</v>
      </c>
      <c r="BP162" s="3">
        <v>1826</v>
      </c>
      <c r="BQ162" s="3">
        <v>2929</v>
      </c>
      <c r="BR162" s="3">
        <v>1704</v>
      </c>
      <c r="BS162" s="3">
        <v>1488</v>
      </c>
      <c r="BT162" s="3">
        <v>1974</v>
      </c>
      <c r="BU162" s="3">
        <v>2641</v>
      </c>
      <c r="BV162" s="3">
        <v>2453</v>
      </c>
      <c r="BW162" s="3">
        <v>2212</v>
      </c>
      <c r="BX162" s="3">
        <v>2298</v>
      </c>
      <c r="BY162" s="3">
        <v>1803</v>
      </c>
      <c r="BZ162" s="3">
        <v>1675</v>
      </c>
      <c r="CA162" s="3">
        <v>1959</v>
      </c>
      <c r="CB162" s="3">
        <v>1433</v>
      </c>
      <c r="CC162" s="3">
        <v>1787</v>
      </c>
      <c r="CD162" s="3">
        <v>2402</v>
      </c>
      <c r="CE162" s="3">
        <v>2880</v>
      </c>
      <c r="CF162" s="3">
        <v>1729</v>
      </c>
      <c r="CG162" s="3">
        <v>2854</v>
      </c>
      <c r="CH162" s="3">
        <v>3311</v>
      </c>
    </row>
    <row r="163" spans="1:86" x14ac:dyDescent="0.2">
      <c r="A163" s="5" t="s">
        <v>366</v>
      </c>
      <c r="B163" s="9">
        <v>571672</v>
      </c>
      <c r="C163" s="9">
        <v>171</v>
      </c>
      <c r="D163" s="9">
        <v>228536</v>
      </c>
      <c r="E163" s="1" t="s">
        <v>367</v>
      </c>
      <c r="F163" s="1" t="str">
        <f>HYPERLINK("http://www.genome.ad.jp/dbget-bin/www_bget?compound+C06555","C06555")</f>
        <v>C06555</v>
      </c>
      <c r="G163" s="1" t="str">
        <f>HYPERLINK("http://pubchem.ncbi.nlm.nih.gov/summary/summary.cgi?cid=7913","7913")</f>
        <v>7913</v>
      </c>
      <c r="H163" s="1" t="s">
        <v>1143</v>
      </c>
      <c r="I163" s="3">
        <v>282</v>
      </c>
      <c r="J163" s="3">
        <v>214</v>
      </c>
      <c r="K163" s="3">
        <v>156</v>
      </c>
      <c r="L163" s="3">
        <v>135</v>
      </c>
      <c r="M163" s="3">
        <v>408</v>
      </c>
      <c r="N163" s="3">
        <v>204</v>
      </c>
      <c r="O163" s="3">
        <v>281</v>
      </c>
      <c r="P163" s="3">
        <v>107</v>
      </c>
      <c r="Q163" s="3">
        <v>229</v>
      </c>
      <c r="R163" s="3">
        <v>224</v>
      </c>
      <c r="S163" s="3">
        <v>145</v>
      </c>
      <c r="T163" s="3">
        <v>126</v>
      </c>
      <c r="U163" s="3">
        <v>601</v>
      </c>
      <c r="V163" s="3">
        <v>1200</v>
      </c>
      <c r="W163" s="3">
        <v>126</v>
      </c>
      <c r="X163" s="3">
        <v>129</v>
      </c>
      <c r="Y163" s="3">
        <v>270</v>
      </c>
      <c r="Z163" s="3">
        <v>143</v>
      </c>
      <c r="AA163" s="3">
        <v>184</v>
      </c>
      <c r="AB163" s="3">
        <v>324</v>
      </c>
      <c r="AC163" s="3">
        <v>347</v>
      </c>
      <c r="AD163" s="3">
        <v>255</v>
      </c>
      <c r="AE163" s="3">
        <v>206</v>
      </c>
      <c r="AF163" s="3">
        <v>157</v>
      </c>
      <c r="AG163" s="3">
        <v>387</v>
      </c>
      <c r="AH163" s="3">
        <v>344</v>
      </c>
      <c r="AI163" s="3">
        <v>152</v>
      </c>
      <c r="AJ163" s="3">
        <v>151</v>
      </c>
      <c r="AK163" s="3">
        <v>140</v>
      </c>
      <c r="AL163" s="3">
        <v>275</v>
      </c>
      <c r="AM163" s="3">
        <v>281</v>
      </c>
      <c r="AN163" s="3">
        <v>337</v>
      </c>
      <c r="AO163" s="3">
        <v>209</v>
      </c>
      <c r="AP163" s="3">
        <v>273</v>
      </c>
      <c r="AQ163" s="3">
        <v>126</v>
      </c>
      <c r="AR163" s="3">
        <v>175</v>
      </c>
      <c r="AS163" s="3">
        <v>155</v>
      </c>
      <c r="AT163" s="3">
        <v>200</v>
      </c>
      <c r="AU163" s="3">
        <v>210</v>
      </c>
      <c r="AV163" s="3">
        <v>113</v>
      </c>
      <c r="AW163" s="3">
        <v>140</v>
      </c>
      <c r="AX163" s="3">
        <v>173</v>
      </c>
      <c r="AY163" s="3">
        <v>100</v>
      </c>
      <c r="AZ163" s="3">
        <v>82</v>
      </c>
      <c r="BA163" s="3">
        <v>156</v>
      </c>
      <c r="BB163" s="3">
        <v>152</v>
      </c>
      <c r="BC163" s="3">
        <v>149</v>
      </c>
      <c r="BD163" s="3">
        <v>182</v>
      </c>
      <c r="BE163" s="3">
        <v>177</v>
      </c>
      <c r="BF163" s="3">
        <v>171</v>
      </c>
      <c r="BG163" s="3">
        <v>109</v>
      </c>
      <c r="BH163" s="3">
        <v>223</v>
      </c>
      <c r="BI163" s="3">
        <v>132</v>
      </c>
      <c r="BJ163" s="3">
        <v>119</v>
      </c>
      <c r="BK163" s="3">
        <v>174</v>
      </c>
      <c r="BL163" s="3">
        <v>143</v>
      </c>
      <c r="BM163" s="3">
        <v>194</v>
      </c>
      <c r="BN163" s="3">
        <v>140</v>
      </c>
      <c r="BO163" s="3">
        <v>213</v>
      </c>
      <c r="BP163" s="3">
        <v>399</v>
      </c>
      <c r="BQ163" s="3">
        <v>215</v>
      </c>
      <c r="BR163" s="3">
        <v>95</v>
      </c>
      <c r="BS163" s="3">
        <v>164</v>
      </c>
      <c r="BT163" s="3">
        <v>184</v>
      </c>
      <c r="BU163" s="3">
        <v>138</v>
      </c>
      <c r="BV163" s="3">
        <v>142</v>
      </c>
      <c r="BW163" s="3">
        <v>160</v>
      </c>
      <c r="BX163" s="3">
        <v>147</v>
      </c>
      <c r="BY163" s="3">
        <v>138</v>
      </c>
      <c r="BZ163" s="3">
        <v>123</v>
      </c>
      <c r="CA163" s="3">
        <v>111</v>
      </c>
      <c r="CB163" s="3">
        <v>178</v>
      </c>
      <c r="CC163" s="3">
        <v>228</v>
      </c>
      <c r="CD163" s="3">
        <v>117</v>
      </c>
      <c r="CE163" s="3">
        <v>156</v>
      </c>
      <c r="CF163" s="3">
        <v>212</v>
      </c>
      <c r="CG163" s="3">
        <v>153</v>
      </c>
      <c r="CH163" s="3">
        <v>174</v>
      </c>
    </row>
    <row r="164" spans="1:86" x14ac:dyDescent="0.2">
      <c r="A164" s="5" t="s">
        <v>368</v>
      </c>
      <c r="B164" s="9">
        <v>431950</v>
      </c>
      <c r="C164" s="9">
        <v>248</v>
      </c>
      <c r="D164" s="9">
        <v>227997</v>
      </c>
      <c r="E164" s="1" t="s">
        <v>369</v>
      </c>
      <c r="F164" s="1" t="str">
        <f>HYPERLINK("http://www.genome.ad.jp/dbget-bin/www_bget?compound+C00099","C00099")</f>
        <v>C00099</v>
      </c>
      <c r="G164" s="1" t="str">
        <f>HYPERLINK("http://pubchem.ncbi.nlm.nih.gov/summary/summary.cgi?cid=239","239")</f>
        <v>239</v>
      </c>
      <c r="H164" s="1" t="s">
        <v>1223</v>
      </c>
      <c r="I164" s="3">
        <v>2382</v>
      </c>
      <c r="J164" s="3">
        <v>4052</v>
      </c>
      <c r="K164" s="3">
        <v>8658</v>
      </c>
      <c r="L164" s="3">
        <v>2589</v>
      </c>
      <c r="M164" s="3">
        <v>7012</v>
      </c>
      <c r="N164" s="3">
        <v>6008</v>
      </c>
      <c r="O164" s="3">
        <v>1151</v>
      </c>
      <c r="P164" s="3">
        <v>1193</v>
      </c>
      <c r="Q164" s="3">
        <v>2938</v>
      </c>
      <c r="R164" s="3">
        <v>6281</v>
      </c>
      <c r="S164" s="3">
        <v>1785</v>
      </c>
      <c r="T164" s="3">
        <v>1955</v>
      </c>
      <c r="U164" s="3">
        <v>1554</v>
      </c>
      <c r="V164" s="3">
        <v>1922</v>
      </c>
      <c r="W164" s="3">
        <v>1704</v>
      </c>
      <c r="X164" s="3">
        <v>3716</v>
      </c>
      <c r="Y164" s="3">
        <v>5141</v>
      </c>
      <c r="Z164" s="3">
        <v>1824</v>
      </c>
      <c r="AA164" s="3">
        <v>4021</v>
      </c>
      <c r="AB164" s="3">
        <v>2270</v>
      </c>
      <c r="AC164" s="3">
        <v>1669</v>
      </c>
      <c r="AD164" s="3">
        <v>1536</v>
      </c>
      <c r="AE164" s="3">
        <v>5582</v>
      </c>
      <c r="AF164" s="3">
        <v>1485</v>
      </c>
      <c r="AG164" s="3">
        <v>2275</v>
      </c>
      <c r="AH164" s="3">
        <v>2425</v>
      </c>
      <c r="AI164" s="3">
        <v>5982</v>
      </c>
      <c r="AJ164" s="3">
        <v>2097</v>
      </c>
      <c r="AK164" s="3">
        <v>1237</v>
      </c>
      <c r="AL164" s="3">
        <v>4848</v>
      </c>
      <c r="AM164" s="3">
        <v>5709</v>
      </c>
      <c r="AN164" s="3">
        <v>1339</v>
      </c>
      <c r="AO164" s="3">
        <v>4460</v>
      </c>
      <c r="AP164" s="3">
        <v>4027</v>
      </c>
      <c r="AQ164" s="3">
        <v>3832</v>
      </c>
      <c r="AR164" s="3">
        <v>2751</v>
      </c>
      <c r="AS164" s="3">
        <v>2519</v>
      </c>
      <c r="AT164" s="3">
        <v>5459</v>
      </c>
      <c r="AU164" s="3">
        <v>3975</v>
      </c>
      <c r="AV164" s="3">
        <v>1352</v>
      </c>
      <c r="AW164" s="3">
        <v>1787</v>
      </c>
      <c r="AX164" s="3">
        <v>5684</v>
      </c>
      <c r="AY164" s="3">
        <v>4488</v>
      </c>
      <c r="AZ164" s="3">
        <v>1660</v>
      </c>
      <c r="BA164" s="3">
        <v>2035</v>
      </c>
      <c r="BB164" s="3">
        <v>1426</v>
      </c>
      <c r="BC164" s="3">
        <v>2341</v>
      </c>
      <c r="BD164" s="3">
        <v>2807</v>
      </c>
      <c r="BE164" s="3">
        <v>8700</v>
      </c>
      <c r="BF164" s="3">
        <v>3425</v>
      </c>
      <c r="BG164" s="3">
        <v>854</v>
      </c>
      <c r="BH164" s="3">
        <v>2864</v>
      </c>
      <c r="BI164" s="3">
        <v>1946</v>
      </c>
      <c r="BJ164" s="3">
        <v>1514</v>
      </c>
      <c r="BK164" s="3">
        <v>4329</v>
      </c>
      <c r="BL164" s="3">
        <v>4132</v>
      </c>
      <c r="BM164" s="3">
        <v>745</v>
      </c>
      <c r="BN164" s="3">
        <v>5539</v>
      </c>
      <c r="BO164" s="3">
        <v>3380</v>
      </c>
      <c r="BP164" s="3">
        <v>1624</v>
      </c>
      <c r="BQ164" s="3">
        <v>2138</v>
      </c>
      <c r="BR164" s="3">
        <v>2436</v>
      </c>
      <c r="BS164" s="3">
        <v>3246</v>
      </c>
      <c r="BT164" s="3">
        <v>14623</v>
      </c>
      <c r="BU164" s="3">
        <v>9672</v>
      </c>
      <c r="BV164" s="3">
        <v>7447</v>
      </c>
      <c r="BW164" s="3">
        <v>1932</v>
      </c>
      <c r="BX164" s="3">
        <v>1471</v>
      </c>
      <c r="BY164" s="3">
        <v>4404</v>
      </c>
      <c r="BZ164" s="3">
        <v>2714</v>
      </c>
      <c r="CA164" s="3">
        <v>2267</v>
      </c>
      <c r="CB164" s="3">
        <v>3026</v>
      </c>
      <c r="CC164" s="3">
        <v>4094</v>
      </c>
      <c r="CD164" s="3">
        <v>2432</v>
      </c>
      <c r="CE164" s="3">
        <v>2112</v>
      </c>
      <c r="CF164" s="3">
        <v>3562</v>
      </c>
      <c r="CG164" s="3">
        <v>6159</v>
      </c>
      <c r="CH164" s="3">
        <v>3492</v>
      </c>
    </row>
    <row r="165" spans="1:86" x14ac:dyDescent="0.2">
      <c r="A165" s="5" t="s">
        <v>1040</v>
      </c>
      <c r="B165" s="9">
        <v>338714</v>
      </c>
      <c r="C165" s="9">
        <v>179</v>
      </c>
      <c r="D165" s="9">
        <v>386128</v>
      </c>
      <c r="E165" s="1" t="s">
        <v>370</v>
      </c>
      <c r="F165" s="1" t="str">
        <f>HYPERLINK("http://www.genome.ad.jp/dbget-bin/www_bget?compound+C00180","C00180")</f>
        <v>C00180</v>
      </c>
      <c r="G165" s="1" t="str">
        <f>HYPERLINK("http://pubchem.ncbi.nlm.nih.gov/summary/summary.cgi?cid=243","243")</f>
        <v>243</v>
      </c>
      <c r="H165" s="1" t="s">
        <v>1222</v>
      </c>
      <c r="I165" s="3">
        <v>12122</v>
      </c>
      <c r="J165" s="3">
        <v>12389</v>
      </c>
      <c r="K165" s="3">
        <v>13831</v>
      </c>
      <c r="L165" s="3">
        <v>12148</v>
      </c>
      <c r="M165" s="3">
        <v>11698</v>
      </c>
      <c r="N165" s="3">
        <v>12561</v>
      </c>
      <c r="O165" s="3">
        <v>10149</v>
      </c>
      <c r="P165" s="3">
        <v>8035</v>
      </c>
      <c r="Q165" s="3">
        <v>8438</v>
      </c>
      <c r="R165" s="3">
        <v>13465</v>
      </c>
      <c r="S165" s="3">
        <v>8712</v>
      </c>
      <c r="T165" s="3">
        <v>10980</v>
      </c>
      <c r="U165" s="3">
        <v>9191</v>
      </c>
      <c r="V165" s="3">
        <v>12414</v>
      </c>
      <c r="W165" s="3">
        <v>10798</v>
      </c>
      <c r="X165" s="3">
        <v>12912</v>
      </c>
      <c r="Y165" s="3">
        <v>8106</v>
      </c>
      <c r="Z165" s="3">
        <v>13359</v>
      </c>
      <c r="AA165" s="3">
        <v>12750</v>
      </c>
      <c r="AB165" s="3">
        <v>9111</v>
      </c>
      <c r="AC165" s="3">
        <v>10176</v>
      </c>
      <c r="AD165" s="3">
        <v>8797</v>
      </c>
      <c r="AE165" s="3">
        <v>8503</v>
      </c>
      <c r="AF165" s="3">
        <v>10079</v>
      </c>
      <c r="AG165" s="3">
        <v>9264</v>
      </c>
      <c r="AH165" s="3">
        <v>8602</v>
      </c>
      <c r="AI165" s="3">
        <v>12403</v>
      </c>
      <c r="AJ165" s="3">
        <v>13856</v>
      </c>
      <c r="AK165" s="3">
        <v>8061</v>
      </c>
      <c r="AL165" s="3">
        <v>11617</v>
      </c>
      <c r="AM165" s="3">
        <v>8762</v>
      </c>
      <c r="AN165" s="3">
        <v>8494</v>
      </c>
      <c r="AO165" s="3">
        <v>8510</v>
      </c>
      <c r="AP165" s="3">
        <v>8811</v>
      </c>
      <c r="AQ165" s="3">
        <v>11713</v>
      </c>
      <c r="AR165" s="3">
        <v>12036</v>
      </c>
      <c r="AS165" s="3">
        <v>6953</v>
      </c>
      <c r="AT165" s="3">
        <v>12602</v>
      </c>
      <c r="AU165" s="3">
        <v>10579</v>
      </c>
      <c r="AV165" s="3">
        <v>11216</v>
      </c>
      <c r="AW165" s="3">
        <v>7736</v>
      </c>
      <c r="AX165" s="3">
        <v>10817</v>
      </c>
      <c r="AY165" s="3">
        <v>6934</v>
      </c>
      <c r="AZ165" s="3">
        <v>6367</v>
      </c>
      <c r="BA165" s="3">
        <v>11182</v>
      </c>
      <c r="BB165" s="3">
        <v>8123</v>
      </c>
      <c r="BC165" s="3">
        <v>8561</v>
      </c>
      <c r="BD165" s="3">
        <v>12002</v>
      </c>
      <c r="BE165" s="3">
        <v>7913</v>
      </c>
      <c r="BF165" s="3">
        <v>10962</v>
      </c>
      <c r="BG165" s="3">
        <v>7479</v>
      </c>
      <c r="BH165" s="3">
        <v>14374</v>
      </c>
      <c r="BI165" s="3">
        <v>8204</v>
      </c>
      <c r="BJ165" s="3">
        <v>10638</v>
      </c>
      <c r="BK165" s="3">
        <v>14656</v>
      </c>
      <c r="BL165" s="3">
        <v>8157</v>
      </c>
      <c r="BM165" s="3">
        <v>8537</v>
      </c>
      <c r="BN165" s="3">
        <v>8934</v>
      </c>
      <c r="BO165" s="3">
        <v>10292</v>
      </c>
      <c r="BP165" s="3">
        <v>8591</v>
      </c>
      <c r="BQ165" s="3">
        <v>12822</v>
      </c>
      <c r="BR165" s="3">
        <v>8820</v>
      </c>
      <c r="BS165" s="3">
        <v>10635</v>
      </c>
      <c r="BT165" s="3">
        <v>13040</v>
      </c>
      <c r="BU165" s="3">
        <v>11073</v>
      </c>
      <c r="BV165" s="3">
        <v>13253</v>
      </c>
      <c r="BW165" s="3">
        <v>11215</v>
      </c>
      <c r="BX165" s="3">
        <v>8682</v>
      </c>
      <c r="BY165" s="3">
        <v>6778</v>
      </c>
      <c r="BZ165" s="3">
        <v>7526</v>
      </c>
      <c r="CA165" s="3">
        <v>8604</v>
      </c>
      <c r="CB165" s="3">
        <v>7865</v>
      </c>
      <c r="CC165" s="3">
        <v>8023</v>
      </c>
      <c r="CD165" s="3">
        <v>7736</v>
      </c>
      <c r="CE165" s="3">
        <v>11379</v>
      </c>
      <c r="CF165" s="3">
        <v>11047</v>
      </c>
      <c r="CG165" s="3">
        <v>13408</v>
      </c>
      <c r="CH165" s="3">
        <v>12002</v>
      </c>
    </row>
    <row r="166" spans="1:86" x14ac:dyDescent="0.2">
      <c r="A166" s="5" t="s">
        <v>371</v>
      </c>
      <c r="B166" s="9">
        <v>919675</v>
      </c>
      <c r="C166" s="9">
        <v>117</v>
      </c>
      <c r="D166" s="9">
        <v>203290</v>
      </c>
      <c r="E166" s="1" t="s">
        <v>372</v>
      </c>
      <c r="F166" s="1" t="str">
        <f>HYPERLINK("http://www.genome.ad.jp/dbget-bin/www_bget?compound+C08281","C08281")</f>
        <v>C08281</v>
      </c>
      <c r="G166" s="1" t="str">
        <f>HYPERLINK("http://pubchem.ncbi.nlm.nih.gov/summary/summary.cgi?cid=8215","8215")</f>
        <v>8215</v>
      </c>
      <c r="H166" s="1" t="s">
        <v>1139</v>
      </c>
      <c r="I166" s="3">
        <v>1070</v>
      </c>
      <c r="J166" s="3">
        <v>602</v>
      </c>
      <c r="K166" s="3">
        <v>902</v>
      </c>
      <c r="L166" s="3">
        <v>845</v>
      </c>
      <c r="M166" s="3">
        <v>650</v>
      </c>
      <c r="N166" s="3">
        <v>1369</v>
      </c>
      <c r="O166" s="3">
        <v>894</v>
      </c>
      <c r="P166" s="3">
        <v>688</v>
      </c>
      <c r="Q166" s="3">
        <v>618</v>
      </c>
      <c r="R166" s="3">
        <v>2215</v>
      </c>
      <c r="S166" s="3">
        <v>653</v>
      </c>
      <c r="T166" s="3">
        <v>742</v>
      </c>
      <c r="U166" s="3">
        <v>640</v>
      </c>
      <c r="V166" s="3">
        <v>573</v>
      </c>
      <c r="W166" s="3">
        <v>880</v>
      </c>
      <c r="X166" s="3">
        <v>1023</v>
      </c>
      <c r="Y166" s="3">
        <v>679</v>
      </c>
      <c r="Z166" s="3">
        <v>469</v>
      </c>
      <c r="AA166" s="3">
        <v>778</v>
      </c>
      <c r="AB166" s="3">
        <v>710</v>
      </c>
      <c r="AC166" s="3">
        <v>926</v>
      </c>
      <c r="AD166" s="3">
        <v>704</v>
      </c>
      <c r="AE166" s="3">
        <v>740</v>
      </c>
      <c r="AF166" s="3">
        <v>743</v>
      </c>
      <c r="AG166" s="3">
        <v>747</v>
      </c>
      <c r="AH166" s="3">
        <v>683</v>
      </c>
      <c r="AI166" s="3">
        <v>657</v>
      </c>
      <c r="AJ166" s="3">
        <v>701</v>
      </c>
      <c r="AK166" s="3">
        <v>676</v>
      </c>
      <c r="AL166" s="3">
        <v>789</v>
      </c>
      <c r="AM166" s="3">
        <v>723</v>
      </c>
      <c r="AN166" s="3">
        <v>642</v>
      </c>
      <c r="AO166" s="3">
        <v>2100</v>
      </c>
      <c r="AP166" s="3">
        <v>627</v>
      </c>
      <c r="AQ166" s="3">
        <v>1101</v>
      </c>
      <c r="AR166" s="3">
        <v>668</v>
      </c>
      <c r="AS166" s="3">
        <v>624</v>
      </c>
      <c r="AT166" s="3">
        <v>587</v>
      </c>
      <c r="AU166" s="3">
        <v>587</v>
      </c>
      <c r="AV166" s="3">
        <v>599</v>
      </c>
      <c r="AW166" s="3">
        <v>621</v>
      </c>
      <c r="AX166" s="3">
        <v>1622</v>
      </c>
      <c r="AY166" s="3">
        <v>623</v>
      </c>
      <c r="AZ166" s="3">
        <v>512</v>
      </c>
      <c r="BA166" s="3">
        <v>922</v>
      </c>
      <c r="BB166" s="3">
        <v>610</v>
      </c>
      <c r="BC166" s="3">
        <v>634</v>
      </c>
      <c r="BD166" s="3">
        <v>563</v>
      </c>
      <c r="BE166" s="3">
        <v>592</v>
      </c>
      <c r="BF166" s="3">
        <v>844</v>
      </c>
      <c r="BG166" s="3">
        <v>583</v>
      </c>
      <c r="BH166" s="3">
        <v>666</v>
      </c>
      <c r="BI166" s="3">
        <v>471</v>
      </c>
      <c r="BJ166" s="3">
        <v>1261</v>
      </c>
      <c r="BK166" s="3">
        <v>1241</v>
      </c>
      <c r="BL166" s="3">
        <v>653</v>
      </c>
      <c r="BM166" s="3">
        <v>655</v>
      </c>
      <c r="BN166" s="3">
        <v>475</v>
      </c>
      <c r="BO166" s="3">
        <v>1941</v>
      </c>
      <c r="BP166" s="3">
        <v>639</v>
      </c>
      <c r="BQ166" s="3">
        <v>604</v>
      </c>
      <c r="BR166" s="3">
        <v>705</v>
      </c>
      <c r="BS166" s="3">
        <v>748</v>
      </c>
      <c r="BT166" s="3">
        <v>662</v>
      </c>
      <c r="BU166" s="3">
        <v>4554</v>
      </c>
      <c r="BV166" s="3">
        <v>1142</v>
      </c>
      <c r="BW166" s="3">
        <v>637</v>
      </c>
      <c r="BX166" s="3">
        <v>656</v>
      </c>
      <c r="BY166" s="3">
        <v>701</v>
      </c>
      <c r="BZ166" s="3">
        <v>669</v>
      </c>
      <c r="CA166" s="3">
        <v>822</v>
      </c>
      <c r="CB166" s="3">
        <v>683</v>
      </c>
      <c r="CC166" s="3">
        <v>655</v>
      </c>
      <c r="CD166" s="3">
        <v>732</v>
      </c>
      <c r="CE166" s="3">
        <v>1883</v>
      </c>
      <c r="CF166" s="3">
        <v>595</v>
      </c>
      <c r="CG166" s="3">
        <v>1344</v>
      </c>
      <c r="CH166" s="3">
        <v>993</v>
      </c>
    </row>
    <row r="167" spans="1:86" x14ac:dyDescent="0.2">
      <c r="A167" s="5" t="s">
        <v>373</v>
      </c>
      <c r="B167" s="9">
        <v>610175</v>
      </c>
      <c r="C167" s="9">
        <v>317</v>
      </c>
      <c r="D167" s="9">
        <v>225382</v>
      </c>
      <c r="E167" s="1" t="s">
        <v>374</v>
      </c>
      <c r="F167" s="1" t="str">
        <f>HYPERLINK("http://www.genome.ad.jp/dbget-bin/www_bget?compound+C08261","C08261")</f>
        <v>C08261</v>
      </c>
      <c r="G167" s="1" t="str">
        <f>HYPERLINK("http://pubchem.ncbi.nlm.nih.gov/summary/summary.cgi?cid=2266","2266")</f>
        <v>2266</v>
      </c>
      <c r="H167" s="1" t="s">
        <v>1185</v>
      </c>
      <c r="I167" s="3">
        <v>189</v>
      </c>
      <c r="J167" s="3">
        <v>196</v>
      </c>
      <c r="K167" s="3">
        <v>151</v>
      </c>
      <c r="L167" s="3">
        <v>150</v>
      </c>
      <c r="M167" s="3">
        <v>129</v>
      </c>
      <c r="N167" s="3">
        <v>182</v>
      </c>
      <c r="O167" s="3">
        <v>54</v>
      </c>
      <c r="P167" s="3">
        <v>45</v>
      </c>
      <c r="Q167" s="3">
        <v>191</v>
      </c>
      <c r="R167" s="3">
        <v>131</v>
      </c>
      <c r="S167" s="3">
        <v>203</v>
      </c>
      <c r="T167" s="3">
        <v>101</v>
      </c>
      <c r="U167" s="3">
        <v>38</v>
      </c>
      <c r="V167" s="3">
        <v>325</v>
      </c>
      <c r="W167" s="3">
        <v>168</v>
      </c>
      <c r="X167" s="3">
        <v>165</v>
      </c>
      <c r="Y167" s="3">
        <v>197</v>
      </c>
      <c r="Z167" s="3">
        <v>104</v>
      </c>
      <c r="AA167" s="3">
        <v>129</v>
      </c>
      <c r="AB167" s="3">
        <v>188</v>
      </c>
      <c r="AC167" s="3">
        <v>80</v>
      </c>
      <c r="AD167" s="3">
        <v>226</v>
      </c>
      <c r="AE167" s="3">
        <v>201</v>
      </c>
      <c r="AF167" s="3">
        <v>445</v>
      </c>
      <c r="AG167" s="3">
        <v>117</v>
      </c>
      <c r="AH167" s="3">
        <v>35</v>
      </c>
      <c r="AI167" s="3">
        <v>239</v>
      </c>
      <c r="AJ167" s="3">
        <v>137</v>
      </c>
      <c r="AK167" s="3">
        <v>83</v>
      </c>
      <c r="AL167" s="3">
        <v>395</v>
      </c>
      <c r="AM167" s="3">
        <v>226</v>
      </c>
      <c r="AN167" s="3">
        <v>183</v>
      </c>
      <c r="AO167" s="3">
        <v>214</v>
      </c>
      <c r="AP167" s="3">
        <v>67</v>
      </c>
      <c r="AQ167" s="3">
        <v>131</v>
      </c>
      <c r="AR167" s="3">
        <v>101</v>
      </c>
      <c r="AS167" s="3">
        <v>77</v>
      </c>
      <c r="AT167" s="3">
        <v>259</v>
      </c>
      <c r="AU167" s="3">
        <v>201</v>
      </c>
      <c r="AV167" s="3">
        <v>72</v>
      </c>
      <c r="AW167" s="3">
        <v>81</v>
      </c>
      <c r="AX167" s="3">
        <v>162</v>
      </c>
      <c r="AY167" s="3">
        <v>183</v>
      </c>
      <c r="AZ167" s="3">
        <v>150</v>
      </c>
      <c r="BA167" s="3">
        <v>138</v>
      </c>
      <c r="BB167" s="3">
        <v>119</v>
      </c>
      <c r="BC167" s="3">
        <v>158</v>
      </c>
      <c r="BD167" s="3">
        <v>58</v>
      </c>
      <c r="BE167" s="3">
        <v>169</v>
      </c>
      <c r="BF167" s="3">
        <v>162</v>
      </c>
      <c r="BG167" s="3">
        <v>153</v>
      </c>
      <c r="BH167" s="3">
        <v>137</v>
      </c>
      <c r="BI167" s="3">
        <v>185</v>
      </c>
      <c r="BJ167" s="3">
        <v>80</v>
      </c>
      <c r="BK167" s="3">
        <v>147</v>
      </c>
      <c r="BL167" s="3">
        <v>75</v>
      </c>
      <c r="BM167" s="3">
        <v>138</v>
      </c>
      <c r="BN167" s="3">
        <v>82</v>
      </c>
      <c r="BO167" s="3">
        <v>150</v>
      </c>
      <c r="BP167" s="3">
        <v>167</v>
      </c>
      <c r="BQ167" s="3">
        <v>182</v>
      </c>
      <c r="BR167" s="3">
        <v>72</v>
      </c>
      <c r="BS167" s="3">
        <v>185</v>
      </c>
      <c r="BT167" s="3">
        <v>105</v>
      </c>
      <c r="BU167" s="3">
        <v>119</v>
      </c>
      <c r="BV167" s="3">
        <v>50</v>
      </c>
      <c r="BW167" s="3">
        <v>93</v>
      </c>
      <c r="BX167" s="3">
        <v>73</v>
      </c>
      <c r="BY167" s="3">
        <v>148</v>
      </c>
      <c r="BZ167" s="3">
        <v>95</v>
      </c>
      <c r="CA167" s="3">
        <v>61</v>
      </c>
      <c r="CB167" s="3">
        <v>173</v>
      </c>
      <c r="CC167" s="3">
        <v>177</v>
      </c>
      <c r="CD167" s="3">
        <v>150</v>
      </c>
      <c r="CE167" s="3">
        <v>189</v>
      </c>
      <c r="CF167" s="3">
        <v>93</v>
      </c>
      <c r="CG167" s="3">
        <v>217</v>
      </c>
      <c r="CH167" s="3">
        <v>233</v>
      </c>
    </row>
    <row r="168" spans="1:86" x14ac:dyDescent="0.2">
      <c r="A168" s="5" t="s">
        <v>375</v>
      </c>
      <c r="B168" s="9">
        <v>480295</v>
      </c>
      <c r="C168" s="9">
        <v>232</v>
      </c>
      <c r="D168" s="9">
        <v>497687</v>
      </c>
      <c r="E168" s="1" t="s">
        <v>376</v>
      </c>
      <c r="F168" s="1" t="s">
        <v>1064</v>
      </c>
      <c r="G168" s="9">
        <v>44367445</v>
      </c>
      <c r="H168" s="1" t="s">
        <v>1057</v>
      </c>
      <c r="I168" s="3">
        <v>63722</v>
      </c>
      <c r="J168" s="3">
        <v>65755</v>
      </c>
      <c r="K168" s="3">
        <v>65802</v>
      </c>
      <c r="L168" s="3">
        <v>83036</v>
      </c>
      <c r="M168" s="3">
        <v>57983</v>
      </c>
      <c r="N168" s="3">
        <v>83625</v>
      </c>
      <c r="O168" s="3">
        <v>15273</v>
      </c>
      <c r="P168" s="3">
        <v>14676</v>
      </c>
      <c r="Q168" s="3">
        <v>40907</v>
      </c>
      <c r="R168" s="3">
        <v>85280</v>
      </c>
      <c r="S168" s="3">
        <v>39587</v>
      </c>
      <c r="T168" s="3">
        <v>22365</v>
      </c>
      <c r="U168" s="3">
        <v>37149</v>
      </c>
      <c r="V168" s="3">
        <v>41404</v>
      </c>
      <c r="W168" s="3">
        <v>23279</v>
      </c>
      <c r="X168" s="3">
        <v>75227</v>
      </c>
      <c r="Y168" s="3">
        <v>30649</v>
      </c>
      <c r="Z168" s="3">
        <v>71430</v>
      </c>
      <c r="AA168" s="3">
        <v>61278</v>
      </c>
      <c r="AB168" s="3">
        <v>22008</v>
      </c>
      <c r="AC168" s="3">
        <v>29420</v>
      </c>
      <c r="AD168" s="3">
        <v>41169</v>
      </c>
      <c r="AE168" s="3">
        <v>35232</v>
      </c>
      <c r="AF168" s="3">
        <v>44564</v>
      </c>
      <c r="AG168" s="3">
        <v>24035</v>
      </c>
      <c r="AH168" s="3">
        <v>14770</v>
      </c>
      <c r="AI168" s="3">
        <v>62701</v>
      </c>
      <c r="AJ168" s="3">
        <v>20736</v>
      </c>
      <c r="AK168" s="3">
        <v>30099</v>
      </c>
      <c r="AL168" s="3">
        <v>14482</v>
      </c>
      <c r="AM168" s="3">
        <v>35036</v>
      </c>
      <c r="AN168" s="3">
        <v>21509</v>
      </c>
      <c r="AO168" s="3">
        <v>37565</v>
      </c>
      <c r="AP168" s="3">
        <v>41145</v>
      </c>
      <c r="AQ168" s="3">
        <v>49702</v>
      </c>
      <c r="AR168" s="3">
        <v>23079</v>
      </c>
      <c r="AS168" s="3">
        <v>32775</v>
      </c>
      <c r="AT168" s="3">
        <v>45521</v>
      </c>
      <c r="AU168" s="3">
        <v>39182</v>
      </c>
      <c r="AV168" s="3">
        <v>12387</v>
      </c>
      <c r="AW168" s="3">
        <v>20810</v>
      </c>
      <c r="AX168" s="3">
        <v>69285</v>
      </c>
      <c r="AY168" s="3">
        <v>18149</v>
      </c>
      <c r="AZ168" s="3">
        <v>24336</v>
      </c>
      <c r="BA168" s="3">
        <v>53701</v>
      </c>
      <c r="BB168" s="3">
        <v>14888</v>
      </c>
      <c r="BC168" s="3">
        <v>32947</v>
      </c>
      <c r="BD168" s="3">
        <v>24865</v>
      </c>
      <c r="BE168" s="3">
        <v>24089</v>
      </c>
      <c r="BF168" s="3">
        <v>66378</v>
      </c>
      <c r="BG168" s="3">
        <v>9481</v>
      </c>
      <c r="BH168" s="3">
        <v>67421</v>
      </c>
      <c r="BI168" s="3">
        <v>19715</v>
      </c>
      <c r="BJ168" s="3">
        <v>70546</v>
      </c>
      <c r="BK168" s="3">
        <v>105088</v>
      </c>
      <c r="BL168" s="3">
        <v>35046</v>
      </c>
      <c r="BM168" s="3">
        <v>32174</v>
      </c>
      <c r="BN168" s="3">
        <v>52586</v>
      </c>
      <c r="BO168" s="3">
        <v>26635</v>
      </c>
      <c r="BP168" s="3">
        <v>34116</v>
      </c>
      <c r="BQ168" s="3">
        <v>65247</v>
      </c>
      <c r="BR168" s="3">
        <v>32941</v>
      </c>
      <c r="BS168" s="3">
        <v>72916</v>
      </c>
      <c r="BT168" s="3">
        <v>34174</v>
      </c>
      <c r="BU168" s="3">
        <v>43777</v>
      </c>
      <c r="BV168" s="3">
        <v>68421</v>
      </c>
      <c r="BW168" s="3">
        <v>68177</v>
      </c>
      <c r="BX168" s="3">
        <v>35606</v>
      </c>
      <c r="BY168" s="3">
        <v>18857</v>
      </c>
      <c r="BZ168" s="3">
        <v>20696</v>
      </c>
      <c r="CA168" s="3">
        <v>42826</v>
      </c>
      <c r="CB168" s="3">
        <v>55642</v>
      </c>
      <c r="CC168" s="3">
        <v>60394</v>
      </c>
      <c r="CD168" s="3">
        <v>44086</v>
      </c>
      <c r="CE168" s="3">
        <v>83060</v>
      </c>
      <c r="CF168" s="3">
        <v>69603</v>
      </c>
      <c r="CG168" s="3">
        <v>56887</v>
      </c>
      <c r="CH168" s="3">
        <v>44973</v>
      </c>
    </row>
    <row r="169" spans="1:86" x14ac:dyDescent="0.2">
      <c r="A169" s="5" t="s">
        <v>377</v>
      </c>
      <c r="B169" s="9">
        <v>554276</v>
      </c>
      <c r="C169" s="9">
        <v>116</v>
      </c>
      <c r="D169" s="9">
        <v>372854</v>
      </c>
      <c r="E169" s="1" t="s">
        <v>378</v>
      </c>
      <c r="F169" s="1" t="str">
        <f>HYPERLINK("http://www.genome.ad.jp/dbget-bin/www_bget?compound+C00152","C00152")</f>
        <v>C00152</v>
      </c>
      <c r="G169" s="1" t="str">
        <f>HYPERLINK("http://pubchem.ncbi.nlm.nih.gov/summary/summary.cgi?cid=236","236")</f>
        <v>236</v>
      </c>
      <c r="H169" s="1" t="s">
        <v>1224</v>
      </c>
      <c r="I169" s="3">
        <v>13415</v>
      </c>
      <c r="J169" s="3">
        <v>9482</v>
      </c>
      <c r="K169" s="3">
        <v>3339</v>
      </c>
      <c r="L169" s="3">
        <v>3750</v>
      </c>
      <c r="M169" s="3">
        <v>15193</v>
      </c>
      <c r="N169" s="3">
        <v>8349</v>
      </c>
      <c r="O169" s="3">
        <v>2436</v>
      </c>
      <c r="P169" s="3">
        <v>3786</v>
      </c>
      <c r="Q169" s="3">
        <v>3653</v>
      </c>
      <c r="R169" s="3">
        <v>6772</v>
      </c>
      <c r="S169" s="3">
        <v>2683</v>
      </c>
      <c r="T169" s="3">
        <v>3675</v>
      </c>
      <c r="U169" s="3">
        <v>3492</v>
      </c>
      <c r="V169" s="3">
        <v>11939</v>
      </c>
      <c r="W169" s="3">
        <v>5075</v>
      </c>
      <c r="X169" s="3">
        <v>3368</v>
      </c>
      <c r="Y169" s="3">
        <v>2958</v>
      </c>
      <c r="Z169" s="3">
        <v>6354</v>
      </c>
      <c r="AA169" s="3">
        <v>12358</v>
      </c>
      <c r="AB169" s="3">
        <v>4048</v>
      </c>
      <c r="AC169" s="3">
        <v>2644</v>
      </c>
      <c r="AD169" s="3">
        <v>5437</v>
      </c>
      <c r="AE169" s="3">
        <v>10335</v>
      </c>
      <c r="AF169" s="3">
        <v>5697</v>
      </c>
      <c r="AG169" s="3">
        <v>4453</v>
      </c>
      <c r="AH169" s="3">
        <v>6557</v>
      </c>
      <c r="AI169" s="3">
        <v>6981</v>
      </c>
      <c r="AJ169" s="3">
        <v>3295</v>
      </c>
      <c r="AK169" s="3">
        <v>5224</v>
      </c>
      <c r="AL169" s="3">
        <v>5389</v>
      </c>
      <c r="AM169" s="3">
        <v>4299</v>
      </c>
      <c r="AN169" s="3">
        <v>3620</v>
      </c>
      <c r="AO169" s="3">
        <v>3988</v>
      </c>
      <c r="AP169" s="3">
        <v>7290</v>
      </c>
      <c r="AQ169" s="3">
        <v>10444</v>
      </c>
      <c r="AR169" s="3">
        <v>4504</v>
      </c>
      <c r="AS169" s="3">
        <v>5783</v>
      </c>
      <c r="AT169" s="3">
        <v>6497</v>
      </c>
      <c r="AU169" s="3">
        <v>4152</v>
      </c>
      <c r="AV169" s="3">
        <v>3791</v>
      </c>
      <c r="AW169" s="3">
        <v>2884</v>
      </c>
      <c r="AX169" s="3">
        <v>11284</v>
      </c>
      <c r="AY169" s="3">
        <v>13988</v>
      </c>
      <c r="AZ169" s="3">
        <v>4101</v>
      </c>
      <c r="BA169" s="3">
        <v>5220</v>
      </c>
      <c r="BB169" s="3">
        <v>3350</v>
      </c>
      <c r="BC169" s="3">
        <v>8758</v>
      </c>
      <c r="BD169" s="3">
        <v>6390</v>
      </c>
      <c r="BE169" s="3">
        <v>7473</v>
      </c>
      <c r="BF169" s="3">
        <v>8293</v>
      </c>
      <c r="BG169" s="3">
        <v>1229</v>
      </c>
      <c r="BH169" s="3">
        <v>8204</v>
      </c>
      <c r="BI169" s="3">
        <v>4915</v>
      </c>
      <c r="BJ169" s="3">
        <v>3193</v>
      </c>
      <c r="BK169" s="3">
        <v>6321</v>
      </c>
      <c r="BL169" s="3">
        <v>4084</v>
      </c>
      <c r="BM169" s="3">
        <v>2445</v>
      </c>
      <c r="BN169" s="3">
        <v>26684</v>
      </c>
      <c r="BO169" s="3">
        <v>8680</v>
      </c>
      <c r="BP169" s="3">
        <v>3109</v>
      </c>
      <c r="BQ169" s="3">
        <v>10063</v>
      </c>
      <c r="BR169" s="3">
        <v>11479</v>
      </c>
      <c r="BS169" s="3">
        <v>10683</v>
      </c>
      <c r="BT169" s="3">
        <v>7558</v>
      </c>
      <c r="BU169" s="3">
        <v>13572</v>
      </c>
      <c r="BV169" s="3">
        <v>11837</v>
      </c>
      <c r="BW169" s="3">
        <v>7953</v>
      </c>
      <c r="BX169" s="3">
        <v>10310</v>
      </c>
      <c r="BY169" s="3">
        <v>9097</v>
      </c>
      <c r="BZ169" s="3">
        <v>3395</v>
      </c>
      <c r="CA169" s="3">
        <v>5750</v>
      </c>
      <c r="CB169" s="3">
        <v>13510</v>
      </c>
      <c r="CC169" s="3">
        <v>8988</v>
      </c>
      <c r="CD169" s="3">
        <v>6753</v>
      </c>
      <c r="CE169" s="3">
        <v>6996</v>
      </c>
      <c r="CF169" s="3">
        <v>10644</v>
      </c>
      <c r="CG169" s="3">
        <v>4659</v>
      </c>
      <c r="CH169" s="3">
        <v>5334</v>
      </c>
    </row>
    <row r="170" spans="1:86" x14ac:dyDescent="0.2">
      <c r="A170" s="5" t="s">
        <v>379</v>
      </c>
      <c r="B170" s="9">
        <v>672508</v>
      </c>
      <c r="C170" s="9">
        <v>332</v>
      </c>
      <c r="D170" s="9">
        <v>211436</v>
      </c>
      <c r="E170" s="1" t="s">
        <v>380</v>
      </c>
      <c r="F170" s="1" t="str">
        <f>HYPERLINK("http://www.genome.ad.jp/dbget-bin/www_bget?compound+C00072","C00072")</f>
        <v>C00072</v>
      </c>
      <c r="G170" s="1">
        <v>54670067</v>
      </c>
      <c r="H170" s="20" t="s">
        <v>1233</v>
      </c>
      <c r="I170" s="3">
        <v>212</v>
      </c>
      <c r="J170" s="3">
        <v>122</v>
      </c>
      <c r="K170" s="3">
        <v>106</v>
      </c>
      <c r="L170" s="3">
        <v>82</v>
      </c>
      <c r="M170" s="3">
        <v>225</v>
      </c>
      <c r="N170" s="3">
        <v>122</v>
      </c>
      <c r="O170" s="3">
        <v>80</v>
      </c>
      <c r="P170" s="3">
        <v>104</v>
      </c>
      <c r="Q170" s="3">
        <v>80</v>
      </c>
      <c r="R170" s="3">
        <v>186</v>
      </c>
      <c r="S170" s="3">
        <v>139</v>
      </c>
      <c r="T170" s="3">
        <v>135</v>
      </c>
      <c r="U170" s="3">
        <v>231</v>
      </c>
      <c r="V170" s="3">
        <v>248</v>
      </c>
      <c r="W170" s="3">
        <v>88</v>
      </c>
      <c r="X170" s="3">
        <v>104</v>
      </c>
      <c r="Y170" s="3">
        <v>178</v>
      </c>
      <c r="Z170" s="3">
        <v>114</v>
      </c>
      <c r="AA170" s="3">
        <v>109</v>
      </c>
      <c r="AB170" s="3">
        <v>233</v>
      </c>
      <c r="AC170" s="3">
        <v>118</v>
      </c>
      <c r="AD170" s="3">
        <v>64</v>
      </c>
      <c r="AE170" s="3">
        <v>100</v>
      </c>
      <c r="AF170" s="3">
        <v>93</v>
      </c>
      <c r="AG170" s="3">
        <v>16</v>
      </c>
      <c r="AH170" s="3">
        <v>180</v>
      </c>
      <c r="AI170" s="3">
        <v>104</v>
      </c>
      <c r="AJ170" s="3">
        <v>107</v>
      </c>
      <c r="AK170" s="3">
        <v>132</v>
      </c>
      <c r="AL170" s="3">
        <v>103</v>
      </c>
      <c r="AM170" s="3">
        <v>283</v>
      </c>
      <c r="AN170" s="3">
        <v>198</v>
      </c>
      <c r="AO170" s="3">
        <v>228</v>
      </c>
      <c r="AP170" s="3">
        <v>85</v>
      </c>
      <c r="AQ170" s="3">
        <v>107</v>
      </c>
      <c r="AR170" s="3">
        <v>170</v>
      </c>
      <c r="AS170" s="3">
        <v>130</v>
      </c>
      <c r="AT170" s="3">
        <v>152</v>
      </c>
      <c r="AU170" s="3">
        <v>173</v>
      </c>
      <c r="AV170" s="3">
        <v>158</v>
      </c>
      <c r="AW170" s="3">
        <v>87</v>
      </c>
      <c r="AX170" s="3">
        <v>117</v>
      </c>
      <c r="AY170" s="3">
        <v>182</v>
      </c>
      <c r="AZ170" s="3">
        <v>110</v>
      </c>
      <c r="BA170" s="3">
        <v>85</v>
      </c>
      <c r="BB170" s="3">
        <v>89</v>
      </c>
      <c r="BC170" s="3">
        <v>87</v>
      </c>
      <c r="BD170" s="3">
        <v>101</v>
      </c>
      <c r="BE170" s="3">
        <v>82</v>
      </c>
      <c r="BF170" s="3">
        <v>90</v>
      </c>
      <c r="BG170" s="3">
        <v>99</v>
      </c>
      <c r="BH170" s="3">
        <v>117</v>
      </c>
      <c r="BI170" s="3">
        <v>115</v>
      </c>
      <c r="BJ170" s="3">
        <v>97</v>
      </c>
      <c r="BK170" s="3">
        <v>96</v>
      </c>
      <c r="BL170" s="3">
        <v>116</v>
      </c>
      <c r="BM170" s="3">
        <v>106</v>
      </c>
      <c r="BN170" s="3">
        <v>142</v>
      </c>
      <c r="BO170" s="3">
        <v>220</v>
      </c>
      <c r="BP170" s="3">
        <v>146</v>
      </c>
      <c r="BQ170" s="3">
        <v>123</v>
      </c>
      <c r="BR170" s="3">
        <v>153</v>
      </c>
      <c r="BS170" s="3">
        <v>161</v>
      </c>
      <c r="BT170" s="3">
        <v>88</v>
      </c>
      <c r="BU170" s="3">
        <v>363</v>
      </c>
      <c r="BV170" s="3">
        <v>81</v>
      </c>
      <c r="BW170" s="3">
        <v>6918</v>
      </c>
      <c r="BX170" s="3">
        <v>120</v>
      </c>
      <c r="BY170" s="3">
        <v>60</v>
      </c>
      <c r="BZ170" s="3">
        <v>107</v>
      </c>
      <c r="CA170" s="3">
        <v>103</v>
      </c>
      <c r="CB170" s="3">
        <v>121</v>
      </c>
      <c r="CC170" s="3">
        <v>105</v>
      </c>
      <c r="CD170" s="3">
        <v>94</v>
      </c>
      <c r="CE170" s="3">
        <v>126</v>
      </c>
      <c r="CF170" s="3">
        <v>206</v>
      </c>
      <c r="CG170" s="3">
        <v>106</v>
      </c>
      <c r="CH170" s="3">
        <v>147</v>
      </c>
    </row>
    <row r="171" spans="1:86" x14ac:dyDescent="0.2">
      <c r="A171" s="5" t="s">
        <v>1041</v>
      </c>
      <c r="B171" s="9">
        <v>835751</v>
      </c>
      <c r="C171" s="9">
        <v>91</v>
      </c>
      <c r="D171" s="9">
        <v>221544</v>
      </c>
      <c r="E171" s="1" t="s">
        <v>381</v>
      </c>
      <c r="F171" s="1" t="str">
        <f>HYPERLINK("http://www.genome.ad.jp/dbget-bin/www_bget?compound+  ","  ")</f>
        <v xml:space="preserve">  </v>
      </c>
      <c r="G171" s="1" t="str">
        <f>HYPERLINK("http://pubchem.ncbi.nlm.nih.gov/summary/summary.cgi?cid=5312542","5312542")</f>
        <v>5312542</v>
      </c>
      <c r="H171" s="1" t="s">
        <v>1070</v>
      </c>
      <c r="I171" s="3">
        <v>14107</v>
      </c>
      <c r="J171" s="3">
        <v>13283</v>
      </c>
      <c r="K171" s="3">
        <v>4175</v>
      </c>
      <c r="L171" s="3">
        <v>3441</v>
      </c>
      <c r="M171" s="3">
        <v>19426</v>
      </c>
      <c r="N171" s="3">
        <v>11150</v>
      </c>
      <c r="O171" s="3">
        <v>6912</v>
      </c>
      <c r="P171" s="3">
        <v>6208</v>
      </c>
      <c r="Q171" s="3">
        <v>1423</v>
      </c>
      <c r="R171" s="3">
        <v>2979</v>
      </c>
      <c r="S171" s="3">
        <v>3863</v>
      </c>
      <c r="T171" s="3">
        <v>8724</v>
      </c>
      <c r="U171" s="3">
        <v>1414</v>
      </c>
      <c r="V171" s="3">
        <v>6919</v>
      </c>
      <c r="W171" s="3">
        <v>22962</v>
      </c>
      <c r="X171" s="3">
        <v>6804</v>
      </c>
      <c r="Y171" s="3">
        <v>5807</v>
      </c>
      <c r="Z171" s="3">
        <v>9080</v>
      </c>
      <c r="AA171" s="3">
        <v>24478</v>
      </c>
      <c r="AB171" s="3">
        <v>3533</v>
      </c>
      <c r="AC171" s="3">
        <v>11387</v>
      </c>
      <c r="AD171" s="3">
        <v>432</v>
      </c>
      <c r="AE171" s="3">
        <v>23787</v>
      </c>
      <c r="AF171" s="3">
        <v>3282</v>
      </c>
      <c r="AG171" s="3">
        <v>362</v>
      </c>
      <c r="AH171" s="3">
        <v>30378</v>
      </c>
      <c r="AI171" s="3">
        <v>7920</v>
      </c>
      <c r="AJ171" s="3">
        <v>34940</v>
      </c>
      <c r="AK171" s="3">
        <v>5495</v>
      </c>
      <c r="AL171" s="3">
        <v>2992</v>
      </c>
      <c r="AM171" s="3">
        <v>4044</v>
      </c>
      <c r="AN171" s="3">
        <v>989</v>
      </c>
      <c r="AO171" s="3">
        <v>8746</v>
      </c>
      <c r="AP171" s="3">
        <v>1221</v>
      </c>
      <c r="AQ171" s="3">
        <v>33267</v>
      </c>
      <c r="AR171" s="3">
        <v>4313</v>
      </c>
      <c r="AS171" s="3">
        <v>7137</v>
      </c>
      <c r="AT171" s="3">
        <v>5869</v>
      </c>
      <c r="AU171" s="3">
        <v>5831</v>
      </c>
      <c r="AV171" s="3">
        <v>24203</v>
      </c>
      <c r="AW171" s="3">
        <v>2170</v>
      </c>
      <c r="AX171" s="3">
        <v>19044</v>
      </c>
      <c r="AY171" s="3">
        <v>23060</v>
      </c>
      <c r="AZ171" s="3">
        <v>7127</v>
      </c>
      <c r="BA171" s="3">
        <v>15505</v>
      </c>
      <c r="BB171" s="3">
        <v>18887</v>
      </c>
      <c r="BC171" s="3">
        <v>7831</v>
      </c>
      <c r="BD171" s="3">
        <v>9551</v>
      </c>
      <c r="BE171" s="3">
        <v>7309</v>
      </c>
      <c r="BF171" s="3">
        <v>10856</v>
      </c>
      <c r="BG171" s="3">
        <v>3430</v>
      </c>
      <c r="BH171" s="3">
        <v>12982</v>
      </c>
      <c r="BI171" s="3">
        <v>8235</v>
      </c>
      <c r="BJ171" s="3">
        <v>13105</v>
      </c>
      <c r="BK171" s="3">
        <v>12704</v>
      </c>
      <c r="BL171" s="3">
        <v>34635</v>
      </c>
      <c r="BM171" s="3">
        <v>256</v>
      </c>
      <c r="BN171" s="3">
        <v>8958</v>
      </c>
      <c r="BO171" s="3">
        <v>23653</v>
      </c>
      <c r="BP171" s="3">
        <v>3677</v>
      </c>
      <c r="BQ171" s="3">
        <v>14226</v>
      </c>
      <c r="BR171" s="3">
        <v>51692</v>
      </c>
      <c r="BS171" s="3">
        <v>47486</v>
      </c>
      <c r="BT171" s="3">
        <v>24565</v>
      </c>
      <c r="BU171" s="3">
        <v>14883</v>
      </c>
      <c r="BV171" s="3">
        <v>18845</v>
      </c>
      <c r="BW171" s="3">
        <v>36385</v>
      </c>
      <c r="BX171" s="3">
        <v>15536</v>
      </c>
      <c r="BY171" s="3">
        <v>12320</v>
      </c>
      <c r="BZ171" s="3">
        <v>7357</v>
      </c>
      <c r="CA171" s="3">
        <v>12704</v>
      </c>
      <c r="CB171" s="3">
        <v>9584</v>
      </c>
      <c r="CC171" s="3">
        <v>10898</v>
      </c>
      <c r="CD171" s="3">
        <v>20891</v>
      </c>
      <c r="CE171" s="3">
        <v>16570</v>
      </c>
      <c r="CF171" s="3">
        <v>33935</v>
      </c>
      <c r="CG171" s="3">
        <v>11282</v>
      </c>
      <c r="CH171" s="3">
        <v>4647</v>
      </c>
    </row>
    <row r="172" spans="1:86" x14ac:dyDescent="0.2">
      <c r="A172" s="5" t="s">
        <v>382</v>
      </c>
      <c r="B172" s="9">
        <v>856203</v>
      </c>
      <c r="C172" s="9">
        <v>117</v>
      </c>
      <c r="D172" s="9">
        <v>201822</v>
      </c>
      <c r="E172" s="1" t="s">
        <v>383</v>
      </c>
      <c r="F172" s="1" t="str">
        <f>HYPERLINK("http://www.genome.ad.jp/dbget-bin/www_bget?compound+C06425","C06425")</f>
        <v>C06425</v>
      </c>
      <c r="G172" s="1" t="str">
        <f>HYPERLINK("http://pubchem.ncbi.nlm.nih.gov/summary/summary.cgi?cid=10467","10467")</f>
        <v>10467</v>
      </c>
      <c r="H172" s="1" t="s">
        <v>1132</v>
      </c>
      <c r="I172" s="3">
        <v>4717</v>
      </c>
      <c r="J172" s="3">
        <v>3693</v>
      </c>
      <c r="K172" s="3">
        <v>9690</v>
      </c>
      <c r="L172" s="3">
        <v>4360</v>
      </c>
      <c r="M172" s="3">
        <v>3539</v>
      </c>
      <c r="N172" s="3">
        <v>4511</v>
      </c>
      <c r="O172" s="3">
        <v>3362</v>
      </c>
      <c r="P172" s="3">
        <v>2095</v>
      </c>
      <c r="Q172" s="3">
        <v>1634</v>
      </c>
      <c r="R172" s="3">
        <v>3785</v>
      </c>
      <c r="S172" s="3">
        <v>1184</v>
      </c>
      <c r="T172" s="3">
        <v>5246</v>
      </c>
      <c r="U172" s="3">
        <v>1517</v>
      </c>
      <c r="V172" s="3">
        <v>3920</v>
      </c>
      <c r="W172" s="3">
        <v>4093</v>
      </c>
      <c r="X172" s="3">
        <v>13158</v>
      </c>
      <c r="Y172" s="3">
        <v>1661</v>
      </c>
      <c r="Z172" s="3">
        <v>3300</v>
      </c>
      <c r="AA172" s="3">
        <v>4612</v>
      </c>
      <c r="AB172" s="3">
        <v>1703</v>
      </c>
      <c r="AC172" s="3">
        <v>3317</v>
      </c>
      <c r="AD172" s="3">
        <v>5239</v>
      </c>
      <c r="AE172" s="3">
        <v>2213</v>
      </c>
      <c r="AF172" s="3">
        <v>1813</v>
      </c>
      <c r="AG172" s="3">
        <v>1906</v>
      </c>
      <c r="AH172" s="3">
        <v>1914</v>
      </c>
      <c r="AI172" s="3">
        <v>4291</v>
      </c>
      <c r="AJ172" s="3">
        <v>3713</v>
      </c>
      <c r="AK172" s="3">
        <v>1800</v>
      </c>
      <c r="AL172" s="3">
        <v>451574</v>
      </c>
      <c r="AM172" s="3">
        <v>1997</v>
      </c>
      <c r="AN172" s="3">
        <v>1605</v>
      </c>
      <c r="AO172" s="3">
        <v>2247</v>
      </c>
      <c r="AP172" s="3">
        <v>2448</v>
      </c>
      <c r="AQ172" s="3">
        <v>5239</v>
      </c>
      <c r="AR172" s="3">
        <v>4367</v>
      </c>
      <c r="AS172" s="3">
        <v>2152</v>
      </c>
      <c r="AT172" s="3">
        <v>4017</v>
      </c>
      <c r="AU172" s="3">
        <v>1977</v>
      </c>
      <c r="AV172" s="3">
        <v>3438</v>
      </c>
      <c r="AW172" s="3">
        <v>1268</v>
      </c>
      <c r="AX172" s="3">
        <v>3121</v>
      </c>
      <c r="AY172" s="3">
        <v>4309</v>
      </c>
      <c r="AZ172" s="3">
        <v>1255</v>
      </c>
      <c r="BA172" s="3">
        <v>3763</v>
      </c>
      <c r="BB172" s="3">
        <v>1380</v>
      </c>
      <c r="BC172" s="3">
        <v>2508</v>
      </c>
      <c r="BD172" s="3">
        <v>6650</v>
      </c>
      <c r="BE172" s="3">
        <v>1443</v>
      </c>
      <c r="BF172" s="3">
        <v>2582</v>
      </c>
      <c r="BG172" s="3">
        <v>1413</v>
      </c>
      <c r="BH172" s="3">
        <v>11547</v>
      </c>
      <c r="BI172" s="3">
        <v>1278</v>
      </c>
      <c r="BJ172" s="3">
        <v>6057</v>
      </c>
      <c r="BK172" s="3">
        <v>4797</v>
      </c>
      <c r="BL172" s="3">
        <v>2254</v>
      </c>
      <c r="BM172" s="3">
        <v>1472</v>
      </c>
      <c r="BN172" s="3">
        <v>2559</v>
      </c>
      <c r="BO172" s="3">
        <v>3532</v>
      </c>
      <c r="BP172" s="3">
        <v>1609</v>
      </c>
      <c r="BQ172" s="3">
        <v>4497</v>
      </c>
      <c r="BR172" s="3">
        <v>1920</v>
      </c>
      <c r="BS172" s="3">
        <v>1635</v>
      </c>
      <c r="BT172" s="3">
        <v>3418</v>
      </c>
      <c r="BU172" s="3">
        <v>28868</v>
      </c>
      <c r="BV172" s="3">
        <v>4183</v>
      </c>
      <c r="BW172" s="3">
        <v>6439</v>
      </c>
      <c r="BX172" s="3">
        <v>1505</v>
      </c>
      <c r="BY172" s="3">
        <v>1617</v>
      </c>
      <c r="BZ172" s="3">
        <v>1353</v>
      </c>
      <c r="CA172" s="3">
        <v>2452</v>
      </c>
      <c r="CB172" s="3">
        <v>1422</v>
      </c>
      <c r="CC172" s="3">
        <v>1698</v>
      </c>
      <c r="CD172" s="3">
        <v>2074</v>
      </c>
      <c r="CE172" s="3">
        <v>2707</v>
      </c>
      <c r="CF172" s="3">
        <v>4756</v>
      </c>
      <c r="CG172" s="3">
        <v>3042</v>
      </c>
      <c r="CH172" s="3">
        <v>3433</v>
      </c>
    </row>
    <row r="173" spans="1:86" x14ac:dyDescent="0.2">
      <c r="A173" s="5" t="s">
        <v>384</v>
      </c>
      <c r="B173" s="9">
        <v>572600</v>
      </c>
      <c r="C173" s="9">
        <v>307</v>
      </c>
      <c r="D173" s="9">
        <v>417461</v>
      </c>
      <c r="E173" s="1" t="s">
        <v>385</v>
      </c>
      <c r="F173" s="1" t="str">
        <f>HYPERLINK("http://www.genome.ad.jp/dbget-bin/www_bget?compound+C01904","C01904")</f>
        <v>C01904</v>
      </c>
      <c r="G173" s="1" t="str">
        <f>HYPERLINK("http://pubchem.ncbi.nlm.nih.gov/summary/summary.cgi?cid=94154","94154")</f>
        <v>94154</v>
      </c>
      <c r="H173" s="1" t="s">
        <v>1105</v>
      </c>
      <c r="I173" s="3">
        <v>92</v>
      </c>
      <c r="J173" s="3">
        <v>214</v>
      </c>
      <c r="K173" s="3">
        <v>88</v>
      </c>
      <c r="L173" s="3">
        <v>164</v>
      </c>
      <c r="M173" s="3">
        <v>206</v>
      </c>
      <c r="N173" s="3">
        <v>253</v>
      </c>
      <c r="O173" s="3">
        <v>85</v>
      </c>
      <c r="P173" s="3">
        <v>81</v>
      </c>
      <c r="Q173" s="3">
        <v>144</v>
      </c>
      <c r="R173" s="3">
        <v>71</v>
      </c>
      <c r="S173" s="3">
        <v>128</v>
      </c>
      <c r="T173" s="3">
        <v>83</v>
      </c>
      <c r="U173" s="3">
        <v>170</v>
      </c>
      <c r="V173" s="3">
        <v>268</v>
      </c>
      <c r="W173" s="3">
        <v>101</v>
      </c>
      <c r="X173" s="3">
        <v>186</v>
      </c>
      <c r="Y173" s="3">
        <v>174</v>
      </c>
      <c r="Z173" s="3">
        <v>157</v>
      </c>
      <c r="AA173" s="3">
        <v>204</v>
      </c>
      <c r="AB173" s="3">
        <v>167</v>
      </c>
      <c r="AC173" s="3">
        <v>121</v>
      </c>
      <c r="AD173" s="3">
        <v>161</v>
      </c>
      <c r="AE173" s="3">
        <v>71</v>
      </c>
      <c r="AF173" s="3">
        <v>109</v>
      </c>
      <c r="AG173" s="3">
        <v>32</v>
      </c>
      <c r="AH173" s="3">
        <v>133</v>
      </c>
      <c r="AI173" s="3">
        <v>215</v>
      </c>
      <c r="AJ173" s="3">
        <v>200</v>
      </c>
      <c r="AK173" s="3">
        <v>132</v>
      </c>
      <c r="AL173" s="3">
        <v>414</v>
      </c>
      <c r="AM173" s="3">
        <v>129</v>
      </c>
      <c r="AN173" s="3">
        <v>102</v>
      </c>
      <c r="AO173" s="3">
        <v>142</v>
      </c>
      <c r="AP173" s="3">
        <v>11</v>
      </c>
      <c r="AQ173" s="3">
        <v>425</v>
      </c>
      <c r="AR173" s="3">
        <v>137</v>
      </c>
      <c r="AS173" s="3">
        <v>145</v>
      </c>
      <c r="AT173" s="3">
        <v>160</v>
      </c>
      <c r="AU173" s="3">
        <v>320</v>
      </c>
      <c r="AV173" s="3">
        <v>109</v>
      </c>
      <c r="AW173" s="3">
        <v>124</v>
      </c>
      <c r="AX173" s="3">
        <v>389</v>
      </c>
      <c r="AY173" s="3">
        <v>173</v>
      </c>
      <c r="AZ173" s="3">
        <v>239</v>
      </c>
      <c r="BA173" s="3">
        <v>151</v>
      </c>
      <c r="BB173" s="3">
        <v>106</v>
      </c>
      <c r="BC173" s="3">
        <v>326</v>
      </c>
      <c r="BD173" s="3">
        <v>193</v>
      </c>
      <c r="BE173" s="3">
        <v>392</v>
      </c>
      <c r="BF173" s="3">
        <v>211</v>
      </c>
      <c r="BG173" s="3">
        <v>105</v>
      </c>
      <c r="BH173" s="3">
        <v>273</v>
      </c>
      <c r="BI173" s="3">
        <v>162</v>
      </c>
      <c r="BJ173" s="3">
        <v>151</v>
      </c>
      <c r="BK173" s="3">
        <v>344</v>
      </c>
      <c r="BL173" s="3">
        <v>243</v>
      </c>
      <c r="BM173" s="3">
        <v>104</v>
      </c>
      <c r="BN173" s="3">
        <v>232</v>
      </c>
      <c r="BO173" s="3">
        <v>243</v>
      </c>
      <c r="BP173" s="3">
        <v>146</v>
      </c>
      <c r="BQ173" s="3">
        <v>204</v>
      </c>
      <c r="BR173" s="3">
        <v>286</v>
      </c>
      <c r="BS173" s="3">
        <v>223</v>
      </c>
      <c r="BT173" s="3">
        <v>249</v>
      </c>
      <c r="BU173" s="3">
        <v>235</v>
      </c>
      <c r="BV173" s="3">
        <v>447</v>
      </c>
      <c r="BW173" s="3">
        <v>295</v>
      </c>
      <c r="BX173" s="3">
        <v>349</v>
      </c>
      <c r="BY173" s="3">
        <v>160</v>
      </c>
      <c r="BZ173" s="3">
        <v>106</v>
      </c>
      <c r="CA173" s="3">
        <v>422</v>
      </c>
      <c r="CB173" s="3">
        <v>64</v>
      </c>
      <c r="CC173" s="3">
        <v>168</v>
      </c>
      <c r="CD173" s="3">
        <v>359</v>
      </c>
      <c r="CE173" s="3">
        <v>460</v>
      </c>
      <c r="CF173" s="3">
        <v>204</v>
      </c>
      <c r="CG173" s="3">
        <v>706</v>
      </c>
      <c r="CH173" s="3">
        <v>349</v>
      </c>
    </row>
    <row r="174" spans="1:86" x14ac:dyDescent="0.2">
      <c r="A174" s="5" t="s">
        <v>386</v>
      </c>
      <c r="B174" s="9">
        <v>546892</v>
      </c>
      <c r="C174" s="9">
        <v>217</v>
      </c>
      <c r="D174" s="9">
        <v>202065</v>
      </c>
      <c r="E174" s="1" t="s">
        <v>387</v>
      </c>
      <c r="F174" s="1" t="str">
        <f>HYPERLINK("http://www.genome.ad.jp/dbget-bin/www_bget?compound+C00259","C00259")</f>
        <v>C00259</v>
      </c>
      <c r="G174" s="1" t="str">
        <f>HYPERLINK("http://pubchem.ncbi.nlm.nih.gov/summary/summary.cgi?cid=229","229")</f>
        <v>229</v>
      </c>
      <c r="H174" s="1" t="s">
        <v>1225</v>
      </c>
      <c r="I174" s="3">
        <v>329</v>
      </c>
      <c r="J174" s="3">
        <v>331</v>
      </c>
      <c r="K174" s="3">
        <v>273</v>
      </c>
      <c r="L174" s="3">
        <v>317</v>
      </c>
      <c r="M174" s="3">
        <v>656</v>
      </c>
      <c r="N174" s="3">
        <v>711</v>
      </c>
      <c r="O174" s="3">
        <v>185</v>
      </c>
      <c r="P174" s="3">
        <v>173</v>
      </c>
      <c r="Q174" s="3">
        <v>218</v>
      </c>
      <c r="R174" s="3">
        <v>445</v>
      </c>
      <c r="S174" s="3">
        <v>285</v>
      </c>
      <c r="T174" s="3">
        <v>464</v>
      </c>
      <c r="U174" s="3">
        <v>281</v>
      </c>
      <c r="V174" s="3">
        <v>225</v>
      </c>
      <c r="W174" s="3">
        <v>209</v>
      </c>
      <c r="X174" s="3">
        <v>300</v>
      </c>
      <c r="Y174" s="3">
        <v>228</v>
      </c>
      <c r="Z174" s="3">
        <v>401</v>
      </c>
      <c r="AA174" s="3">
        <v>672</v>
      </c>
      <c r="AB174" s="3">
        <v>302</v>
      </c>
      <c r="AC174" s="3">
        <v>263</v>
      </c>
      <c r="AD174" s="3">
        <v>213</v>
      </c>
      <c r="AE174" s="3">
        <v>308</v>
      </c>
      <c r="AF174" s="3">
        <v>153</v>
      </c>
      <c r="AG174" s="3">
        <v>246</v>
      </c>
      <c r="AH174" s="3">
        <v>562</v>
      </c>
      <c r="AI174" s="3">
        <v>401</v>
      </c>
      <c r="AJ174" s="3">
        <v>373</v>
      </c>
      <c r="AK174" s="3">
        <v>203</v>
      </c>
      <c r="AL174" s="3">
        <v>609</v>
      </c>
      <c r="AM174" s="3">
        <v>414</v>
      </c>
      <c r="AN174" s="3">
        <v>244</v>
      </c>
      <c r="AO174" s="3">
        <v>399</v>
      </c>
      <c r="AP174" s="3">
        <v>215</v>
      </c>
      <c r="AQ174" s="3">
        <v>661</v>
      </c>
      <c r="AR174" s="3">
        <v>327</v>
      </c>
      <c r="AS174" s="3">
        <v>187</v>
      </c>
      <c r="AT174" s="3">
        <v>303</v>
      </c>
      <c r="AU174" s="3">
        <v>379</v>
      </c>
      <c r="AV174" s="3">
        <v>528</v>
      </c>
      <c r="AW174" s="3">
        <v>238</v>
      </c>
      <c r="AX174" s="3">
        <v>538</v>
      </c>
      <c r="AY174" s="3">
        <v>552</v>
      </c>
      <c r="AZ174" s="3">
        <v>375</v>
      </c>
      <c r="BA174" s="3">
        <v>354</v>
      </c>
      <c r="BB174" s="3">
        <v>210</v>
      </c>
      <c r="BC174" s="3">
        <v>719</v>
      </c>
      <c r="BD174" s="3">
        <v>353</v>
      </c>
      <c r="BE174" s="3">
        <v>398</v>
      </c>
      <c r="BF174" s="3">
        <v>643</v>
      </c>
      <c r="BG174" s="3">
        <v>110</v>
      </c>
      <c r="BH174" s="3">
        <v>376</v>
      </c>
      <c r="BI174" s="3">
        <v>199</v>
      </c>
      <c r="BJ174" s="3">
        <v>268</v>
      </c>
      <c r="BK174" s="3">
        <v>431</v>
      </c>
      <c r="BL174" s="3">
        <v>574</v>
      </c>
      <c r="BM174" s="3">
        <v>207</v>
      </c>
      <c r="BN174" s="3">
        <v>617</v>
      </c>
      <c r="BO174" s="3">
        <v>1391</v>
      </c>
      <c r="BP174" s="3">
        <v>175</v>
      </c>
      <c r="BQ174" s="3">
        <v>655</v>
      </c>
      <c r="BR174" s="3">
        <v>689</v>
      </c>
      <c r="BS174" s="3">
        <v>389</v>
      </c>
      <c r="BT174" s="3">
        <v>377</v>
      </c>
      <c r="BU174" s="3">
        <v>1114</v>
      </c>
      <c r="BV174" s="3">
        <v>659</v>
      </c>
      <c r="BW174" s="3">
        <v>644</v>
      </c>
      <c r="BX174" s="3">
        <v>792</v>
      </c>
      <c r="BY174" s="3">
        <v>526</v>
      </c>
      <c r="BZ174" s="3">
        <v>329</v>
      </c>
      <c r="CA174" s="3">
        <v>677</v>
      </c>
      <c r="CB174" s="3">
        <v>380</v>
      </c>
      <c r="CC174" s="3">
        <v>234</v>
      </c>
      <c r="CD174" s="3">
        <v>587</v>
      </c>
      <c r="CE174" s="3">
        <v>539</v>
      </c>
      <c r="CF174" s="3">
        <v>523</v>
      </c>
      <c r="CG174" s="3">
        <v>724</v>
      </c>
      <c r="CH174" s="3">
        <v>486</v>
      </c>
    </row>
    <row r="175" spans="1:86" x14ac:dyDescent="0.2">
      <c r="A175" s="5" t="s">
        <v>388</v>
      </c>
      <c r="B175" s="9">
        <v>455266</v>
      </c>
      <c r="C175" s="9">
        <v>218</v>
      </c>
      <c r="D175" s="9">
        <v>240264</v>
      </c>
      <c r="E175" s="1" t="s">
        <v>389</v>
      </c>
      <c r="F175" s="1" t="str">
        <f>HYPERLINK("http://www.genome.ad.jp/dbget-bin/www_bget?compound+C00872","C00872")</f>
        <v>C00872</v>
      </c>
      <c r="G175" s="1" t="str">
        <f>HYPERLINK("http://pubchem.ncbi.nlm.nih.gov/summary/summary.cgi?cid=100714","100714")</f>
        <v>100714</v>
      </c>
      <c r="H175" s="1" t="s">
        <v>1098</v>
      </c>
      <c r="I175" s="3">
        <v>1500</v>
      </c>
      <c r="J175" s="3">
        <v>1763</v>
      </c>
      <c r="K175" s="3">
        <v>1276</v>
      </c>
      <c r="L175" s="3">
        <v>1045</v>
      </c>
      <c r="M175" s="3">
        <v>2117</v>
      </c>
      <c r="N175" s="3">
        <v>3418</v>
      </c>
      <c r="O175" s="3">
        <v>341</v>
      </c>
      <c r="P175" s="3">
        <v>523</v>
      </c>
      <c r="Q175" s="3">
        <v>1305</v>
      </c>
      <c r="R175" s="3">
        <v>2679</v>
      </c>
      <c r="S175" s="3">
        <v>1216</v>
      </c>
      <c r="T175" s="3">
        <v>810</v>
      </c>
      <c r="U175" s="3">
        <v>965</v>
      </c>
      <c r="V175" s="3">
        <v>1290</v>
      </c>
      <c r="W175" s="3">
        <v>359</v>
      </c>
      <c r="X175" s="3">
        <v>1426</v>
      </c>
      <c r="Y175" s="3">
        <v>1097</v>
      </c>
      <c r="Z175" s="3">
        <v>1683</v>
      </c>
      <c r="AA175" s="3">
        <v>2498</v>
      </c>
      <c r="AB175" s="3">
        <v>1212</v>
      </c>
      <c r="AC175" s="3">
        <v>807</v>
      </c>
      <c r="AD175" s="3">
        <v>1302</v>
      </c>
      <c r="AE175" s="3">
        <v>3576</v>
      </c>
      <c r="AF175" s="3">
        <v>307</v>
      </c>
      <c r="AG175" s="3">
        <v>748</v>
      </c>
      <c r="AH175" s="3">
        <v>2678</v>
      </c>
      <c r="AI175" s="3">
        <v>1552</v>
      </c>
      <c r="AJ175" s="3">
        <v>1317</v>
      </c>
      <c r="AK175" s="3">
        <v>1151</v>
      </c>
      <c r="AL175" s="3">
        <v>556</v>
      </c>
      <c r="AM175" s="3">
        <v>1522</v>
      </c>
      <c r="AN175" s="3">
        <v>892</v>
      </c>
      <c r="AO175" s="3">
        <v>1939</v>
      </c>
      <c r="AP175" s="3">
        <v>1763</v>
      </c>
      <c r="AQ175" s="3">
        <v>2605</v>
      </c>
      <c r="AR175" s="3">
        <v>745</v>
      </c>
      <c r="AS175" s="3">
        <v>1542</v>
      </c>
      <c r="AT175" s="3">
        <v>1093</v>
      </c>
      <c r="AU175" s="3">
        <v>1763</v>
      </c>
      <c r="AV175" s="3">
        <v>525</v>
      </c>
      <c r="AW175" s="3">
        <v>579</v>
      </c>
      <c r="AX175" s="3">
        <v>2485</v>
      </c>
      <c r="AY175" s="3">
        <v>2535</v>
      </c>
      <c r="AZ175" s="3">
        <v>1389</v>
      </c>
      <c r="BA175" s="3">
        <v>1028</v>
      </c>
      <c r="BB175" s="3">
        <v>860</v>
      </c>
      <c r="BC175" s="3">
        <v>2573</v>
      </c>
      <c r="BD175" s="3">
        <v>1221</v>
      </c>
      <c r="BE175" s="3">
        <v>3981</v>
      </c>
      <c r="BF175" s="3">
        <v>1415</v>
      </c>
      <c r="BG175" s="3">
        <v>265</v>
      </c>
      <c r="BH175" s="3">
        <v>2069</v>
      </c>
      <c r="BI175" s="3">
        <v>1315</v>
      </c>
      <c r="BJ175" s="3">
        <v>691</v>
      </c>
      <c r="BK175" s="3">
        <v>1996</v>
      </c>
      <c r="BL175" s="3">
        <v>1743</v>
      </c>
      <c r="BM175" s="3">
        <v>427</v>
      </c>
      <c r="BN175" s="3">
        <v>4022</v>
      </c>
      <c r="BO175" s="3">
        <v>2495</v>
      </c>
      <c r="BP175" s="3">
        <v>1012</v>
      </c>
      <c r="BQ175" s="3">
        <v>1636</v>
      </c>
      <c r="BR175" s="3">
        <v>2483</v>
      </c>
      <c r="BS175" s="3">
        <v>4619</v>
      </c>
      <c r="BT175" s="3">
        <v>4292</v>
      </c>
      <c r="BU175" s="3">
        <v>3269</v>
      </c>
      <c r="BV175" s="3">
        <v>2386</v>
      </c>
      <c r="BW175" s="3">
        <v>1524</v>
      </c>
      <c r="BX175" s="3">
        <v>3389</v>
      </c>
      <c r="BY175" s="3">
        <v>2240</v>
      </c>
      <c r="BZ175" s="3">
        <v>1987</v>
      </c>
      <c r="CA175" s="3">
        <v>2938</v>
      </c>
      <c r="CB175" s="3">
        <v>2530</v>
      </c>
      <c r="CC175" s="3">
        <v>1701</v>
      </c>
      <c r="CD175" s="3">
        <v>2543</v>
      </c>
      <c r="CE175" s="3">
        <v>2178</v>
      </c>
      <c r="CF175" s="3">
        <v>2734</v>
      </c>
      <c r="CG175" s="3">
        <v>1827</v>
      </c>
      <c r="CH175" s="3">
        <v>1373</v>
      </c>
    </row>
    <row r="176" spans="1:86" x14ac:dyDescent="0.2">
      <c r="A176" s="5" t="s">
        <v>390</v>
      </c>
      <c r="B176" s="9">
        <v>507734</v>
      </c>
      <c r="C176" s="9">
        <v>198</v>
      </c>
      <c r="D176" s="9">
        <v>200425</v>
      </c>
      <c r="E176" s="1" t="s">
        <v>391</v>
      </c>
      <c r="F176" s="1" t="str">
        <f>HYPERLINK("http://www.genome.ad.jp/dbget-bin/www_bget?compound+C00026","C00026")</f>
        <v>C00026</v>
      </c>
      <c r="G176" s="1" t="str">
        <f>HYPERLINK("http://pubchem.ncbi.nlm.nih.gov/summary/summary.cgi?cid=51","51")</f>
        <v>51</v>
      </c>
      <c r="H176" s="1" t="s">
        <v>1231</v>
      </c>
      <c r="I176" s="3">
        <v>87</v>
      </c>
      <c r="J176" s="3">
        <v>164</v>
      </c>
      <c r="K176" s="3">
        <v>86</v>
      </c>
      <c r="L176" s="3">
        <v>9</v>
      </c>
      <c r="M176" s="3">
        <v>189</v>
      </c>
      <c r="N176" s="3">
        <v>71</v>
      </c>
      <c r="O176" s="3">
        <v>135</v>
      </c>
      <c r="P176" s="3">
        <v>88</v>
      </c>
      <c r="Q176" s="3">
        <v>165</v>
      </c>
      <c r="R176" s="3">
        <v>75</v>
      </c>
      <c r="S176" s="3">
        <v>39</v>
      </c>
      <c r="T176" s="3">
        <v>103</v>
      </c>
      <c r="U176" s="3">
        <v>200</v>
      </c>
      <c r="V176" s="3">
        <v>78</v>
      </c>
      <c r="W176" s="3">
        <v>85</v>
      </c>
      <c r="X176" s="3">
        <v>175</v>
      </c>
      <c r="Y176" s="3">
        <v>29</v>
      </c>
      <c r="Z176" s="3">
        <v>18</v>
      </c>
      <c r="AA176" s="3">
        <v>122</v>
      </c>
      <c r="AB176" s="3">
        <v>113</v>
      </c>
      <c r="AC176" s="3">
        <v>101</v>
      </c>
      <c r="AD176" s="3">
        <v>57</v>
      </c>
      <c r="AE176" s="3">
        <v>42</v>
      </c>
      <c r="AF176" s="3">
        <v>120</v>
      </c>
      <c r="AG176" s="3">
        <v>1</v>
      </c>
      <c r="AH176" s="3">
        <v>101</v>
      </c>
      <c r="AI176" s="3">
        <v>110</v>
      </c>
      <c r="AJ176" s="3">
        <v>85</v>
      </c>
      <c r="AK176" s="3">
        <v>120</v>
      </c>
      <c r="AL176" s="3">
        <v>118</v>
      </c>
      <c r="AM176" s="3">
        <v>49</v>
      </c>
      <c r="AN176" s="3">
        <v>40</v>
      </c>
      <c r="AO176" s="3">
        <v>119</v>
      </c>
      <c r="AP176" s="3">
        <v>139</v>
      </c>
      <c r="AQ176" s="3">
        <v>100</v>
      </c>
      <c r="AR176" s="3">
        <v>142</v>
      </c>
      <c r="AS176" s="3">
        <v>106</v>
      </c>
      <c r="AT176" s="3">
        <v>120</v>
      </c>
      <c r="AU176" s="3">
        <v>146</v>
      </c>
      <c r="AV176" s="3">
        <v>96</v>
      </c>
      <c r="AW176" s="3">
        <v>12</v>
      </c>
      <c r="AX176" s="3">
        <v>118</v>
      </c>
      <c r="AY176" s="3">
        <v>109</v>
      </c>
      <c r="AZ176" s="3">
        <v>106</v>
      </c>
      <c r="BA176" s="3">
        <v>116</v>
      </c>
      <c r="BB176" s="3">
        <v>158</v>
      </c>
      <c r="BC176" s="3">
        <v>88</v>
      </c>
      <c r="BD176" s="3">
        <v>191</v>
      </c>
      <c r="BE176" s="3">
        <v>55</v>
      </c>
      <c r="BF176" s="3">
        <v>67</v>
      </c>
      <c r="BG176" s="3">
        <v>117</v>
      </c>
      <c r="BH176" s="3">
        <v>109</v>
      </c>
      <c r="BI176" s="3">
        <v>26</v>
      </c>
      <c r="BJ176" s="3">
        <v>14</v>
      </c>
      <c r="BK176" s="3">
        <v>126</v>
      </c>
      <c r="BL176" s="3">
        <v>81</v>
      </c>
      <c r="BM176" s="3">
        <v>31</v>
      </c>
      <c r="BN176" s="3">
        <v>149</v>
      </c>
      <c r="BO176" s="3">
        <v>89</v>
      </c>
      <c r="BP176" s="3">
        <v>41</v>
      </c>
      <c r="BQ176" s="3">
        <v>121</v>
      </c>
      <c r="BR176" s="3">
        <v>81</v>
      </c>
      <c r="BS176" s="3">
        <v>168</v>
      </c>
      <c r="BT176" s="3">
        <v>207</v>
      </c>
      <c r="BU176" s="3">
        <v>176</v>
      </c>
      <c r="BV176" s="3">
        <v>89</v>
      </c>
      <c r="BW176" s="3">
        <v>122</v>
      </c>
      <c r="BX176" s="3">
        <v>27</v>
      </c>
      <c r="BY176" s="3">
        <v>81</v>
      </c>
      <c r="BZ176" s="3">
        <v>124</v>
      </c>
      <c r="CA176" s="3">
        <v>77</v>
      </c>
      <c r="CB176" s="3">
        <v>155</v>
      </c>
      <c r="CC176" s="3">
        <v>130</v>
      </c>
      <c r="CD176" s="3">
        <v>143</v>
      </c>
      <c r="CE176" s="3">
        <v>145</v>
      </c>
      <c r="CF176" s="3">
        <v>106</v>
      </c>
      <c r="CG176" s="3">
        <v>150</v>
      </c>
      <c r="CH176" s="3">
        <v>67</v>
      </c>
    </row>
    <row r="177" spans="1:86" x14ac:dyDescent="0.2">
      <c r="A177" s="19" t="s">
        <v>1047</v>
      </c>
      <c r="B177" s="9">
        <v>675911</v>
      </c>
      <c r="C177" s="9">
        <v>318</v>
      </c>
      <c r="D177" s="9">
        <v>203304</v>
      </c>
      <c r="E177" s="1" t="s">
        <v>259</v>
      </c>
      <c r="F177" s="1" t="str">
        <f>HYPERLINK("http://www.genome.ad.jp/dbget-bin/www_bget?compound+  ","  ")</f>
        <v xml:space="preserve">  </v>
      </c>
      <c r="G177" s="1" t="str">
        <f>HYPERLINK("http://pubchem.ncbi.nlm.nih.gov/summary/summary.cgi?cid=53714838","53714838")</f>
        <v>53714838</v>
      </c>
      <c r="H177" s="20" t="s">
        <v>1204</v>
      </c>
      <c r="I177" s="3">
        <v>350</v>
      </c>
      <c r="J177" s="3">
        <v>141</v>
      </c>
      <c r="K177" s="3">
        <v>148</v>
      </c>
      <c r="L177" s="3">
        <v>708</v>
      </c>
      <c r="M177" s="3">
        <v>133</v>
      </c>
      <c r="N177" s="3">
        <v>374</v>
      </c>
      <c r="O177" s="3">
        <v>98</v>
      </c>
      <c r="P177" s="3">
        <v>169</v>
      </c>
      <c r="Q177" s="3">
        <v>152</v>
      </c>
      <c r="R177" s="3">
        <v>282</v>
      </c>
      <c r="S177" s="3">
        <v>101</v>
      </c>
      <c r="T177" s="3">
        <v>187</v>
      </c>
      <c r="U177" s="3">
        <v>172</v>
      </c>
      <c r="V177" s="3">
        <v>269</v>
      </c>
      <c r="W177" s="3">
        <v>152</v>
      </c>
      <c r="X177" s="3">
        <v>650</v>
      </c>
      <c r="Y177" s="3">
        <v>288</v>
      </c>
      <c r="Z177" s="3">
        <v>303</v>
      </c>
      <c r="AA177" s="3">
        <v>339</v>
      </c>
      <c r="AB177" s="3">
        <v>311</v>
      </c>
      <c r="AC177" s="3">
        <v>243</v>
      </c>
      <c r="AD177" s="3">
        <v>94</v>
      </c>
      <c r="AE177" s="3">
        <v>631</v>
      </c>
      <c r="AF177" s="3">
        <v>160</v>
      </c>
      <c r="AG177" s="3">
        <v>156</v>
      </c>
      <c r="AH177" s="3">
        <v>82</v>
      </c>
      <c r="AI177" s="3">
        <v>129</v>
      </c>
      <c r="AJ177" s="3">
        <v>205</v>
      </c>
      <c r="AK177" s="3">
        <v>205</v>
      </c>
      <c r="AL177" s="3">
        <v>273</v>
      </c>
      <c r="AM177" s="3">
        <v>643</v>
      </c>
      <c r="AN177" s="3">
        <v>77</v>
      </c>
      <c r="AO177" s="3">
        <v>131</v>
      </c>
      <c r="AP177" s="3">
        <v>153</v>
      </c>
      <c r="AQ177" s="3">
        <v>266</v>
      </c>
      <c r="AR177" s="3">
        <v>133</v>
      </c>
      <c r="AS177" s="3">
        <v>364</v>
      </c>
      <c r="AT177" s="3">
        <v>163</v>
      </c>
      <c r="AU177" s="3">
        <v>115</v>
      </c>
      <c r="AV177" s="3">
        <v>355</v>
      </c>
      <c r="AW177" s="3">
        <v>110</v>
      </c>
      <c r="AX177" s="3">
        <v>182</v>
      </c>
      <c r="AY177" s="3">
        <v>513</v>
      </c>
      <c r="AZ177" s="3">
        <v>163</v>
      </c>
      <c r="BA177" s="3">
        <v>144</v>
      </c>
      <c r="BB177" s="3">
        <v>128</v>
      </c>
      <c r="BC177" s="3">
        <v>234</v>
      </c>
      <c r="BD177" s="3">
        <v>106</v>
      </c>
      <c r="BE177" s="3">
        <v>117</v>
      </c>
      <c r="BF177" s="3">
        <v>138</v>
      </c>
      <c r="BG177" s="3">
        <v>137</v>
      </c>
      <c r="BH177" s="3">
        <v>494</v>
      </c>
      <c r="BI177" s="3">
        <v>128</v>
      </c>
      <c r="BJ177" s="3">
        <v>116</v>
      </c>
      <c r="BK177" s="3">
        <v>182</v>
      </c>
      <c r="BL177" s="3">
        <v>110</v>
      </c>
      <c r="BM177" s="3">
        <v>182</v>
      </c>
      <c r="BN177" s="3">
        <v>173</v>
      </c>
      <c r="BO177" s="3">
        <v>924</v>
      </c>
      <c r="BP177" s="3">
        <v>502</v>
      </c>
      <c r="BQ177" s="3">
        <v>318</v>
      </c>
      <c r="BR177" s="3">
        <v>624</v>
      </c>
      <c r="BS177" s="3">
        <v>296</v>
      </c>
      <c r="BT177" s="3">
        <v>137</v>
      </c>
      <c r="BU177" s="3">
        <v>137</v>
      </c>
      <c r="BV177" s="3">
        <v>92</v>
      </c>
      <c r="BW177" s="3">
        <v>157</v>
      </c>
      <c r="BX177" s="3">
        <v>276</v>
      </c>
      <c r="BY177" s="3">
        <v>85</v>
      </c>
      <c r="BZ177" s="3">
        <v>233</v>
      </c>
      <c r="CA177" s="3">
        <v>119</v>
      </c>
      <c r="CB177" s="3">
        <v>106</v>
      </c>
      <c r="CC177" s="3">
        <v>133</v>
      </c>
      <c r="CD177" s="3">
        <v>235</v>
      </c>
      <c r="CE177" s="3">
        <v>127</v>
      </c>
      <c r="CF177" s="3">
        <v>695</v>
      </c>
      <c r="CG177" s="3">
        <v>211</v>
      </c>
      <c r="CH177" s="3">
        <v>148</v>
      </c>
    </row>
    <row r="178" spans="1:86" x14ac:dyDescent="0.2">
      <c r="A178" s="5" t="s">
        <v>1042</v>
      </c>
      <c r="B178" s="9">
        <v>723133</v>
      </c>
      <c r="C178" s="9">
        <v>100</v>
      </c>
      <c r="D178" s="9">
        <v>206158</v>
      </c>
      <c r="E178" s="1" t="s">
        <v>392</v>
      </c>
      <c r="F178" s="1" t="str">
        <f>HYPERLINK("http://www.genome.ad.jp/dbget-bin/www_bget?compound+C00499","C00499")</f>
        <v>C00499</v>
      </c>
      <c r="G178" s="1" t="str">
        <f>HYPERLINK("http://pubchem.ncbi.nlm.nih.gov/summary/summary.cgi?cid=203","203")</f>
        <v>203</v>
      </c>
      <c r="H178" s="1" t="s">
        <v>1226</v>
      </c>
      <c r="I178" s="3">
        <v>452</v>
      </c>
      <c r="J178" s="3">
        <v>399</v>
      </c>
      <c r="K178" s="3">
        <v>313</v>
      </c>
      <c r="L178" s="3">
        <v>230</v>
      </c>
      <c r="M178" s="3">
        <v>572</v>
      </c>
      <c r="N178" s="3">
        <v>288</v>
      </c>
      <c r="O178" s="3">
        <v>250</v>
      </c>
      <c r="P178" s="3">
        <v>212</v>
      </c>
      <c r="Q178" s="3">
        <v>496</v>
      </c>
      <c r="R178" s="3">
        <v>342</v>
      </c>
      <c r="S178" s="3">
        <v>292</v>
      </c>
      <c r="T178" s="3">
        <v>168</v>
      </c>
      <c r="U178" s="3">
        <v>792</v>
      </c>
      <c r="V178" s="3">
        <v>627</v>
      </c>
      <c r="W178" s="3">
        <v>249</v>
      </c>
      <c r="X178" s="3">
        <v>250</v>
      </c>
      <c r="Y178" s="3">
        <v>654</v>
      </c>
      <c r="Z178" s="3">
        <v>375</v>
      </c>
      <c r="AA178" s="3">
        <v>346</v>
      </c>
      <c r="AB178" s="3">
        <v>646</v>
      </c>
      <c r="AC178" s="3">
        <v>409</v>
      </c>
      <c r="AD178" s="3">
        <v>656</v>
      </c>
      <c r="AE178" s="3">
        <v>383</v>
      </c>
      <c r="AF178" s="3">
        <v>311</v>
      </c>
      <c r="AG178" s="3">
        <v>592</v>
      </c>
      <c r="AH178" s="3">
        <v>411</v>
      </c>
      <c r="AI178" s="3">
        <v>276</v>
      </c>
      <c r="AJ178" s="3">
        <v>306</v>
      </c>
      <c r="AK178" s="3">
        <v>287</v>
      </c>
      <c r="AL178" s="3">
        <v>379</v>
      </c>
      <c r="AM178" s="3">
        <v>355</v>
      </c>
      <c r="AN178" s="3">
        <v>1234</v>
      </c>
      <c r="AO178" s="3">
        <v>317</v>
      </c>
      <c r="AP178" s="3">
        <v>1141</v>
      </c>
      <c r="AQ178" s="3">
        <v>312</v>
      </c>
      <c r="AR178" s="3">
        <v>378</v>
      </c>
      <c r="AS178" s="3">
        <v>430</v>
      </c>
      <c r="AT178" s="3">
        <v>397</v>
      </c>
      <c r="AU178" s="3">
        <v>280</v>
      </c>
      <c r="AV178" s="3">
        <v>393</v>
      </c>
      <c r="AW178" s="3">
        <v>174</v>
      </c>
      <c r="AX178" s="3">
        <v>334</v>
      </c>
      <c r="AY178" s="3">
        <v>546</v>
      </c>
      <c r="AZ178" s="3">
        <v>202</v>
      </c>
      <c r="BA178" s="3">
        <v>292</v>
      </c>
      <c r="BB178" s="3">
        <v>194</v>
      </c>
      <c r="BC178" s="3">
        <v>336</v>
      </c>
      <c r="BD178" s="3">
        <v>325</v>
      </c>
      <c r="BE178" s="3">
        <v>186</v>
      </c>
      <c r="BF178" s="3">
        <v>366</v>
      </c>
      <c r="BG178" s="3">
        <v>182</v>
      </c>
      <c r="BH178" s="3">
        <v>407</v>
      </c>
      <c r="BI178" s="3">
        <v>245</v>
      </c>
      <c r="BJ178" s="3">
        <v>225</v>
      </c>
      <c r="BK178" s="3">
        <v>307</v>
      </c>
      <c r="BL178" s="3">
        <v>294</v>
      </c>
      <c r="BM178" s="3">
        <v>342</v>
      </c>
      <c r="BN178" s="3">
        <v>350</v>
      </c>
      <c r="BO178" s="3">
        <v>428</v>
      </c>
      <c r="BP178" s="3">
        <v>342</v>
      </c>
      <c r="BQ178" s="3">
        <v>358</v>
      </c>
      <c r="BR178" s="3">
        <v>256</v>
      </c>
      <c r="BS178" s="3">
        <v>274</v>
      </c>
      <c r="BT178" s="3">
        <v>424</v>
      </c>
      <c r="BU178" s="3">
        <v>257</v>
      </c>
      <c r="BV178" s="3">
        <v>402</v>
      </c>
      <c r="BW178" s="3">
        <v>321</v>
      </c>
      <c r="BX178" s="3">
        <v>294</v>
      </c>
      <c r="BY178" s="3">
        <v>435</v>
      </c>
      <c r="BZ178" s="3">
        <v>211</v>
      </c>
      <c r="CA178" s="3">
        <v>300</v>
      </c>
      <c r="CB178" s="3">
        <v>233</v>
      </c>
      <c r="CC178" s="3">
        <v>331</v>
      </c>
      <c r="CD178" s="3">
        <v>218</v>
      </c>
      <c r="CE178" s="3">
        <v>270</v>
      </c>
      <c r="CF178" s="3">
        <v>304</v>
      </c>
      <c r="CG178" s="3">
        <v>304</v>
      </c>
      <c r="CH178" s="3">
        <v>316</v>
      </c>
    </row>
    <row r="179" spans="1:86" x14ac:dyDescent="0.2">
      <c r="A179" s="5" t="s">
        <v>393</v>
      </c>
      <c r="B179" s="9">
        <v>246015</v>
      </c>
      <c r="C179" s="9">
        <v>116</v>
      </c>
      <c r="D179" s="9">
        <v>241385</v>
      </c>
      <c r="E179" s="1" t="s">
        <v>394</v>
      </c>
      <c r="F179" s="1" t="str">
        <f>HYPERLINK("http://www.genome.ad.jp/dbget-bin/www_bget?compound+C00041","C00041")</f>
        <v>C00041</v>
      </c>
      <c r="G179" s="1" t="str">
        <f>HYPERLINK("http://pubchem.ncbi.nlm.nih.gov/summary/summary.cgi?cid=5950","5950")</f>
        <v>5950</v>
      </c>
      <c r="H179" s="1" t="s">
        <v>1175</v>
      </c>
      <c r="I179" s="3">
        <v>249802</v>
      </c>
      <c r="J179" s="3">
        <v>386315</v>
      </c>
      <c r="K179" s="3">
        <v>103755</v>
      </c>
      <c r="L179" s="3">
        <v>97002</v>
      </c>
      <c r="M179" s="3">
        <v>360393</v>
      </c>
      <c r="N179" s="3">
        <v>307942</v>
      </c>
      <c r="O179" s="3">
        <v>74685</v>
      </c>
      <c r="P179" s="3">
        <v>142295</v>
      </c>
      <c r="Q179" s="3">
        <v>147177</v>
      </c>
      <c r="R179" s="3">
        <v>154372</v>
      </c>
      <c r="S179" s="3">
        <v>91059</v>
      </c>
      <c r="T179" s="3">
        <v>215533</v>
      </c>
      <c r="U179" s="3">
        <v>136237</v>
      </c>
      <c r="V179" s="3">
        <v>225043</v>
      </c>
      <c r="W179" s="3">
        <v>154216</v>
      </c>
      <c r="X179" s="3">
        <v>101445</v>
      </c>
      <c r="Y179" s="3">
        <v>136676</v>
      </c>
      <c r="Z179" s="3">
        <v>204134</v>
      </c>
      <c r="AA179" s="3">
        <v>323634</v>
      </c>
      <c r="AB179" s="3">
        <v>166467</v>
      </c>
      <c r="AC179" s="3">
        <v>95387</v>
      </c>
      <c r="AD179" s="3">
        <v>119116</v>
      </c>
      <c r="AE179" s="3">
        <v>454080</v>
      </c>
      <c r="AF179" s="3">
        <v>144481</v>
      </c>
      <c r="AG179" s="3">
        <v>155982</v>
      </c>
      <c r="AH179" s="3">
        <v>302832</v>
      </c>
      <c r="AI179" s="3">
        <v>282489</v>
      </c>
      <c r="AJ179" s="3">
        <v>156527</v>
      </c>
      <c r="AK179" s="3">
        <v>154377</v>
      </c>
      <c r="AL179" s="3">
        <v>505062</v>
      </c>
      <c r="AM179" s="3">
        <v>177269</v>
      </c>
      <c r="AN179" s="3">
        <v>100789</v>
      </c>
      <c r="AO179" s="3">
        <v>134828</v>
      </c>
      <c r="AP179" s="3">
        <v>370883</v>
      </c>
      <c r="AQ179" s="3">
        <v>554826</v>
      </c>
      <c r="AR179" s="3">
        <v>163903</v>
      </c>
      <c r="AS179" s="3">
        <v>184868</v>
      </c>
      <c r="AT179" s="3">
        <v>205364</v>
      </c>
      <c r="AU179" s="3">
        <v>197994</v>
      </c>
      <c r="AV179" s="3">
        <v>200074</v>
      </c>
      <c r="AW179" s="3">
        <v>125065</v>
      </c>
      <c r="AX179" s="3">
        <v>300661</v>
      </c>
      <c r="AY179" s="3">
        <v>428257</v>
      </c>
      <c r="AZ179" s="3">
        <v>167397</v>
      </c>
      <c r="BA179" s="3">
        <v>118636</v>
      </c>
      <c r="BB179" s="3">
        <v>178329</v>
      </c>
      <c r="BC179" s="3">
        <v>439556</v>
      </c>
      <c r="BD179" s="3">
        <v>153549</v>
      </c>
      <c r="BE179" s="3">
        <v>256744</v>
      </c>
      <c r="BF179" s="3">
        <v>211978</v>
      </c>
      <c r="BG179" s="3">
        <v>66886</v>
      </c>
      <c r="BH179" s="3">
        <v>231373</v>
      </c>
      <c r="BI179" s="3">
        <v>248731</v>
      </c>
      <c r="BJ179" s="3">
        <v>87093</v>
      </c>
      <c r="BK179" s="3">
        <v>152571</v>
      </c>
      <c r="BL179" s="3">
        <v>263573</v>
      </c>
      <c r="BM179" s="3">
        <v>61292</v>
      </c>
      <c r="BN179" s="3">
        <v>495800</v>
      </c>
      <c r="BO179" s="3">
        <v>380486</v>
      </c>
      <c r="BP179" s="3">
        <v>88185</v>
      </c>
      <c r="BQ179" s="3">
        <v>170444</v>
      </c>
      <c r="BR179" s="3">
        <v>317864</v>
      </c>
      <c r="BS179" s="3">
        <v>568233</v>
      </c>
      <c r="BT179" s="3">
        <v>500467</v>
      </c>
      <c r="BU179" s="3">
        <v>466685</v>
      </c>
      <c r="BV179" s="3">
        <v>557740</v>
      </c>
      <c r="BW179" s="3">
        <v>203795</v>
      </c>
      <c r="BX179" s="3">
        <v>322434</v>
      </c>
      <c r="BY179" s="3">
        <v>385921</v>
      </c>
      <c r="BZ179" s="3">
        <v>219066</v>
      </c>
      <c r="CA179" s="3">
        <v>389373</v>
      </c>
      <c r="CB179" s="3">
        <v>181149</v>
      </c>
      <c r="CC179" s="3">
        <v>233498</v>
      </c>
      <c r="CD179" s="3">
        <v>349483</v>
      </c>
      <c r="CE179" s="3">
        <v>544383</v>
      </c>
      <c r="CF179" s="3">
        <v>381000</v>
      </c>
      <c r="CG179" s="3">
        <v>471842</v>
      </c>
      <c r="CH179" s="3">
        <v>231194</v>
      </c>
    </row>
    <row r="180" spans="1:86" x14ac:dyDescent="0.2">
      <c r="A180" s="5" t="s">
        <v>395</v>
      </c>
      <c r="B180" s="9">
        <v>475399</v>
      </c>
      <c r="C180" s="9">
        <v>111</v>
      </c>
      <c r="D180" s="9">
        <v>218815</v>
      </c>
      <c r="E180" s="1" t="s">
        <v>396</v>
      </c>
      <c r="F180" s="1" t="str">
        <f>HYPERLINK("http://www.genome.ad.jp/dbget-bin/www_bget?compound+C06104","C06104")</f>
        <v>C06104</v>
      </c>
      <c r="G180" s="1" t="str">
        <f>HYPERLINK("http://pubchem.ncbi.nlm.nih.gov/summary/summary.cgi?cid=196","196")</f>
        <v>196</v>
      </c>
      <c r="H180" s="1" t="s">
        <v>1227</v>
      </c>
      <c r="I180" s="3">
        <v>470</v>
      </c>
      <c r="J180" s="3">
        <v>521</v>
      </c>
      <c r="K180" s="3">
        <v>803</v>
      </c>
      <c r="L180" s="3">
        <v>904</v>
      </c>
      <c r="M180" s="3">
        <v>340</v>
      </c>
      <c r="N180" s="3">
        <v>672</v>
      </c>
      <c r="O180" s="3">
        <v>561</v>
      </c>
      <c r="P180" s="3">
        <v>601</v>
      </c>
      <c r="Q180" s="3">
        <v>527</v>
      </c>
      <c r="R180" s="3">
        <v>636</v>
      </c>
      <c r="S180" s="3">
        <v>493</v>
      </c>
      <c r="T180" s="3">
        <v>439</v>
      </c>
      <c r="U180" s="3">
        <v>428</v>
      </c>
      <c r="V180" s="3">
        <v>566</v>
      </c>
      <c r="W180" s="3">
        <v>470</v>
      </c>
      <c r="X180" s="3">
        <v>534</v>
      </c>
      <c r="Y180" s="3">
        <v>616</v>
      </c>
      <c r="Z180" s="3">
        <v>597</v>
      </c>
      <c r="AA180" s="3">
        <v>2213</v>
      </c>
      <c r="AB180" s="3">
        <v>694</v>
      </c>
      <c r="AC180" s="3">
        <v>598</v>
      </c>
      <c r="AD180" s="3">
        <v>497</v>
      </c>
      <c r="AE180" s="3">
        <v>610</v>
      </c>
      <c r="AF180" s="3">
        <v>483</v>
      </c>
      <c r="AG180" s="3">
        <v>769</v>
      </c>
      <c r="AH180" s="3">
        <v>633</v>
      </c>
      <c r="AI180" s="3">
        <v>510</v>
      </c>
      <c r="AJ180" s="3">
        <v>745</v>
      </c>
      <c r="AK180" s="3">
        <v>655</v>
      </c>
      <c r="AL180" s="3">
        <v>696</v>
      </c>
      <c r="AM180" s="3">
        <v>429</v>
      </c>
      <c r="AN180" s="3">
        <v>690</v>
      </c>
      <c r="AO180" s="3">
        <v>942</v>
      </c>
      <c r="AP180" s="3">
        <v>411</v>
      </c>
      <c r="AQ180" s="3">
        <v>757</v>
      </c>
      <c r="AR180" s="3">
        <v>1262</v>
      </c>
      <c r="AS180" s="3">
        <v>571</v>
      </c>
      <c r="AT180" s="3">
        <v>3420</v>
      </c>
      <c r="AU180" s="3">
        <v>507</v>
      </c>
      <c r="AV180" s="3">
        <v>747</v>
      </c>
      <c r="AW180" s="3">
        <v>568</v>
      </c>
      <c r="AX180" s="3">
        <v>654</v>
      </c>
      <c r="AY180" s="3">
        <v>645</v>
      </c>
      <c r="AZ180" s="3">
        <v>462</v>
      </c>
      <c r="BA180" s="3">
        <v>483</v>
      </c>
      <c r="BB180" s="3">
        <v>428</v>
      </c>
      <c r="BC180" s="3">
        <v>489</v>
      </c>
      <c r="BD180" s="3">
        <v>599</v>
      </c>
      <c r="BE180" s="3">
        <v>726</v>
      </c>
      <c r="BF180" s="3">
        <v>482</v>
      </c>
      <c r="BG180" s="3">
        <v>609</v>
      </c>
      <c r="BH180" s="3">
        <v>665</v>
      </c>
      <c r="BI180" s="3">
        <v>618</v>
      </c>
      <c r="BJ180" s="3">
        <v>669</v>
      </c>
      <c r="BK180" s="3">
        <v>789</v>
      </c>
      <c r="BL180" s="3">
        <v>544</v>
      </c>
      <c r="BM180" s="3">
        <v>551</v>
      </c>
      <c r="BN180" s="3">
        <v>583</v>
      </c>
      <c r="BO180" s="3">
        <v>451</v>
      </c>
      <c r="BP180" s="3">
        <v>584</v>
      </c>
      <c r="BQ180" s="3">
        <v>634</v>
      </c>
      <c r="BR180" s="3">
        <v>642</v>
      </c>
      <c r="BS180" s="3">
        <v>611</v>
      </c>
      <c r="BT180" s="3">
        <v>648</v>
      </c>
      <c r="BU180" s="3">
        <v>531</v>
      </c>
      <c r="BV180" s="3">
        <v>629</v>
      </c>
      <c r="BW180" s="3">
        <v>413</v>
      </c>
      <c r="BX180" s="3">
        <v>568</v>
      </c>
      <c r="BY180" s="3">
        <v>666</v>
      </c>
      <c r="BZ180" s="3">
        <v>473</v>
      </c>
      <c r="CA180" s="3">
        <v>473</v>
      </c>
      <c r="CB180" s="3">
        <v>568</v>
      </c>
      <c r="CC180" s="3">
        <v>842</v>
      </c>
      <c r="CD180" s="3">
        <v>666</v>
      </c>
      <c r="CE180" s="3">
        <v>598</v>
      </c>
      <c r="CF180" s="3">
        <v>431</v>
      </c>
      <c r="CG180" s="3">
        <v>527</v>
      </c>
      <c r="CH180" s="3">
        <v>574</v>
      </c>
    </row>
    <row r="181" spans="1:86" x14ac:dyDescent="0.2">
      <c r="A181" s="5" t="s">
        <v>397</v>
      </c>
      <c r="B181" s="9">
        <v>1038945</v>
      </c>
      <c r="C181" s="9">
        <v>169</v>
      </c>
      <c r="D181" s="9">
        <v>362124</v>
      </c>
      <c r="E181" s="1" t="s">
        <v>398</v>
      </c>
      <c r="F181" s="1" t="str">
        <f>HYPERLINK("http://www.genome.ad.jp/dbget-bin/www_bget?compound+C00020","C00020")</f>
        <v>C00020</v>
      </c>
      <c r="G181" s="1" t="str">
        <f>HYPERLINK("http://pubchem.ncbi.nlm.nih.gov/summary/summary.cgi?cid=6083","6083")</f>
        <v>6083</v>
      </c>
      <c r="H181" s="1" t="s">
        <v>1164</v>
      </c>
      <c r="I181" s="3">
        <v>269</v>
      </c>
      <c r="J181" s="3">
        <v>341</v>
      </c>
      <c r="K181" s="3">
        <v>1375</v>
      </c>
      <c r="L181" s="3">
        <v>1017</v>
      </c>
      <c r="M181" s="3">
        <v>1074</v>
      </c>
      <c r="N181" s="3">
        <v>1949</v>
      </c>
      <c r="O181" s="3">
        <v>585</v>
      </c>
      <c r="P181" s="3">
        <v>261</v>
      </c>
      <c r="Q181" s="3">
        <v>376</v>
      </c>
      <c r="R181" s="3">
        <v>5802</v>
      </c>
      <c r="S181" s="3">
        <v>4262</v>
      </c>
      <c r="T181" s="3">
        <v>1583</v>
      </c>
      <c r="U181" s="3">
        <v>1810</v>
      </c>
      <c r="V181" s="3">
        <v>631</v>
      </c>
      <c r="W181" s="3">
        <v>643</v>
      </c>
      <c r="X181" s="3">
        <v>1288</v>
      </c>
      <c r="Y181" s="3">
        <v>639</v>
      </c>
      <c r="Z181" s="3">
        <v>454</v>
      </c>
      <c r="AA181" s="3">
        <v>829</v>
      </c>
      <c r="AB181" s="3">
        <v>373</v>
      </c>
      <c r="AC181" s="3">
        <v>300</v>
      </c>
      <c r="AD181" s="3">
        <v>496</v>
      </c>
      <c r="AE181" s="3">
        <v>106</v>
      </c>
      <c r="AF181" s="3">
        <v>272</v>
      </c>
      <c r="AG181" s="3">
        <v>149</v>
      </c>
      <c r="AH181" s="3">
        <v>734</v>
      </c>
      <c r="AI181" s="3">
        <v>193</v>
      </c>
      <c r="AJ181" s="3">
        <v>151</v>
      </c>
      <c r="AK181" s="3">
        <v>287</v>
      </c>
      <c r="AL181" s="3">
        <v>4602</v>
      </c>
      <c r="AM181" s="3">
        <v>2307</v>
      </c>
      <c r="AN181" s="3">
        <v>595</v>
      </c>
      <c r="AO181" s="3">
        <v>485</v>
      </c>
      <c r="AP181" s="3">
        <v>248</v>
      </c>
      <c r="AQ181" s="3">
        <v>1761</v>
      </c>
      <c r="AR181" s="3">
        <v>2689</v>
      </c>
      <c r="AS181" s="3">
        <v>278</v>
      </c>
      <c r="AT181" s="3">
        <v>1520</v>
      </c>
      <c r="AU181" s="3">
        <v>559</v>
      </c>
      <c r="AV181" s="3">
        <v>105</v>
      </c>
      <c r="AW181" s="3">
        <v>1557</v>
      </c>
      <c r="AX181" s="3">
        <v>3613</v>
      </c>
      <c r="AY181" s="3">
        <v>1168</v>
      </c>
      <c r="AZ181" s="3">
        <v>3078</v>
      </c>
      <c r="BA181" s="3">
        <v>3150</v>
      </c>
      <c r="BB181" s="3">
        <v>1035</v>
      </c>
      <c r="BC181" s="3">
        <v>611</v>
      </c>
      <c r="BD181" s="3">
        <v>7123</v>
      </c>
      <c r="BE181" s="3">
        <v>6677</v>
      </c>
      <c r="BF181" s="3">
        <v>4646</v>
      </c>
      <c r="BG181" s="3">
        <v>291</v>
      </c>
      <c r="BH181" s="3">
        <v>1960</v>
      </c>
      <c r="BI181" s="3">
        <v>223</v>
      </c>
      <c r="BJ181" s="3">
        <v>791</v>
      </c>
      <c r="BK181" s="3">
        <v>4469</v>
      </c>
      <c r="BL181" s="3">
        <v>163</v>
      </c>
      <c r="BM181" s="3">
        <v>758</v>
      </c>
      <c r="BN181" s="3">
        <v>2883</v>
      </c>
      <c r="BO181" s="3">
        <v>1052</v>
      </c>
      <c r="BP181" s="3">
        <v>1954</v>
      </c>
      <c r="BQ181" s="3">
        <v>1193</v>
      </c>
      <c r="BR181" s="3">
        <v>323</v>
      </c>
      <c r="BS181" s="3">
        <v>594</v>
      </c>
      <c r="BT181" s="3">
        <v>668</v>
      </c>
      <c r="BU181" s="3">
        <v>22003</v>
      </c>
      <c r="BV181" s="3">
        <v>4051</v>
      </c>
      <c r="BW181" s="3">
        <v>8792</v>
      </c>
      <c r="BX181" s="3">
        <v>1702</v>
      </c>
      <c r="BY181" s="3">
        <v>3299</v>
      </c>
      <c r="BZ181" s="3">
        <v>2190</v>
      </c>
      <c r="CA181" s="3">
        <v>3269</v>
      </c>
      <c r="CB181" s="3">
        <v>4147</v>
      </c>
      <c r="CC181" s="3">
        <v>1872</v>
      </c>
      <c r="CD181" s="3">
        <v>800</v>
      </c>
      <c r="CE181" s="3">
        <v>3999</v>
      </c>
      <c r="CF181" s="3">
        <v>239</v>
      </c>
      <c r="CG181" s="3">
        <v>9016</v>
      </c>
      <c r="CH181" s="3">
        <v>10595</v>
      </c>
    </row>
    <row r="182" spans="1:86" x14ac:dyDescent="0.2">
      <c r="A182" s="5" t="s">
        <v>399</v>
      </c>
      <c r="B182" s="9">
        <v>917818</v>
      </c>
      <c r="C182" s="9">
        <v>236</v>
      </c>
      <c r="D182" s="9">
        <v>211944</v>
      </c>
      <c r="E182" s="1" t="s">
        <v>400</v>
      </c>
      <c r="F182" s="1" t="str">
        <f>HYPERLINK("http://www.genome.ad.jp/dbget-bin/www_bget?compound+C00212","C00212")</f>
        <v>C00212</v>
      </c>
      <c r="G182" s="1" t="str">
        <f>HYPERLINK("http://pubchem.ncbi.nlm.nih.gov/summary/summary.cgi?cid=60961","60961")</f>
        <v>60961</v>
      </c>
      <c r="H182" s="1" t="s">
        <v>1119</v>
      </c>
      <c r="I182" s="3">
        <v>1386</v>
      </c>
      <c r="J182" s="3">
        <v>722</v>
      </c>
      <c r="K182" s="3">
        <v>5239</v>
      </c>
      <c r="L182" s="3">
        <v>1689</v>
      </c>
      <c r="M182" s="3">
        <v>1322</v>
      </c>
      <c r="N182" s="3">
        <v>2363</v>
      </c>
      <c r="O182" s="3">
        <v>417</v>
      </c>
      <c r="P182" s="3">
        <v>720</v>
      </c>
      <c r="Q182" s="3">
        <v>1393</v>
      </c>
      <c r="R182" s="3">
        <v>13096</v>
      </c>
      <c r="S182" s="3">
        <v>2132</v>
      </c>
      <c r="T182" s="3">
        <v>7907</v>
      </c>
      <c r="U182" s="3">
        <v>2870</v>
      </c>
      <c r="V182" s="3">
        <v>144</v>
      </c>
      <c r="W182" s="3">
        <v>1156</v>
      </c>
      <c r="X182" s="3">
        <v>4860</v>
      </c>
      <c r="Y182" s="3">
        <v>947</v>
      </c>
      <c r="Z182" s="3">
        <v>366</v>
      </c>
      <c r="AA182" s="3">
        <v>1901</v>
      </c>
      <c r="AB182" s="3">
        <v>1320</v>
      </c>
      <c r="AC182" s="3">
        <v>2249</v>
      </c>
      <c r="AD182" s="3">
        <v>651</v>
      </c>
      <c r="AE182" s="3">
        <v>252</v>
      </c>
      <c r="AF182" s="3">
        <v>138</v>
      </c>
      <c r="AG182" s="3">
        <v>226</v>
      </c>
      <c r="AH182" s="3">
        <v>1366</v>
      </c>
      <c r="AI182" s="3">
        <v>728</v>
      </c>
      <c r="AJ182" s="3">
        <v>1517</v>
      </c>
      <c r="AK182" s="3">
        <v>319</v>
      </c>
      <c r="AL182" s="3">
        <v>7956</v>
      </c>
      <c r="AM182" s="3">
        <v>2206</v>
      </c>
      <c r="AN182" s="3">
        <v>528</v>
      </c>
      <c r="AO182" s="3">
        <v>11791</v>
      </c>
      <c r="AP182" s="3">
        <v>269</v>
      </c>
      <c r="AQ182" s="3">
        <v>2266</v>
      </c>
      <c r="AR182" s="3">
        <v>994</v>
      </c>
      <c r="AS182" s="3">
        <v>615</v>
      </c>
      <c r="AT182" s="3">
        <v>567</v>
      </c>
      <c r="AU182" s="3">
        <v>1208</v>
      </c>
      <c r="AV182" s="3">
        <v>2247</v>
      </c>
      <c r="AW182" s="3">
        <v>2309</v>
      </c>
      <c r="AX182" s="3">
        <v>7583</v>
      </c>
      <c r="AY182" s="3">
        <v>865</v>
      </c>
      <c r="AZ182" s="3">
        <v>1149</v>
      </c>
      <c r="BA182" s="3">
        <v>1300</v>
      </c>
      <c r="BB182" s="3">
        <v>699</v>
      </c>
      <c r="BC182" s="3">
        <v>2775</v>
      </c>
      <c r="BD182" s="3">
        <v>885</v>
      </c>
      <c r="BE182" s="3">
        <v>2714</v>
      </c>
      <c r="BF182" s="3">
        <v>1553</v>
      </c>
      <c r="BG182" s="3">
        <v>327</v>
      </c>
      <c r="BH182" s="3">
        <v>2462</v>
      </c>
      <c r="BI182" s="3">
        <v>575</v>
      </c>
      <c r="BJ182" s="3">
        <v>1802</v>
      </c>
      <c r="BK182" s="3">
        <v>7443</v>
      </c>
      <c r="BL182" s="3">
        <v>724</v>
      </c>
      <c r="BM182" s="3">
        <v>2445</v>
      </c>
      <c r="BN182" s="3">
        <v>1689</v>
      </c>
      <c r="BO182" s="3">
        <v>8053</v>
      </c>
      <c r="BP182" s="3">
        <v>2700</v>
      </c>
      <c r="BQ182" s="3">
        <v>1239</v>
      </c>
      <c r="BR182" s="3">
        <v>317</v>
      </c>
      <c r="BS182" s="3">
        <v>637</v>
      </c>
      <c r="BT182" s="3">
        <v>1550</v>
      </c>
      <c r="BU182" s="3">
        <v>27916</v>
      </c>
      <c r="BV182" s="3">
        <v>5530</v>
      </c>
      <c r="BW182" s="3">
        <v>10053</v>
      </c>
      <c r="BX182" s="3">
        <v>1239</v>
      </c>
      <c r="BY182" s="3">
        <v>563</v>
      </c>
      <c r="BZ182" s="3">
        <v>2655</v>
      </c>
      <c r="CA182" s="3">
        <v>1976</v>
      </c>
      <c r="CB182" s="3">
        <v>1488</v>
      </c>
      <c r="CC182" s="3">
        <v>1292</v>
      </c>
      <c r="CD182" s="3">
        <v>3001</v>
      </c>
      <c r="CE182" s="3">
        <v>10622</v>
      </c>
      <c r="CF182" s="3">
        <v>3040</v>
      </c>
      <c r="CG182" s="3">
        <v>7348</v>
      </c>
      <c r="CH182" s="3">
        <v>4954</v>
      </c>
    </row>
    <row r="183" spans="1:86" x14ac:dyDescent="0.2">
      <c r="A183" s="5" t="s">
        <v>401</v>
      </c>
      <c r="B183" s="9">
        <v>646247</v>
      </c>
      <c r="C183" s="9">
        <v>264</v>
      </c>
      <c r="D183" s="9">
        <v>307666</v>
      </c>
      <c r="E183" s="1" t="s">
        <v>402</v>
      </c>
      <c r="F183" s="1" t="str">
        <f>HYPERLINK("http://www.genome.ad.jp/dbget-bin/www_bget?compound+C00147","C00147")</f>
        <v>C00147</v>
      </c>
      <c r="G183" s="1" t="str">
        <f>HYPERLINK("http://pubchem.ncbi.nlm.nih.gov/summary/summary.cgi?cid=190","190")</f>
        <v>190</v>
      </c>
      <c r="H183" s="1" t="s">
        <v>1228</v>
      </c>
      <c r="I183" s="3">
        <v>133</v>
      </c>
      <c r="J183" s="3">
        <v>118</v>
      </c>
      <c r="K183" s="3">
        <v>137</v>
      </c>
      <c r="L183" s="3">
        <v>144</v>
      </c>
      <c r="M183" s="3">
        <v>92</v>
      </c>
      <c r="N183" s="3">
        <v>204</v>
      </c>
      <c r="O183" s="3">
        <v>100</v>
      </c>
      <c r="P183" s="3">
        <v>101</v>
      </c>
      <c r="Q183" s="3">
        <v>102</v>
      </c>
      <c r="R183" s="3">
        <v>177</v>
      </c>
      <c r="S183" s="3">
        <v>174</v>
      </c>
      <c r="T183" s="3">
        <v>280</v>
      </c>
      <c r="U183" s="3">
        <v>88</v>
      </c>
      <c r="V183" s="3">
        <v>123</v>
      </c>
      <c r="W183" s="3">
        <v>107</v>
      </c>
      <c r="X183" s="3">
        <v>147</v>
      </c>
      <c r="Y183" s="3">
        <v>100</v>
      </c>
      <c r="Z183" s="3">
        <v>128</v>
      </c>
      <c r="AA183" s="3">
        <v>247</v>
      </c>
      <c r="AB183" s="3">
        <v>127</v>
      </c>
      <c r="AC183" s="3">
        <v>176</v>
      </c>
      <c r="AD183" s="3">
        <v>107</v>
      </c>
      <c r="AE183" s="3">
        <v>79</v>
      </c>
      <c r="AF183" s="3">
        <v>86</v>
      </c>
      <c r="AG183" s="3">
        <v>90</v>
      </c>
      <c r="AH183" s="3">
        <v>176</v>
      </c>
      <c r="AI183" s="3">
        <v>127</v>
      </c>
      <c r="AJ183" s="3">
        <v>200</v>
      </c>
      <c r="AK183" s="3">
        <v>77</v>
      </c>
      <c r="AL183" s="3">
        <v>433</v>
      </c>
      <c r="AM183" s="3">
        <v>93</v>
      </c>
      <c r="AN183" s="3">
        <v>103</v>
      </c>
      <c r="AO183" s="3">
        <v>169</v>
      </c>
      <c r="AP183" s="3">
        <v>119</v>
      </c>
      <c r="AQ183" s="3">
        <v>196</v>
      </c>
      <c r="AR183" s="3">
        <v>175</v>
      </c>
      <c r="AS183" s="3">
        <v>106</v>
      </c>
      <c r="AT183" s="3">
        <v>116</v>
      </c>
      <c r="AU183" s="3">
        <v>118</v>
      </c>
      <c r="AV183" s="3">
        <v>140</v>
      </c>
      <c r="AW183" s="3">
        <v>108</v>
      </c>
      <c r="AX183" s="3">
        <v>360</v>
      </c>
      <c r="AY183" s="3">
        <v>298</v>
      </c>
      <c r="AZ183" s="3">
        <v>146</v>
      </c>
      <c r="BA183" s="3">
        <v>249</v>
      </c>
      <c r="BB183" s="3">
        <v>159</v>
      </c>
      <c r="BC183" s="3">
        <v>212</v>
      </c>
      <c r="BD183" s="3">
        <v>180</v>
      </c>
      <c r="BE183" s="3">
        <v>288</v>
      </c>
      <c r="BF183" s="3">
        <v>220</v>
      </c>
      <c r="BG183" s="3">
        <v>106</v>
      </c>
      <c r="BH183" s="3">
        <v>191</v>
      </c>
      <c r="BI183" s="3">
        <v>101</v>
      </c>
      <c r="BJ183" s="3">
        <v>94</v>
      </c>
      <c r="BK183" s="3">
        <v>143</v>
      </c>
      <c r="BL183" s="3">
        <v>114</v>
      </c>
      <c r="BM183" s="3">
        <v>115</v>
      </c>
      <c r="BN183" s="3">
        <v>390</v>
      </c>
      <c r="BO183" s="3">
        <v>177</v>
      </c>
      <c r="BP183" s="3">
        <v>124</v>
      </c>
      <c r="BQ183" s="3">
        <v>146</v>
      </c>
      <c r="BR183" s="3">
        <v>180</v>
      </c>
      <c r="BS183" s="3">
        <v>256</v>
      </c>
      <c r="BT183" s="3">
        <v>214</v>
      </c>
      <c r="BU183" s="3">
        <v>1113</v>
      </c>
      <c r="BV183" s="3">
        <v>212</v>
      </c>
      <c r="BW183" s="3">
        <v>530</v>
      </c>
      <c r="BX183" s="3">
        <v>246</v>
      </c>
      <c r="BY183" s="3">
        <v>308</v>
      </c>
      <c r="BZ183" s="3">
        <v>106</v>
      </c>
      <c r="CA183" s="3">
        <v>285</v>
      </c>
      <c r="CB183" s="3">
        <v>130</v>
      </c>
      <c r="CC183" s="3">
        <v>184</v>
      </c>
      <c r="CD183" s="3">
        <v>186</v>
      </c>
      <c r="CE183" s="3">
        <v>897</v>
      </c>
      <c r="CF183" s="3">
        <v>139</v>
      </c>
      <c r="CG183" s="3">
        <v>251</v>
      </c>
      <c r="CH183" s="3">
        <v>262</v>
      </c>
    </row>
    <row r="184" spans="1:86" x14ac:dyDescent="0.2">
      <c r="A184" s="5" t="s">
        <v>403</v>
      </c>
      <c r="B184" s="9">
        <v>238719</v>
      </c>
      <c r="C184" s="9">
        <v>105</v>
      </c>
      <c r="D184" s="9">
        <v>211899</v>
      </c>
      <c r="E184" s="1" t="s">
        <v>404</v>
      </c>
      <c r="F184" s="1" t="str">
        <f>HYPERLINK("http://www.genome.ad.jp/dbget-bin/www_bget?compound+C07113","C07113")</f>
        <v>C07113</v>
      </c>
      <c r="G184" s="1" t="str">
        <f>HYPERLINK("http://pubchem.ncbi.nlm.nih.gov/summary/summary.cgi?cid=7410","7410")</f>
        <v>7410</v>
      </c>
      <c r="H184" s="1" t="s">
        <v>1146</v>
      </c>
      <c r="I184" s="3">
        <v>4758</v>
      </c>
      <c r="J184" s="3">
        <v>4994</v>
      </c>
      <c r="K184" s="3">
        <v>5491</v>
      </c>
      <c r="L184" s="3">
        <v>5452</v>
      </c>
      <c r="M184" s="3">
        <v>5584</v>
      </c>
      <c r="N184" s="3">
        <v>4509</v>
      </c>
      <c r="O184" s="3">
        <v>4948</v>
      </c>
      <c r="P184" s="3">
        <v>804</v>
      </c>
      <c r="Q184" s="3">
        <v>702</v>
      </c>
      <c r="R184" s="3">
        <v>4929</v>
      </c>
      <c r="S184" s="3">
        <v>594</v>
      </c>
      <c r="T184" s="3">
        <v>4491</v>
      </c>
      <c r="U184" s="3">
        <v>617</v>
      </c>
      <c r="V184" s="3">
        <v>4517</v>
      </c>
      <c r="W184" s="3">
        <v>4890</v>
      </c>
      <c r="X184" s="3">
        <v>4794</v>
      </c>
      <c r="Y184" s="3">
        <v>802</v>
      </c>
      <c r="Z184" s="3">
        <v>5009</v>
      </c>
      <c r="AA184" s="3">
        <v>4944</v>
      </c>
      <c r="AB184" s="3">
        <v>794</v>
      </c>
      <c r="AC184" s="3">
        <v>4578</v>
      </c>
      <c r="AD184" s="3">
        <v>844</v>
      </c>
      <c r="AE184" s="3">
        <v>763</v>
      </c>
      <c r="AF184" s="3">
        <v>3988</v>
      </c>
      <c r="AG184" s="3">
        <v>881</v>
      </c>
      <c r="AH184" s="3">
        <v>910</v>
      </c>
      <c r="AI184" s="3">
        <v>4483</v>
      </c>
      <c r="AJ184" s="3">
        <v>3780</v>
      </c>
      <c r="AK184" s="3">
        <v>748</v>
      </c>
      <c r="AL184" s="3">
        <v>5334</v>
      </c>
      <c r="AM184" s="3">
        <v>1270</v>
      </c>
      <c r="AN184" s="3">
        <v>624</v>
      </c>
      <c r="AO184" s="3">
        <v>717</v>
      </c>
      <c r="AP184" s="3">
        <v>828</v>
      </c>
      <c r="AQ184" s="3">
        <v>5548</v>
      </c>
      <c r="AR184" s="3">
        <v>5763</v>
      </c>
      <c r="AS184" s="3">
        <v>842</v>
      </c>
      <c r="AT184" s="3">
        <v>3595</v>
      </c>
      <c r="AU184" s="3">
        <v>768</v>
      </c>
      <c r="AV184" s="3">
        <v>4884</v>
      </c>
      <c r="AW184" s="3">
        <v>583</v>
      </c>
      <c r="AX184" s="3">
        <v>4524</v>
      </c>
      <c r="AY184" s="3">
        <v>754</v>
      </c>
      <c r="AZ184" s="3">
        <v>595</v>
      </c>
      <c r="BA184" s="3">
        <v>4138</v>
      </c>
      <c r="BB184" s="3">
        <v>687</v>
      </c>
      <c r="BC184" s="3">
        <v>781</v>
      </c>
      <c r="BD184" s="3">
        <v>4355</v>
      </c>
      <c r="BE184" s="3">
        <v>730</v>
      </c>
      <c r="BF184" s="3">
        <v>4849</v>
      </c>
      <c r="BG184" s="3">
        <v>744</v>
      </c>
      <c r="BH184" s="3">
        <v>4996</v>
      </c>
      <c r="BI184" s="3">
        <v>816</v>
      </c>
      <c r="BJ184" s="3">
        <v>5284</v>
      </c>
      <c r="BK184" s="3">
        <v>5840</v>
      </c>
      <c r="BL184" s="3">
        <v>754</v>
      </c>
      <c r="BM184" s="3">
        <v>609</v>
      </c>
      <c r="BN184" s="3">
        <v>895</v>
      </c>
      <c r="BO184" s="3">
        <v>5962</v>
      </c>
      <c r="BP184" s="3">
        <v>700</v>
      </c>
      <c r="BQ184" s="3">
        <v>5348</v>
      </c>
      <c r="BR184" s="3">
        <v>740</v>
      </c>
      <c r="BS184" s="3">
        <v>771</v>
      </c>
      <c r="BT184" s="3">
        <v>4816</v>
      </c>
      <c r="BU184" s="3">
        <v>6925</v>
      </c>
      <c r="BV184" s="3">
        <v>3497</v>
      </c>
      <c r="BW184" s="3">
        <v>3858</v>
      </c>
      <c r="BX184" s="3">
        <v>698</v>
      </c>
      <c r="BY184" s="3">
        <v>796</v>
      </c>
      <c r="BZ184" s="3">
        <v>667</v>
      </c>
      <c r="CA184" s="3">
        <v>667</v>
      </c>
      <c r="CB184" s="3">
        <v>579</v>
      </c>
      <c r="CC184" s="3">
        <v>796</v>
      </c>
      <c r="CD184" s="3">
        <v>654</v>
      </c>
      <c r="CE184" s="3">
        <v>5125</v>
      </c>
      <c r="CF184" s="3">
        <v>5922</v>
      </c>
      <c r="CG184" s="3">
        <v>3939</v>
      </c>
      <c r="CH184" s="3">
        <v>4587</v>
      </c>
    </row>
    <row r="185" spans="1:86" x14ac:dyDescent="0.2">
      <c r="A185" s="5" t="s">
        <v>467</v>
      </c>
      <c r="B185" s="9">
        <v>967673</v>
      </c>
      <c r="C185" s="9">
        <v>236</v>
      </c>
      <c r="D185" s="9">
        <v>213373</v>
      </c>
      <c r="E185" s="1" t="s">
        <v>468</v>
      </c>
      <c r="F185" s="1" t="str">
        <f>HYPERLINK("http://www.genome.ad.jp/dbget-bin/www_bget?compound+C00170","C00170")</f>
        <v>C00170</v>
      </c>
      <c r="G185" s="1" t="str">
        <f>HYPERLINK("http://pubchem.ncbi.nlm.nih.gov/summary/summary.cgi?cid=439176","439176")</f>
        <v>439176</v>
      </c>
      <c r="H185" s="1" t="s">
        <v>1088</v>
      </c>
      <c r="I185" s="3">
        <v>258</v>
      </c>
      <c r="J185" s="3">
        <v>188</v>
      </c>
      <c r="K185" s="3">
        <v>208</v>
      </c>
      <c r="L185" s="3">
        <v>192</v>
      </c>
      <c r="M185" s="3">
        <v>338</v>
      </c>
      <c r="N185" s="3">
        <v>365</v>
      </c>
      <c r="O185" s="3">
        <v>182</v>
      </c>
      <c r="P185" s="3">
        <v>109</v>
      </c>
      <c r="Q185" s="3">
        <v>168</v>
      </c>
      <c r="R185" s="3">
        <v>196</v>
      </c>
      <c r="S185" s="3">
        <v>267</v>
      </c>
      <c r="T185" s="3">
        <v>367</v>
      </c>
      <c r="U185" s="3">
        <v>154</v>
      </c>
      <c r="V185" s="3">
        <v>158</v>
      </c>
      <c r="W185" s="3">
        <v>141</v>
      </c>
      <c r="X185" s="3">
        <v>150</v>
      </c>
      <c r="Y185" s="3">
        <v>193</v>
      </c>
      <c r="Z185" s="3">
        <v>225</v>
      </c>
      <c r="AA185" s="3">
        <v>297</v>
      </c>
      <c r="AB185" s="3">
        <v>143</v>
      </c>
      <c r="AC185" s="3">
        <v>156</v>
      </c>
      <c r="AD185" s="3">
        <v>161</v>
      </c>
      <c r="AE185" s="3">
        <v>84</v>
      </c>
      <c r="AF185" s="3">
        <v>111</v>
      </c>
      <c r="AG185" s="3">
        <v>134</v>
      </c>
      <c r="AH185" s="3">
        <v>535</v>
      </c>
      <c r="AI185" s="3">
        <v>121</v>
      </c>
      <c r="AJ185" s="3">
        <v>178</v>
      </c>
      <c r="AK185" s="3">
        <v>123</v>
      </c>
      <c r="AL185" s="3">
        <v>845</v>
      </c>
      <c r="AM185" s="3">
        <v>107</v>
      </c>
      <c r="AN185" s="3">
        <v>115</v>
      </c>
      <c r="AO185" s="3">
        <v>154</v>
      </c>
      <c r="AP185" s="3">
        <v>135</v>
      </c>
      <c r="AQ185" s="3">
        <v>373</v>
      </c>
      <c r="AR185" s="3">
        <v>139</v>
      </c>
      <c r="AS185" s="3">
        <v>107</v>
      </c>
      <c r="AT185" s="3">
        <v>175</v>
      </c>
      <c r="AU185" s="3">
        <v>197</v>
      </c>
      <c r="AV185" s="3">
        <v>150</v>
      </c>
      <c r="AW185" s="3">
        <v>154</v>
      </c>
      <c r="AX185" s="3">
        <v>559</v>
      </c>
      <c r="AY185" s="3">
        <v>368</v>
      </c>
      <c r="AZ185" s="3">
        <v>235</v>
      </c>
      <c r="BA185" s="3">
        <v>353</v>
      </c>
      <c r="BB185" s="3">
        <v>249</v>
      </c>
      <c r="BC185" s="3">
        <v>185</v>
      </c>
      <c r="BD185" s="3">
        <v>243</v>
      </c>
      <c r="BE185" s="3">
        <v>596</v>
      </c>
      <c r="BF185" s="3">
        <v>411</v>
      </c>
      <c r="BG185" s="3">
        <v>124</v>
      </c>
      <c r="BH185" s="3">
        <v>475</v>
      </c>
      <c r="BI185" s="3">
        <v>135</v>
      </c>
      <c r="BJ185" s="3">
        <v>199</v>
      </c>
      <c r="BK185" s="3">
        <v>260</v>
      </c>
      <c r="BL185" s="3">
        <v>116</v>
      </c>
      <c r="BM185" s="3">
        <v>152</v>
      </c>
      <c r="BN185" s="3">
        <v>1288</v>
      </c>
      <c r="BO185" s="3">
        <v>388</v>
      </c>
      <c r="BP185" s="3">
        <v>180</v>
      </c>
      <c r="BQ185" s="3">
        <v>190</v>
      </c>
      <c r="BR185" s="3">
        <v>382</v>
      </c>
      <c r="BS185" s="3">
        <v>277</v>
      </c>
      <c r="BT185" s="3">
        <v>655</v>
      </c>
      <c r="BU185" s="3">
        <v>1310</v>
      </c>
      <c r="BV185" s="3">
        <v>560</v>
      </c>
      <c r="BW185" s="3">
        <v>412</v>
      </c>
      <c r="BX185" s="3">
        <v>411</v>
      </c>
      <c r="BY185" s="3">
        <v>2326</v>
      </c>
      <c r="BZ185" s="3">
        <v>268</v>
      </c>
      <c r="CA185" s="3">
        <v>407</v>
      </c>
      <c r="CB185" s="3">
        <v>546</v>
      </c>
      <c r="CC185" s="3">
        <v>401</v>
      </c>
      <c r="CD185" s="3">
        <v>270</v>
      </c>
      <c r="CE185" s="3">
        <v>439</v>
      </c>
      <c r="CF185" s="3">
        <v>156</v>
      </c>
      <c r="CG185" s="3">
        <v>559</v>
      </c>
      <c r="CH185" s="3">
        <v>470</v>
      </c>
    </row>
    <row r="186" spans="1:86" x14ac:dyDescent="0.2">
      <c r="A186" s="5" t="s">
        <v>473</v>
      </c>
      <c r="B186" s="9">
        <v>469713</v>
      </c>
      <c r="C186" s="9">
        <v>243</v>
      </c>
      <c r="D186" s="9">
        <v>308130</v>
      </c>
      <c r="E186" s="1" t="s">
        <v>474</v>
      </c>
      <c r="F186" s="1" t="str">
        <f>HYPERLINK("http://www.genome.ad.jp/dbget-bin/www_bget?compound+C00429","C00429")</f>
        <v>C00429</v>
      </c>
      <c r="G186" s="1" t="str">
        <f>HYPERLINK("http://pubchem.ncbi.nlm.nih.gov/summary/summary.cgi?cid=649","649")</f>
        <v>649</v>
      </c>
      <c r="H186" s="1" t="s">
        <v>1215</v>
      </c>
      <c r="I186" s="3">
        <v>244</v>
      </c>
      <c r="J186" s="3">
        <v>197</v>
      </c>
      <c r="K186" s="3">
        <v>252</v>
      </c>
      <c r="L186" s="3">
        <v>114</v>
      </c>
      <c r="M186" s="3">
        <v>374</v>
      </c>
      <c r="N186" s="3">
        <v>301</v>
      </c>
      <c r="O186" s="3">
        <v>106</v>
      </c>
      <c r="P186" s="3">
        <v>118</v>
      </c>
      <c r="Q186" s="3">
        <v>164</v>
      </c>
      <c r="R186" s="3">
        <v>298</v>
      </c>
      <c r="S186" s="3">
        <v>116</v>
      </c>
      <c r="T186" s="3">
        <v>187</v>
      </c>
      <c r="U186" s="3">
        <v>177</v>
      </c>
      <c r="V186" s="3">
        <v>163</v>
      </c>
      <c r="W186" s="3">
        <v>136</v>
      </c>
      <c r="X186" s="3">
        <v>142</v>
      </c>
      <c r="Y186" s="3">
        <v>178</v>
      </c>
      <c r="Z186" s="3">
        <v>374</v>
      </c>
      <c r="AA186" s="3">
        <v>640</v>
      </c>
      <c r="AB186" s="3">
        <v>128</v>
      </c>
      <c r="AC186" s="3">
        <v>154</v>
      </c>
      <c r="AD186" s="3">
        <v>227</v>
      </c>
      <c r="AE186" s="3">
        <v>447</v>
      </c>
      <c r="AF186" s="3">
        <v>105</v>
      </c>
      <c r="AG186" s="3">
        <v>141</v>
      </c>
      <c r="AH186" s="3">
        <v>769</v>
      </c>
      <c r="AI186" s="3">
        <v>271</v>
      </c>
      <c r="AJ186" s="3">
        <v>106</v>
      </c>
      <c r="AK186" s="3">
        <v>191</v>
      </c>
      <c r="AL186" s="3">
        <v>448</v>
      </c>
      <c r="AM186" s="3">
        <v>359</v>
      </c>
      <c r="AN186" s="3">
        <v>163</v>
      </c>
      <c r="AO186" s="3">
        <v>166</v>
      </c>
      <c r="AP186" s="3">
        <v>229</v>
      </c>
      <c r="AQ186" s="3">
        <v>475</v>
      </c>
      <c r="AR186" s="3">
        <v>136</v>
      </c>
      <c r="AS186" s="3">
        <v>144</v>
      </c>
      <c r="AT186" s="3">
        <v>358</v>
      </c>
      <c r="AU186" s="3">
        <v>118</v>
      </c>
      <c r="AV186" s="3">
        <v>207</v>
      </c>
      <c r="AW186" s="3">
        <v>90</v>
      </c>
      <c r="AX186" s="3">
        <v>707</v>
      </c>
      <c r="AY186" s="3">
        <v>486</v>
      </c>
      <c r="AZ186" s="3">
        <v>250</v>
      </c>
      <c r="BA186" s="3">
        <v>452</v>
      </c>
      <c r="BB186" s="3">
        <v>230</v>
      </c>
      <c r="BC186" s="3">
        <v>446</v>
      </c>
      <c r="BD186" s="3">
        <v>941</v>
      </c>
      <c r="BE186" s="3">
        <v>758</v>
      </c>
      <c r="BF186" s="3">
        <v>749</v>
      </c>
      <c r="BG186" s="3">
        <v>86</v>
      </c>
      <c r="BH186" s="3">
        <v>2079</v>
      </c>
      <c r="BI186" s="3">
        <v>251</v>
      </c>
      <c r="BJ186" s="3">
        <v>137</v>
      </c>
      <c r="BK186" s="3">
        <v>226</v>
      </c>
      <c r="BL186" s="3">
        <v>587</v>
      </c>
      <c r="BM186" s="3">
        <v>185</v>
      </c>
      <c r="BN186" s="3">
        <v>2142</v>
      </c>
      <c r="BO186" s="3">
        <v>1857</v>
      </c>
      <c r="BP186" s="3">
        <v>131</v>
      </c>
      <c r="BQ186" s="3">
        <v>538</v>
      </c>
      <c r="BR186" s="3">
        <v>1063</v>
      </c>
      <c r="BS186" s="3">
        <v>595</v>
      </c>
      <c r="BT186" s="3">
        <v>2337</v>
      </c>
      <c r="BU186" s="3">
        <v>1028</v>
      </c>
      <c r="BV186" s="3">
        <v>1642</v>
      </c>
      <c r="BW186" s="3">
        <v>835</v>
      </c>
      <c r="BX186" s="3">
        <v>1081</v>
      </c>
      <c r="BY186" s="3">
        <v>1181</v>
      </c>
      <c r="BZ186" s="3">
        <v>881</v>
      </c>
      <c r="CA186" s="3">
        <v>298</v>
      </c>
      <c r="CB186" s="3">
        <v>270</v>
      </c>
      <c r="CC186" s="3">
        <v>743</v>
      </c>
      <c r="CD186" s="3">
        <v>327</v>
      </c>
      <c r="CE186" s="3">
        <v>508</v>
      </c>
      <c r="CF186" s="3">
        <v>361</v>
      </c>
      <c r="CG186" s="3">
        <v>444</v>
      </c>
      <c r="CH186" s="3">
        <v>163</v>
      </c>
    </row>
    <row r="187" spans="1:86" x14ac:dyDescent="0.2">
      <c r="A187" s="5" t="s">
        <v>463</v>
      </c>
      <c r="B187" s="9">
        <v>863982</v>
      </c>
      <c r="C187" s="9">
        <v>174</v>
      </c>
      <c r="D187" s="9">
        <v>200896</v>
      </c>
      <c r="E187" s="1" t="s">
        <v>464</v>
      </c>
      <c r="F187" s="1" t="str">
        <f>HYPERLINK("http://www.genome.ad.jp/dbget-bin/www_bget?compound+C05659","C05659")</f>
        <v>C05659</v>
      </c>
      <c r="G187" s="1" t="str">
        <f>HYPERLINK("http://pubchem.ncbi.nlm.nih.gov/summary/summary.cgi?cid=1833","1833")</f>
        <v>1833</v>
      </c>
      <c r="H187" s="1" t="s">
        <v>1186</v>
      </c>
      <c r="I187" s="3">
        <v>157</v>
      </c>
      <c r="J187" s="3">
        <v>165</v>
      </c>
      <c r="K187" s="3">
        <v>122</v>
      </c>
      <c r="L187" s="3">
        <v>493</v>
      </c>
      <c r="M187" s="3">
        <v>212</v>
      </c>
      <c r="N187" s="3">
        <v>273</v>
      </c>
      <c r="O187" s="3">
        <v>112</v>
      </c>
      <c r="P187" s="3">
        <v>107</v>
      </c>
      <c r="Q187" s="3">
        <v>124</v>
      </c>
      <c r="R187" s="3">
        <v>114</v>
      </c>
      <c r="S187" s="3">
        <v>91</v>
      </c>
      <c r="T187" s="3">
        <v>163</v>
      </c>
      <c r="U187" s="3">
        <v>132</v>
      </c>
      <c r="V187" s="3">
        <v>120</v>
      </c>
      <c r="W187" s="3">
        <v>162</v>
      </c>
      <c r="X187" s="3">
        <v>171</v>
      </c>
      <c r="Y187" s="3">
        <v>204</v>
      </c>
      <c r="Z187" s="3">
        <v>165</v>
      </c>
      <c r="AA187" s="3">
        <v>210</v>
      </c>
      <c r="AB187" s="3">
        <v>105</v>
      </c>
      <c r="AC187" s="3">
        <v>133</v>
      </c>
      <c r="AD187" s="3">
        <v>100</v>
      </c>
      <c r="AE187" s="3">
        <v>121</v>
      </c>
      <c r="AF187" s="3">
        <v>149</v>
      </c>
      <c r="AG187" s="3">
        <v>234</v>
      </c>
      <c r="AH187" s="3">
        <v>251</v>
      </c>
      <c r="AI187" s="3">
        <v>161</v>
      </c>
      <c r="AJ187" s="3">
        <v>442</v>
      </c>
      <c r="AK187" s="3">
        <v>97</v>
      </c>
      <c r="AL187" s="3">
        <v>118</v>
      </c>
      <c r="AM187" s="3">
        <v>138</v>
      </c>
      <c r="AN187" s="3">
        <v>93</v>
      </c>
      <c r="AO187" s="3">
        <v>202</v>
      </c>
      <c r="AP187" s="3">
        <v>118</v>
      </c>
      <c r="AQ187" s="3">
        <v>176</v>
      </c>
      <c r="AR187" s="3">
        <v>106</v>
      </c>
      <c r="AS187" s="3">
        <v>152</v>
      </c>
      <c r="AT187" s="3">
        <v>169</v>
      </c>
      <c r="AU187" s="3">
        <v>120</v>
      </c>
      <c r="AV187" s="3">
        <v>261</v>
      </c>
      <c r="AW187" s="3">
        <v>119</v>
      </c>
      <c r="AX187" s="3">
        <v>158</v>
      </c>
      <c r="AY187" s="3">
        <v>604</v>
      </c>
      <c r="AZ187" s="3">
        <v>77</v>
      </c>
      <c r="BA187" s="3">
        <v>102</v>
      </c>
      <c r="BB187" s="3">
        <v>471</v>
      </c>
      <c r="BC187" s="3">
        <v>154</v>
      </c>
      <c r="BD187" s="3">
        <v>130</v>
      </c>
      <c r="BE187" s="3">
        <v>173</v>
      </c>
      <c r="BF187" s="3">
        <v>117</v>
      </c>
      <c r="BG187" s="3">
        <v>106</v>
      </c>
      <c r="BH187" s="3">
        <v>163</v>
      </c>
      <c r="BI187" s="3">
        <v>438</v>
      </c>
      <c r="BJ187" s="3">
        <v>138</v>
      </c>
      <c r="BK187" s="3">
        <v>135</v>
      </c>
      <c r="BL187" s="3">
        <v>114</v>
      </c>
      <c r="BM187" s="3">
        <v>165</v>
      </c>
      <c r="BN187" s="3">
        <v>131</v>
      </c>
      <c r="BO187" s="3">
        <v>130</v>
      </c>
      <c r="BP187" s="3">
        <v>137</v>
      </c>
      <c r="BQ187" s="3">
        <v>166</v>
      </c>
      <c r="BR187" s="3">
        <v>106</v>
      </c>
      <c r="BS187" s="3">
        <v>128</v>
      </c>
      <c r="BT187" s="3">
        <v>157</v>
      </c>
      <c r="BU187" s="3">
        <v>134</v>
      </c>
      <c r="BV187" s="3">
        <v>170</v>
      </c>
      <c r="BW187" s="3">
        <v>188</v>
      </c>
      <c r="BX187" s="3">
        <v>152</v>
      </c>
      <c r="BY187" s="3">
        <v>97</v>
      </c>
      <c r="BZ187" s="3">
        <v>97</v>
      </c>
      <c r="CA187" s="3">
        <v>144</v>
      </c>
      <c r="CB187" s="3">
        <v>104</v>
      </c>
      <c r="CC187" s="3">
        <v>123</v>
      </c>
      <c r="CD187" s="3">
        <v>174</v>
      </c>
      <c r="CE187" s="3">
        <v>270</v>
      </c>
      <c r="CF187" s="3">
        <v>673</v>
      </c>
      <c r="CG187" s="3">
        <v>149</v>
      </c>
      <c r="CH187" s="3">
        <v>113</v>
      </c>
    </row>
    <row r="188" spans="1:86" x14ac:dyDescent="0.2">
      <c r="A188" s="5" t="s">
        <v>465</v>
      </c>
      <c r="B188" s="9">
        <v>494838</v>
      </c>
      <c r="C188" s="9">
        <v>142</v>
      </c>
      <c r="D188" s="9">
        <v>200384</v>
      </c>
      <c r="E188" s="1" t="s">
        <v>466</v>
      </c>
      <c r="F188" s="1" t="str">
        <f>HYPERLINK("http://www.genome.ad.jp/dbget-bin/www_bget?compound+  ","  ")</f>
        <v xml:space="preserve">  </v>
      </c>
      <c r="G188" s="1" t="str">
        <f>HYPERLINK("http://pubchem.ncbi.nlm.nih.gov/summary/summary.cgi?cid=95562","95562")</f>
        <v>95562</v>
      </c>
      <c r="H188" s="1" t="s">
        <v>1100</v>
      </c>
      <c r="I188" s="3">
        <v>233</v>
      </c>
      <c r="J188" s="3">
        <v>199</v>
      </c>
      <c r="K188" s="3">
        <v>165</v>
      </c>
      <c r="L188" s="3">
        <v>192</v>
      </c>
      <c r="M188" s="3">
        <v>191</v>
      </c>
      <c r="N188" s="3">
        <v>310</v>
      </c>
      <c r="O188" s="3">
        <v>150</v>
      </c>
      <c r="P188" s="3">
        <v>127</v>
      </c>
      <c r="Q188" s="3">
        <v>136</v>
      </c>
      <c r="R188" s="3">
        <v>270</v>
      </c>
      <c r="S188" s="3">
        <v>169</v>
      </c>
      <c r="T188" s="3">
        <v>255</v>
      </c>
      <c r="U188" s="3">
        <v>204</v>
      </c>
      <c r="V188" s="3">
        <v>200</v>
      </c>
      <c r="W188" s="3">
        <v>135</v>
      </c>
      <c r="X188" s="3">
        <v>250</v>
      </c>
      <c r="Y188" s="3">
        <v>141</v>
      </c>
      <c r="Z188" s="3">
        <v>269</v>
      </c>
      <c r="AA188" s="3">
        <v>328</v>
      </c>
      <c r="AB188" s="3">
        <v>259</v>
      </c>
      <c r="AC188" s="3">
        <v>211</v>
      </c>
      <c r="AD188" s="3">
        <v>161</v>
      </c>
      <c r="AE188" s="3">
        <v>170</v>
      </c>
      <c r="AF188" s="3">
        <v>138</v>
      </c>
      <c r="AG188" s="3">
        <v>153</v>
      </c>
      <c r="AH188" s="3">
        <v>186</v>
      </c>
      <c r="AI188" s="3">
        <v>222</v>
      </c>
      <c r="AJ188" s="3">
        <v>120</v>
      </c>
      <c r="AK188" s="3">
        <v>139</v>
      </c>
      <c r="AL188" s="3">
        <v>325</v>
      </c>
      <c r="AM188" s="3">
        <v>153</v>
      </c>
      <c r="AN188" s="3">
        <v>223</v>
      </c>
      <c r="AO188" s="3">
        <v>142</v>
      </c>
      <c r="AP188" s="3">
        <v>193</v>
      </c>
      <c r="AQ188" s="3">
        <v>235</v>
      </c>
      <c r="AR188" s="3">
        <v>208</v>
      </c>
      <c r="AS188" s="3">
        <v>130</v>
      </c>
      <c r="AT188" s="3">
        <v>184</v>
      </c>
      <c r="AU188" s="3">
        <v>306</v>
      </c>
      <c r="AV188" s="3">
        <v>139</v>
      </c>
      <c r="AW188" s="3">
        <v>125</v>
      </c>
      <c r="AX188" s="3">
        <v>224</v>
      </c>
      <c r="AY188" s="3">
        <v>246</v>
      </c>
      <c r="AZ188" s="3">
        <v>125</v>
      </c>
      <c r="BA188" s="3">
        <v>136</v>
      </c>
      <c r="BB188" s="3">
        <v>155</v>
      </c>
      <c r="BC188" s="3">
        <v>402</v>
      </c>
      <c r="BD188" s="3">
        <v>181</v>
      </c>
      <c r="BE188" s="3">
        <v>169</v>
      </c>
      <c r="BF188" s="3">
        <v>277</v>
      </c>
      <c r="BG188" s="3">
        <v>136</v>
      </c>
      <c r="BH188" s="3">
        <v>243</v>
      </c>
      <c r="BI188" s="3">
        <v>185</v>
      </c>
      <c r="BJ188" s="3">
        <v>126</v>
      </c>
      <c r="BK188" s="3">
        <v>291</v>
      </c>
      <c r="BL188" s="3">
        <v>144</v>
      </c>
      <c r="BM188" s="3">
        <v>137</v>
      </c>
      <c r="BN188" s="3">
        <v>311</v>
      </c>
      <c r="BO188" s="3">
        <v>565</v>
      </c>
      <c r="BP188" s="3">
        <v>197</v>
      </c>
      <c r="BQ188" s="3">
        <v>248</v>
      </c>
      <c r="BR188" s="3">
        <v>133</v>
      </c>
      <c r="BS188" s="3">
        <v>165</v>
      </c>
      <c r="BT188" s="3">
        <v>503</v>
      </c>
      <c r="BU188" s="3">
        <v>390</v>
      </c>
      <c r="BV188" s="3">
        <v>290</v>
      </c>
      <c r="BW188" s="3">
        <v>262</v>
      </c>
      <c r="BX188" s="3">
        <v>245</v>
      </c>
      <c r="BY188" s="3">
        <v>331</v>
      </c>
      <c r="BZ188" s="3">
        <v>110</v>
      </c>
      <c r="CA188" s="3">
        <v>299</v>
      </c>
      <c r="CB188" s="3">
        <v>125</v>
      </c>
      <c r="CC188" s="3">
        <v>190</v>
      </c>
      <c r="CD188" s="3">
        <v>181</v>
      </c>
      <c r="CE188" s="3">
        <v>348</v>
      </c>
      <c r="CF188" s="3">
        <v>280</v>
      </c>
      <c r="CG188" s="3">
        <v>226</v>
      </c>
      <c r="CH188" s="3">
        <v>654</v>
      </c>
    </row>
    <row r="189" spans="1:86" x14ac:dyDescent="0.2">
      <c r="A189" s="5" t="s">
        <v>469</v>
      </c>
      <c r="B189" s="9">
        <v>536304</v>
      </c>
      <c r="C189" s="9">
        <v>174</v>
      </c>
      <c r="D189" s="9">
        <v>238442</v>
      </c>
      <c r="E189" s="1" t="s">
        <v>470</v>
      </c>
      <c r="F189" s="1" t="str">
        <f>HYPERLINK("http://www.genome.ad.jp/dbget-bin/www_bget?compound+C00431","C00431")</f>
        <v>C00431</v>
      </c>
      <c r="G189" s="1" t="str">
        <f>HYPERLINK("http://pubchem.ncbi.nlm.nih.gov/summary/summary.cgi?cid=138","138")</f>
        <v>138</v>
      </c>
      <c r="H189" s="1" t="s">
        <v>1229</v>
      </c>
      <c r="I189" s="3">
        <v>628</v>
      </c>
      <c r="J189" s="3">
        <v>581</v>
      </c>
      <c r="K189" s="3">
        <v>238</v>
      </c>
      <c r="L189" s="3">
        <v>259</v>
      </c>
      <c r="M189" s="3">
        <v>986</v>
      </c>
      <c r="N189" s="3">
        <v>584</v>
      </c>
      <c r="O189" s="3">
        <v>196</v>
      </c>
      <c r="P189" s="3">
        <v>266</v>
      </c>
      <c r="Q189" s="3">
        <v>251</v>
      </c>
      <c r="R189" s="3">
        <v>353</v>
      </c>
      <c r="S189" s="3">
        <v>137</v>
      </c>
      <c r="T189" s="3">
        <v>433</v>
      </c>
      <c r="U189" s="3">
        <v>265</v>
      </c>
      <c r="V189" s="3">
        <v>414</v>
      </c>
      <c r="W189" s="3">
        <v>367</v>
      </c>
      <c r="X189" s="3">
        <v>215</v>
      </c>
      <c r="Y189" s="3">
        <v>267</v>
      </c>
      <c r="Z189" s="3">
        <v>428</v>
      </c>
      <c r="AA189" s="3">
        <v>799</v>
      </c>
      <c r="AB189" s="3">
        <v>271</v>
      </c>
      <c r="AC189" s="3">
        <v>272</v>
      </c>
      <c r="AD189" s="3">
        <v>303</v>
      </c>
      <c r="AE189" s="3">
        <v>1032</v>
      </c>
      <c r="AF189" s="3">
        <v>309</v>
      </c>
      <c r="AG189" s="3">
        <v>423</v>
      </c>
      <c r="AH189" s="3">
        <v>717</v>
      </c>
      <c r="AI189" s="3">
        <v>507</v>
      </c>
      <c r="AJ189" s="3">
        <v>425</v>
      </c>
      <c r="AK189" s="3">
        <v>338</v>
      </c>
      <c r="AL189" s="3">
        <v>5689</v>
      </c>
      <c r="AM189" s="3">
        <v>287</v>
      </c>
      <c r="AN189" s="3">
        <v>214</v>
      </c>
      <c r="AO189" s="3">
        <v>324</v>
      </c>
      <c r="AP189" s="3">
        <v>784</v>
      </c>
      <c r="AQ189" s="3">
        <v>1107</v>
      </c>
      <c r="AR189" s="3">
        <v>322</v>
      </c>
      <c r="AS189" s="3">
        <v>417</v>
      </c>
      <c r="AT189" s="3">
        <v>362</v>
      </c>
      <c r="AU189" s="3">
        <v>310</v>
      </c>
      <c r="AV189" s="3">
        <v>542</v>
      </c>
      <c r="AW189" s="3">
        <v>148</v>
      </c>
      <c r="AX189" s="3">
        <v>649</v>
      </c>
      <c r="AY189" s="3">
        <v>1526</v>
      </c>
      <c r="AZ189" s="3">
        <v>253</v>
      </c>
      <c r="BA189" s="3">
        <v>292</v>
      </c>
      <c r="BB189" s="3">
        <v>247</v>
      </c>
      <c r="BC189" s="3">
        <v>696</v>
      </c>
      <c r="BD189" s="3">
        <v>301</v>
      </c>
      <c r="BE189" s="3">
        <v>337</v>
      </c>
      <c r="BF189" s="3">
        <v>427</v>
      </c>
      <c r="BG189" s="3">
        <v>190</v>
      </c>
      <c r="BH189" s="3">
        <v>498</v>
      </c>
      <c r="BI189" s="3">
        <v>231</v>
      </c>
      <c r="BJ189" s="3">
        <v>185</v>
      </c>
      <c r="BK189" s="3">
        <v>302</v>
      </c>
      <c r="BL189" s="3">
        <v>688</v>
      </c>
      <c r="BM189" s="3">
        <v>133</v>
      </c>
      <c r="BN189" s="3">
        <v>1140</v>
      </c>
      <c r="BO189" s="3">
        <v>629</v>
      </c>
      <c r="BP189" s="3">
        <v>197</v>
      </c>
      <c r="BQ189" s="3">
        <v>489</v>
      </c>
      <c r="BR189" s="3">
        <v>846</v>
      </c>
      <c r="BS189" s="3">
        <v>780</v>
      </c>
      <c r="BT189" s="3">
        <v>781</v>
      </c>
      <c r="BU189" s="3">
        <v>927</v>
      </c>
      <c r="BV189" s="3">
        <v>643</v>
      </c>
      <c r="BW189" s="3">
        <v>517</v>
      </c>
      <c r="BX189" s="3">
        <v>673</v>
      </c>
      <c r="BY189" s="3">
        <v>14312</v>
      </c>
      <c r="BZ189" s="3">
        <v>351</v>
      </c>
      <c r="CA189" s="3">
        <v>551</v>
      </c>
      <c r="CB189" s="3">
        <v>486</v>
      </c>
      <c r="CC189" s="3">
        <v>498</v>
      </c>
      <c r="CD189" s="3">
        <v>668</v>
      </c>
      <c r="CE189" s="3">
        <v>676</v>
      </c>
      <c r="CF189" s="3">
        <v>892</v>
      </c>
      <c r="CG189" s="3">
        <v>396</v>
      </c>
      <c r="CH189" s="3">
        <v>234</v>
      </c>
    </row>
    <row r="190" spans="1:86" x14ac:dyDescent="0.2">
      <c r="A190" s="5" t="s">
        <v>487</v>
      </c>
      <c r="B190" s="9">
        <v>481319</v>
      </c>
      <c r="C190" s="9">
        <v>140</v>
      </c>
      <c r="D190" s="9">
        <v>227980</v>
      </c>
      <c r="E190" s="1" t="s">
        <v>488</v>
      </c>
      <c r="F190" s="1" t="str">
        <f>HYPERLINK("http://www.genome.ad.jp/dbget-bin/www_bget?compound+C01015","C01015")</f>
        <v>C01015</v>
      </c>
      <c r="G190" s="1" t="str">
        <f>HYPERLINK("http://pubchem.ncbi.nlm.nih.gov/summary/summary.cgi?cid=825","825")</f>
        <v>825</v>
      </c>
      <c r="H190" s="1" t="s">
        <v>1206</v>
      </c>
      <c r="I190" s="3">
        <v>239</v>
      </c>
      <c r="J190" s="3">
        <v>268</v>
      </c>
      <c r="K190" s="3">
        <v>330</v>
      </c>
      <c r="L190" s="3">
        <v>344</v>
      </c>
      <c r="M190" s="3">
        <v>314</v>
      </c>
      <c r="N190" s="3">
        <v>314</v>
      </c>
      <c r="O190" s="3">
        <v>103</v>
      </c>
      <c r="P190" s="3">
        <v>151</v>
      </c>
      <c r="Q190" s="3">
        <v>272</v>
      </c>
      <c r="R190" s="3">
        <v>4048</v>
      </c>
      <c r="S190" s="3">
        <v>189</v>
      </c>
      <c r="T190" s="3">
        <v>143</v>
      </c>
      <c r="U190" s="3">
        <v>210</v>
      </c>
      <c r="V190" s="3">
        <v>150</v>
      </c>
      <c r="W190" s="3">
        <v>144</v>
      </c>
      <c r="X190" s="3">
        <v>263</v>
      </c>
      <c r="Y190" s="3">
        <v>180</v>
      </c>
      <c r="Z190" s="3">
        <v>290</v>
      </c>
      <c r="AA190" s="3">
        <v>240</v>
      </c>
      <c r="AB190" s="3">
        <v>169</v>
      </c>
      <c r="AC190" s="3">
        <v>143</v>
      </c>
      <c r="AD190" s="3">
        <v>218</v>
      </c>
      <c r="AE190" s="3">
        <v>211</v>
      </c>
      <c r="AF190" s="3">
        <v>194</v>
      </c>
      <c r="AG190" s="3">
        <v>183</v>
      </c>
      <c r="AH190" s="3">
        <v>2731</v>
      </c>
      <c r="AI190" s="3">
        <v>241</v>
      </c>
      <c r="AJ190" s="3">
        <v>141</v>
      </c>
      <c r="AK190" s="3">
        <v>162</v>
      </c>
      <c r="AL190" s="3">
        <v>170</v>
      </c>
      <c r="AM190" s="3">
        <v>194</v>
      </c>
      <c r="AN190" s="3">
        <v>137</v>
      </c>
      <c r="AO190" s="3">
        <v>207</v>
      </c>
      <c r="AP190" s="3">
        <v>219</v>
      </c>
      <c r="AQ190" s="3">
        <v>248</v>
      </c>
      <c r="AR190" s="3">
        <v>164</v>
      </c>
      <c r="AS190" s="3">
        <v>192</v>
      </c>
      <c r="AT190" s="3">
        <v>231</v>
      </c>
      <c r="AU190" s="3">
        <v>229</v>
      </c>
      <c r="AV190" s="3">
        <v>155</v>
      </c>
      <c r="AW190" s="3">
        <v>151</v>
      </c>
      <c r="AX190" s="3">
        <v>327</v>
      </c>
      <c r="AY190" s="3">
        <v>188</v>
      </c>
      <c r="AZ190" s="3">
        <v>114</v>
      </c>
      <c r="BA190" s="3">
        <v>200</v>
      </c>
      <c r="BB190" s="3">
        <v>167</v>
      </c>
      <c r="BC190" s="3">
        <v>242</v>
      </c>
      <c r="BD190" s="3">
        <v>141</v>
      </c>
      <c r="BE190" s="3">
        <v>157</v>
      </c>
      <c r="BF190" s="3">
        <v>252</v>
      </c>
      <c r="BG190" s="3">
        <v>147</v>
      </c>
      <c r="BH190" s="3">
        <v>298</v>
      </c>
      <c r="BI190" s="3">
        <v>259</v>
      </c>
      <c r="BJ190" s="3">
        <v>268</v>
      </c>
      <c r="BK190" s="3">
        <v>338</v>
      </c>
      <c r="BL190" s="3">
        <v>209</v>
      </c>
      <c r="BM190" s="3">
        <v>146</v>
      </c>
      <c r="BN190" s="3">
        <v>7203</v>
      </c>
      <c r="BO190" s="3">
        <v>196</v>
      </c>
      <c r="BP190" s="3">
        <v>189</v>
      </c>
      <c r="BQ190" s="3">
        <v>301</v>
      </c>
      <c r="BR190" s="3">
        <v>217</v>
      </c>
      <c r="BS190" s="3">
        <v>353</v>
      </c>
      <c r="BT190" s="3">
        <v>204</v>
      </c>
      <c r="BU190" s="3">
        <v>6643</v>
      </c>
      <c r="BV190" s="3">
        <v>6755</v>
      </c>
      <c r="BW190" s="3">
        <v>285</v>
      </c>
      <c r="BX190" s="3">
        <v>264</v>
      </c>
      <c r="BY190" s="3">
        <v>4209</v>
      </c>
      <c r="BZ190" s="3">
        <v>166</v>
      </c>
      <c r="CA190" s="3">
        <v>203</v>
      </c>
      <c r="CB190" s="3">
        <v>249</v>
      </c>
      <c r="CC190" s="3">
        <v>228</v>
      </c>
      <c r="CD190" s="3">
        <v>231</v>
      </c>
      <c r="CE190" s="3">
        <v>322</v>
      </c>
      <c r="CF190" s="3">
        <v>299</v>
      </c>
      <c r="CG190" s="3">
        <v>220</v>
      </c>
      <c r="CH190" s="3">
        <v>210</v>
      </c>
    </row>
    <row r="191" spans="1:86" x14ac:dyDescent="0.2">
      <c r="A191" s="5" t="s">
        <v>489</v>
      </c>
      <c r="B191" s="9">
        <v>325197</v>
      </c>
      <c r="C191" s="9">
        <v>233</v>
      </c>
      <c r="D191" s="9">
        <v>231100</v>
      </c>
      <c r="E191" s="1" t="s">
        <v>490</v>
      </c>
      <c r="F191" s="1" t="str">
        <f>HYPERLINK("http://www.genome.ad.jp/dbget-bin/www_bget?compound+C00989","C00989")</f>
        <v>C00989</v>
      </c>
      <c r="G191" s="1" t="str">
        <f>HYPERLINK("http://pubchem.ncbi.nlm.nih.gov/summary/summary.cgi?cid=10413","10413")</f>
        <v>10413</v>
      </c>
      <c r="H191" s="1" t="s">
        <v>1134</v>
      </c>
      <c r="I191" s="3">
        <v>201</v>
      </c>
      <c r="J191" s="3">
        <v>259</v>
      </c>
      <c r="K191" s="3">
        <v>130</v>
      </c>
      <c r="L191" s="3">
        <v>96</v>
      </c>
      <c r="M191" s="3">
        <v>279</v>
      </c>
      <c r="N191" s="3">
        <v>314</v>
      </c>
      <c r="O191" s="3">
        <v>110</v>
      </c>
      <c r="P191" s="3">
        <v>103</v>
      </c>
      <c r="Q191" s="3">
        <v>145</v>
      </c>
      <c r="R191" s="3">
        <v>232</v>
      </c>
      <c r="S191" s="3">
        <v>136</v>
      </c>
      <c r="T191" s="3">
        <v>150</v>
      </c>
      <c r="U191" s="3">
        <v>196</v>
      </c>
      <c r="V191" s="3">
        <v>230</v>
      </c>
      <c r="W191" s="3">
        <v>124</v>
      </c>
      <c r="X191" s="3">
        <v>165</v>
      </c>
      <c r="Y191" s="3">
        <v>174</v>
      </c>
      <c r="Z191" s="3">
        <v>220</v>
      </c>
      <c r="AA191" s="3">
        <v>413</v>
      </c>
      <c r="AB191" s="3">
        <v>165</v>
      </c>
      <c r="AC191" s="3">
        <v>178</v>
      </c>
      <c r="AD191" s="3">
        <v>194</v>
      </c>
      <c r="AE191" s="3">
        <v>189</v>
      </c>
      <c r="AF191" s="3">
        <v>119</v>
      </c>
      <c r="AG191" s="3">
        <v>165</v>
      </c>
      <c r="AH191" s="3">
        <v>298</v>
      </c>
      <c r="AI191" s="3">
        <v>219</v>
      </c>
      <c r="AJ191" s="3">
        <v>177</v>
      </c>
      <c r="AK191" s="3">
        <v>116</v>
      </c>
      <c r="AL191" s="3">
        <v>1246</v>
      </c>
      <c r="AM191" s="3">
        <v>210</v>
      </c>
      <c r="AN191" s="3">
        <v>136</v>
      </c>
      <c r="AO191" s="3">
        <v>180</v>
      </c>
      <c r="AP191" s="3">
        <v>282</v>
      </c>
      <c r="AQ191" s="3">
        <v>358</v>
      </c>
      <c r="AR191" s="3">
        <v>215</v>
      </c>
      <c r="AS191" s="3">
        <v>163</v>
      </c>
      <c r="AT191" s="3">
        <v>182</v>
      </c>
      <c r="AU191" s="3">
        <v>143</v>
      </c>
      <c r="AV191" s="3">
        <v>197</v>
      </c>
      <c r="AW191" s="3">
        <v>127</v>
      </c>
      <c r="AX191" s="3">
        <v>184</v>
      </c>
      <c r="AY191" s="3">
        <v>278</v>
      </c>
      <c r="AZ191" s="3">
        <v>130</v>
      </c>
      <c r="BA191" s="3">
        <v>361</v>
      </c>
      <c r="BB191" s="3">
        <v>165</v>
      </c>
      <c r="BC191" s="3">
        <v>183</v>
      </c>
      <c r="BD191" s="3">
        <v>323</v>
      </c>
      <c r="BE191" s="3">
        <v>414</v>
      </c>
      <c r="BF191" s="3">
        <v>289</v>
      </c>
      <c r="BG191" s="3">
        <v>114</v>
      </c>
      <c r="BH191" s="3">
        <v>581</v>
      </c>
      <c r="BI191" s="3">
        <v>153</v>
      </c>
      <c r="BJ191" s="3">
        <v>132</v>
      </c>
      <c r="BK191" s="3">
        <v>189</v>
      </c>
      <c r="BL191" s="3">
        <v>259</v>
      </c>
      <c r="BM191" s="3">
        <v>165</v>
      </c>
      <c r="BN191" s="3">
        <v>729</v>
      </c>
      <c r="BO191" s="3">
        <v>344</v>
      </c>
      <c r="BP191" s="3">
        <v>133</v>
      </c>
      <c r="BQ191" s="3">
        <v>234</v>
      </c>
      <c r="BR191" s="3">
        <v>537</v>
      </c>
      <c r="BS191" s="3">
        <v>324</v>
      </c>
      <c r="BT191" s="3">
        <v>490</v>
      </c>
      <c r="BU191" s="3">
        <v>944</v>
      </c>
      <c r="BV191" s="3">
        <v>476</v>
      </c>
      <c r="BW191" s="3">
        <v>521</v>
      </c>
      <c r="BX191" s="3">
        <v>349</v>
      </c>
      <c r="BY191" s="3">
        <v>761</v>
      </c>
      <c r="BZ191" s="3">
        <v>225</v>
      </c>
      <c r="CA191" s="3">
        <v>206</v>
      </c>
      <c r="CB191" s="3">
        <v>189</v>
      </c>
      <c r="CC191" s="3">
        <v>238</v>
      </c>
      <c r="CD191" s="3">
        <v>220</v>
      </c>
      <c r="CE191" s="3">
        <v>419</v>
      </c>
      <c r="CF191" s="3">
        <v>174</v>
      </c>
      <c r="CG191" s="3">
        <v>288</v>
      </c>
      <c r="CH191" s="3">
        <v>110</v>
      </c>
    </row>
    <row r="192" spans="1:86" x14ac:dyDescent="0.2">
      <c r="A192" s="5" t="s">
        <v>543</v>
      </c>
      <c r="B192" s="9">
        <v>609618</v>
      </c>
      <c r="C192" s="9">
        <v>299</v>
      </c>
      <c r="D192" s="9">
        <v>234616</v>
      </c>
      <c r="E192" s="1" t="s">
        <v>544</v>
      </c>
      <c r="F192" s="1" t="str">
        <f>HYPERLINK("http://www.genome.ad.jp/dbget-bin/www_bget?compound+C00197","C00197")</f>
        <v>C00197</v>
      </c>
      <c r="G192" s="1" t="str">
        <f>HYPERLINK("http://pubchem.ncbi.nlm.nih.gov/summary/summary.cgi?cid=724","724")</f>
        <v>724</v>
      </c>
      <c r="H192" s="1" t="s">
        <v>1214</v>
      </c>
      <c r="I192" s="3">
        <v>1429</v>
      </c>
      <c r="J192" s="3">
        <v>1255</v>
      </c>
      <c r="K192" s="3">
        <v>906</v>
      </c>
      <c r="L192" s="3">
        <v>577</v>
      </c>
      <c r="M192" s="3">
        <v>214</v>
      </c>
      <c r="N192" s="3">
        <v>2506</v>
      </c>
      <c r="O192" s="3">
        <v>352</v>
      </c>
      <c r="P192" s="3">
        <v>228</v>
      </c>
      <c r="Q192" s="3">
        <v>387</v>
      </c>
      <c r="R192" s="3">
        <v>321</v>
      </c>
      <c r="S192" s="3">
        <v>1461</v>
      </c>
      <c r="T192" s="3">
        <v>166</v>
      </c>
      <c r="U192" s="3">
        <v>1229</v>
      </c>
      <c r="V192" s="3">
        <v>2239</v>
      </c>
      <c r="W192" s="3">
        <v>199</v>
      </c>
      <c r="X192" s="3">
        <v>1382</v>
      </c>
      <c r="Y192" s="3">
        <v>870</v>
      </c>
      <c r="Z192" s="3">
        <v>662</v>
      </c>
      <c r="AA192" s="3">
        <v>2551</v>
      </c>
      <c r="AB192" s="3">
        <v>387</v>
      </c>
      <c r="AC192" s="3">
        <v>221</v>
      </c>
      <c r="AD192" s="3">
        <v>1382</v>
      </c>
      <c r="AE192" s="3">
        <v>811</v>
      </c>
      <c r="AF192" s="3">
        <v>4525</v>
      </c>
      <c r="AG192" s="3">
        <v>685</v>
      </c>
      <c r="AH192" s="3">
        <v>148</v>
      </c>
      <c r="AI192" s="3">
        <v>1903</v>
      </c>
      <c r="AJ192" s="3">
        <v>231</v>
      </c>
      <c r="AK192" s="3">
        <v>1225</v>
      </c>
      <c r="AL192" s="3">
        <v>233</v>
      </c>
      <c r="AM192" s="3">
        <v>1155</v>
      </c>
      <c r="AN192" s="3">
        <v>913</v>
      </c>
      <c r="AO192" s="3">
        <v>448</v>
      </c>
      <c r="AP192" s="3">
        <v>574</v>
      </c>
      <c r="AQ192" s="3">
        <v>346</v>
      </c>
      <c r="AR192" s="3">
        <v>1350</v>
      </c>
      <c r="AS192" s="3">
        <v>618</v>
      </c>
      <c r="AT192" s="3">
        <v>1416</v>
      </c>
      <c r="AU192" s="3">
        <v>866</v>
      </c>
      <c r="AV192" s="3">
        <v>217</v>
      </c>
      <c r="AW192" s="3">
        <v>327</v>
      </c>
      <c r="AX192" s="3">
        <v>279</v>
      </c>
      <c r="AY192" s="3">
        <v>108</v>
      </c>
      <c r="AZ192" s="3">
        <v>256</v>
      </c>
      <c r="BA192" s="3">
        <v>1725</v>
      </c>
      <c r="BB192" s="3">
        <v>161</v>
      </c>
      <c r="BC192" s="3">
        <v>163</v>
      </c>
      <c r="BD192" s="3">
        <v>912</v>
      </c>
      <c r="BE192" s="3">
        <v>518</v>
      </c>
      <c r="BF192" s="3">
        <v>328</v>
      </c>
      <c r="BG192" s="3">
        <v>264</v>
      </c>
      <c r="BH192" s="3">
        <v>1075</v>
      </c>
      <c r="BI192" s="3">
        <v>340</v>
      </c>
      <c r="BJ192" s="3">
        <v>389</v>
      </c>
      <c r="BK192" s="3">
        <v>209</v>
      </c>
      <c r="BL192" s="3">
        <v>131</v>
      </c>
      <c r="BM192" s="3">
        <v>315</v>
      </c>
      <c r="BN192" s="3">
        <v>262</v>
      </c>
      <c r="BO192" s="3">
        <v>198</v>
      </c>
      <c r="BP192" s="3">
        <v>530</v>
      </c>
      <c r="BQ192" s="3">
        <v>932</v>
      </c>
      <c r="BR192" s="3">
        <v>114</v>
      </c>
      <c r="BS192" s="3">
        <v>617</v>
      </c>
      <c r="BT192" s="3">
        <v>280</v>
      </c>
      <c r="BU192" s="3">
        <v>421</v>
      </c>
      <c r="BV192" s="3">
        <v>285</v>
      </c>
      <c r="BW192" s="3">
        <v>487</v>
      </c>
      <c r="BX192" s="3">
        <v>519</v>
      </c>
      <c r="BY192" s="3">
        <v>377</v>
      </c>
      <c r="BZ192" s="3">
        <v>321</v>
      </c>
      <c r="CA192" s="3">
        <v>284</v>
      </c>
      <c r="CB192" s="3">
        <v>672</v>
      </c>
      <c r="CC192" s="3">
        <v>391</v>
      </c>
      <c r="CD192" s="3">
        <v>477</v>
      </c>
      <c r="CE192" s="3">
        <v>717</v>
      </c>
      <c r="CF192" s="3">
        <v>251</v>
      </c>
      <c r="CG192" s="3">
        <v>464</v>
      </c>
      <c r="CH192" s="3">
        <v>1205</v>
      </c>
    </row>
    <row r="193" spans="1:86" x14ac:dyDescent="0.2">
      <c r="A193" s="5" t="s">
        <v>545</v>
      </c>
      <c r="B193" s="9">
        <v>516416</v>
      </c>
      <c r="C193" s="9">
        <v>193</v>
      </c>
      <c r="D193" s="9">
        <v>213134</v>
      </c>
      <c r="E193" s="1" t="s">
        <v>546</v>
      </c>
      <c r="F193" s="1" t="str">
        <f>HYPERLINK("http://www.genome.ad.jp/dbget-bin/www_bget?compound+C05607","C05607")</f>
        <v>C05607</v>
      </c>
      <c r="G193" s="1" t="str">
        <f>HYPERLINK("http://pubchem.ncbi.nlm.nih.gov/summary/summary.cgi?cid=3848","3848")</f>
        <v>3848</v>
      </c>
      <c r="H193" s="1" t="s">
        <v>1181</v>
      </c>
      <c r="I193" s="3">
        <v>268</v>
      </c>
      <c r="J193" s="3">
        <v>199</v>
      </c>
      <c r="K193" s="3">
        <v>196</v>
      </c>
      <c r="L193" s="3">
        <v>146</v>
      </c>
      <c r="M193" s="3">
        <v>368</v>
      </c>
      <c r="N193" s="3">
        <v>162</v>
      </c>
      <c r="O193" s="3">
        <v>143</v>
      </c>
      <c r="P193" s="3">
        <v>144</v>
      </c>
      <c r="Q193" s="3">
        <v>157</v>
      </c>
      <c r="R193" s="3">
        <v>165</v>
      </c>
      <c r="S193" s="3">
        <v>128</v>
      </c>
      <c r="T193" s="3">
        <v>234</v>
      </c>
      <c r="U193" s="3">
        <v>194</v>
      </c>
      <c r="V193" s="3">
        <v>159</v>
      </c>
      <c r="W193" s="3">
        <v>149</v>
      </c>
      <c r="X193" s="3">
        <v>122</v>
      </c>
      <c r="Y193" s="3">
        <v>146</v>
      </c>
      <c r="Z193" s="3">
        <v>126</v>
      </c>
      <c r="AA193" s="3">
        <v>220</v>
      </c>
      <c r="AB193" s="3">
        <v>167</v>
      </c>
      <c r="AC193" s="3">
        <v>184</v>
      </c>
      <c r="AD193" s="3">
        <v>146</v>
      </c>
      <c r="AE193" s="3">
        <v>395</v>
      </c>
      <c r="AF193" s="3">
        <v>174</v>
      </c>
      <c r="AG193" s="3">
        <v>148</v>
      </c>
      <c r="AH193" s="3">
        <v>1348</v>
      </c>
      <c r="AI193" s="3">
        <v>137</v>
      </c>
      <c r="AJ193" s="3">
        <v>202</v>
      </c>
      <c r="AK193" s="3">
        <v>116</v>
      </c>
      <c r="AL193" s="3">
        <v>200</v>
      </c>
      <c r="AM193" s="3">
        <v>114</v>
      </c>
      <c r="AN193" s="3">
        <v>115</v>
      </c>
      <c r="AO193" s="3">
        <v>123</v>
      </c>
      <c r="AP193" s="3">
        <v>173</v>
      </c>
      <c r="AQ193" s="3">
        <v>232</v>
      </c>
      <c r="AR193" s="3">
        <v>129</v>
      </c>
      <c r="AS193" s="3">
        <v>129</v>
      </c>
      <c r="AT193" s="3">
        <v>121</v>
      </c>
      <c r="AU193" s="3">
        <v>111</v>
      </c>
      <c r="AV193" s="3">
        <v>226</v>
      </c>
      <c r="AW193" s="3">
        <v>122</v>
      </c>
      <c r="AX193" s="3">
        <v>156</v>
      </c>
      <c r="AY193" s="3">
        <v>261</v>
      </c>
      <c r="AZ193" s="3">
        <v>301</v>
      </c>
      <c r="BA193" s="3">
        <v>137</v>
      </c>
      <c r="BB193" s="3">
        <v>169</v>
      </c>
      <c r="BC193" s="3">
        <v>190</v>
      </c>
      <c r="BD193" s="3">
        <v>262</v>
      </c>
      <c r="BE193" s="3">
        <v>171</v>
      </c>
      <c r="BF193" s="3">
        <v>177</v>
      </c>
      <c r="BG193" s="3">
        <v>158</v>
      </c>
      <c r="BH193" s="3">
        <v>161</v>
      </c>
      <c r="BI193" s="3">
        <v>134</v>
      </c>
      <c r="BJ193" s="3">
        <v>155</v>
      </c>
      <c r="BK193" s="3">
        <v>151</v>
      </c>
      <c r="BL193" s="3">
        <v>137</v>
      </c>
      <c r="BM193" s="3">
        <v>132</v>
      </c>
      <c r="BN193" s="3">
        <v>464</v>
      </c>
      <c r="BO193" s="3">
        <v>173</v>
      </c>
      <c r="BP193" s="3">
        <v>128</v>
      </c>
      <c r="BQ193" s="3">
        <v>141</v>
      </c>
      <c r="BR193" s="3">
        <v>3854</v>
      </c>
      <c r="BS193" s="3">
        <v>1251</v>
      </c>
      <c r="BT193" s="3">
        <v>799</v>
      </c>
      <c r="BU193" s="3">
        <v>401</v>
      </c>
      <c r="BV193" s="3">
        <v>222</v>
      </c>
      <c r="BW193" s="3">
        <v>175</v>
      </c>
      <c r="BX193" s="3">
        <v>216</v>
      </c>
      <c r="BY193" s="3">
        <v>196</v>
      </c>
      <c r="BZ193" s="3">
        <v>297</v>
      </c>
      <c r="CA193" s="3">
        <v>417</v>
      </c>
      <c r="CB193" s="3">
        <v>155</v>
      </c>
      <c r="CC193" s="3">
        <v>163</v>
      </c>
      <c r="CD193" s="3">
        <v>127</v>
      </c>
      <c r="CE193" s="3">
        <v>186</v>
      </c>
      <c r="CF193" s="3">
        <v>392</v>
      </c>
      <c r="CG193" s="3">
        <v>447</v>
      </c>
      <c r="CH193" s="3">
        <v>180</v>
      </c>
    </row>
    <row r="194" spans="1:86" x14ac:dyDescent="0.2">
      <c r="A194" s="5" t="s">
        <v>1043</v>
      </c>
      <c r="B194" s="9">
        <v>278651</v>
      </c>
      <c r="C194" s="9">
        <v>191</v>
      </c>
      <c r="D194" s="9">
        <v>267654</v>
      </c>
      <c r="E194" s="1" t="s">
        <v>547</v>
      </c>
      <c r="F194" s="1" t="str">
        <f>HYPERLINK("http://www.genome.ad.jp/dbget-bin/www_bget?compound+C01089","C01089")</f>
        <v>C01089</v>
      </c>
      <c r="G194" s="1" t="str">
        <f>HYPERLINK("http://pubchem.ncbi.nlm.nih.gov/summary/summary.cgi?cid=92135","92135")</f>
        <v>92135</v>
      </c>
      <c r="H194" s="1" t="s">
        <v>1109</v>
      </c>
      <c r="I194" s="3">
        <v>21850</v>
      </c>
      <c r="J194" s="3">
        <v>9662</v>
      </c>
      <c r="K194" s="3">
        <v>10371</v>
      </c>
      <c r="L194" s="3">
        <v>1414</v>
      </c>
      <c r="M194" s="3">
        <v>3873</v>
      </c>
      <c r="N194" s="3">
        <v>6362</v>
      </c>
      <c r="O194" s="3">
        <v>1495</v>
      </c>
      <c r="P194" s="3">
        <v>426</v>
      </c>
      <c r="Q194" s="3">
        <v>1050</v>
      </c>
      <c r="R194" s="3">
        <v>6452</v>
      </c>
      <c r="S194" s="3">
        <v>3141</v>
      </c>
      <c r="T194" s="3">
        <v>1246</v>
      </c>
      <c r="U194" s="3">
        <v>14765</v>
      </c>
      <c r="V194" s="3">
        <v>15474</v>
      </c>
      <c r="W194" s="3">
        <v>739</v>
      </c>
      <c r="X194" s="3">
        <v>12456</v>
      </c>
      <c r="Y194" s="3">
        <v>19279</v>
      </c>
      <c r="Z194" s="3">
        <v>6671</v>
      </c>
      <c r="AA194" s="3">
        <v>23837</v>
      </c>
      <c r="AB194" s="3">
        <v>12673</v>
      </c>
      <c r="AC194" s="3">
        <v>3891</v>
      </c>
      <c r="AD194" s="3">
        <v>34912</v>
      </c>
      <c r="AE194" s="3">
        <v>6763</v>
      </c>
      <c r="AF194" s="3">
        <v>2828</v>
      </c>
      <c r="AG194" s="3">
        <v>6679</v>
      </c>
      <c r="AH194" s="3">
        <v>17055</v>
      </c>
      <c r="AI194" s="3">
        <v>6192</v>
      </c>
      <c r="AJ194" s="3">
        <v>8770</v>
      </c>
      <c r="AK194" s="3">
        <v>4092</v>
      </c>
      <c r="AL194" s="3">
        <v>17781</v>
      </c>
      <c r="AM194" s="3">
        <v>1772</v>
      </c>
      <c r="AN194" s="3">
        <v>6616</v>
      </c>
      <c r="AO194" s="3">
        <v>8398</v>
      </c>
      <c r="AP194" s="3">
        <v>3853</v>
      </c>
      <c r="AQ194" s="3">
        <v>4242</v>
      </c>
      <c r="AR194" s="3">
        <v>21375</v>
      </c>
      <c r="AS194" s="3">
        <v>15412</v>
      </c>
      <c r="AT194" s="3">
        <v>4129</v>
      </c>
      <c r="AU194" s="3">
        <v>953</v>
      </c>
      <c r="AV194" s="3">
        <v>20609</v>
      </c>
      <c r="AW194" s="3">
        <v>5090</v>
      </c>
      <c r="AX194" s="3">
        <v>7949</v>
      </c>
      <c r="AY194" s="3">
        <v>1893</v>
      </c>
      <c r="AZ194" s="3">
        <v>328</v>
      </c>
      <c r="BA194" s="3">
        <v>1193</v>
      </c>
      <c r="BB194" s="3">
        <v>3189</v>
      </c>
      <c r="BC194" s="3">
        <v>1793</v>
      </c>
      <c r="BD194" s="3">
        <v>2921</v>
      </c>
      <c r="BE194" s="3">
        <v>7477</v>
      </c>
      <c r="BF194" s="3">
        <v>5668</v>
      </c>
      <c r="BG194" s="3">
        <v>486</v>
      </c>
      <c r="BH194" s="3">
        <v>24573</v>
      </c>
      <c r="BI194" s="3">
        <v>10477</v>
      </c>
      <c r="BJ194" s="3">
        <v>902</v>
      </c>
      <c r="BK194" s="3">
        <v>15415</v>
      </c>
      <c r="BL194" s="3">
        <v>19943</v>
      </c>
      <c r="BM194" s="3">
        <v>3034</v>
      </c>
      <c r="BN194" s="3">
        <v>12564</v>
      </c>
      <c r="BO194" s="3">
        <v>18681</v>
      </c>
      <c r="BP194" s="3">
        <v>4360</v>
      </c>
      <c r="BQ194" s="3">
        <v>65886</v>
      </c>
      <c r="BR194" s="3">
        <v>3334</v>
      </c>
      <c r="BS194" s="3">
        <v>11601</v>
      </c>
      <c r="BT194" s="3">
        <v>18621</v>
      </c>
      <c r="BU194" s="3">
        <v>32630</v>
      </c>
      <c r="BV194" s="3">
        <v>10025</v>
      </c>
      <c r="BW194" s="3">
        <v>14106</v>
      </c>
      <c r="BX194" s="3">
        <v>4321</v>
      </c>
      <c r="BY194" s="3">
        <v>12713</v>
      </c>
      <c r="BZ194" s="3">
        <v>1374</v>
      </c>
      <c r="CA194" s="3">
        <v>2687</v>
      </c>
      <c r="CB194" s="3">
        <v>5814</v>
      </c>
      <c r="CC194" s="3">
        <v>5536</v>
      </c>
      <c r="CD194" s="3">
        <v>2534</v>
      </c>
      <c r="CE194" s="3">
        <v>20463</v>
      </c>
      <c r="CF194" s="3">
        <v>23898</v>
      </c>
      <c r="CG194" s="3">
        <v>4049</v>
      </c>
      <c r="CH194" s="3">
        <v>1126</v>
      </c>
    </row>
    <row r="195" spans="1:86" x14ac:dyDescent="0.2">
      <c r="A195" s="5" t="s">
        <v>548</v>
      </c>
      <c r="B195" s="9">
        <v>452732</v>
      </c>
      <c r="C195" s="9">
        <v>174</v>
      </c>
      <c r="D195" s="9">
        <v>267806</v>
      </c>
      <c r="E195" s="1" t="s">
        <v>549</v>
      </c>
      <c r="F195" s="1" t="str">
        <f>HYPERLINK("http://www.genome.ad.jp/dbget-bin/www_bget?compound+C05145","C05145")</f>
        <v>C05145</v>
      </c>
      <c r="G195" s="1" t="str">
        <f>HYPERLINK("http://pubchem.ncbi.nlm.nih.gov/summary/summary.cgi?cid=64956","64956")</f>
        <v>64956</v>
      </c>
      <c r="H195" s="1" t="s">
        <v>1118</v>
      </c>
      <c r="I195" s="3">
        <v>1710</v>
      </c>
      <c r="J195" s="3">
        <v>1223</v>
      </c>
      <c r="K195" s="3">
        <v>2400</v>
      </c>
      <c r="L195" s="3">
        <v>1576</v>
      </c>
      <c r="M195" s="3">
        <v>2011</v>
      </c>
      <c r="N195" s="3">
        <v>2210</v>
      </c>
      <c r="O195" s="3">
        <v>869</v>
      </c>
      <c r="P195" s="3">
        <v>950</v>
      </c>
      <c r="Q195" s="3">
        <v>973</v>
      </c>
      <c r="R195" s="3">
        <v>2476</v>
      </c>
      <c r="S195" s="3">
        <v>1371</v>
      </c>
      <c r="T195" s="3">
        <v>2479</v>
      </c>
      <c r="U195" s="3">
        <v>1134</v>
      </c>
      <c r="V195" s="3">
        <v>993</v>
      </c>
      <c r="W195" s="3">
        <v>815</v>
      </c>
      <c r="X195" s="3">
        <v>1662</v>
      </c>
      <c r="Y195" s="3">
        <v>1234</v>
      </c>
      <c r="Z195" s="3">
        <v>1763</v>
      </c>
      <c r="AA195" s="3">
        <v>3740</v>
      </c>
      <c r="AB195" s="3">
        <v>1600</v>
      </c>
      <c r="AC195" s="3">
        <v>854</v>
      </c>
      <c r="AD195" s="3">
        <v>1314</v>
      </c>
      <c r="AE195" s="3">
        <v>1834</v>
      </c>
      <c r="AF195" s="3">
        <v>840</v>
      </c>
      <c r="AG195" s="3">
        <v>1310</v>
      </c>
      <c r="AH195" s="3">
        <v>2414</v>
      </c>
      <c r="AI195" s="3">
        <v>2762</v>
      </c>
      <c r="AJ195" s="3">
        <v>2220</v>
      </c>
      <c r="AK195" s="3">
        <v>1563</v>
      </c>
      <c r="AL195" s="3">
        <v>13192</v>
      </c>
      <c r="AM195" s="3">
        <v>1120</v>
      </c>
      <c r="AN195" s="3">
        <v>504</v>
      </c>
      <c r="AO195" s="3">
        <v>1013</v>
      </c>
      <c r="AP195" s="3">
        <v>2110</v>
      </c>
      <c r="AQ195" s="3">
        <v>1510</v>
      </c>
      <c r="AR195" s="3">
        <v>1487</v>
      </c>
      <c r="AS195" s="3">
        <v>1227</v>
      </c>
      <c r="AT195" s="3">
        <v>943</v>
      </c>
      <c r="AU195" s="3">
        <v>1433</v>
      </c>
      <c r="AV195" s="3">
        <v>1120</v>
      </c>
      <c r="AW195" s="3">
        <v>883</v>
      </c>
      <c r="AX195" s="3">
        <v>2823</v>
      </c>
      <c r="AY195" s="3">
        <v>1132</v>
      </c>
      <c r="AZ195" s="3">
        <v>1064</v>
      </c>
      <c r="BA195" s="3">
        <v>1031</v>
      </c>
      <c r="BB195" s="3">
        <v>913</v>
      </c>
      <c r="BC195" s="3">
        <v>3505</v>
      </c>
      <c r="BD195" s="3">
        <v>1136</v>
      </c>
      <c r="BE195" s="3">
        <v>1538</v>
      </c>
      <c r="BF195" s="3">
        <v>4773</v>
      </c>
      <c r="BG195" s="3">
        <v>652</v>
      </c>
      <c r="BH195" s="3">
        <v>1812</v>
      </c>
      <c r="BI195" s="3">
        <v>1294</v>
      </c>
      <c r="BJ195" s="3">
        <v>650</v>
      </c>
      <c r="BK195" s="3">
        <v>1703</v>
      </c>
      <c r="BL195" s="3">
        <v>996</v>
      </c>
      <c r="BM195" s="3">
        <v>724</v>
      </c>
      <c r="BN195" s="3">
        <v>1846</v>
      </c>
      <c r="BO195" s="3">
        <v>2520</v>
      </c>
      <c r="BP195" s="3">
        <v>1110</v>
      </c>
      <c r="BQ195" s="3">
        <v>2055</v>
      </c>
      <c r="BR195" s="3">
        <v>1617</v>
      </c>
      <c r="BS195" s="3">
        <v>928</v>
      </c>
      <c r="BT195" s="3">
        <v>3969</v>
      </c>
      <c r="BU195" s="3">
        <v>4647</v>
      </c>
      <c r="BV195" s="3">
        <v>1773</v>
      </c>
      <c r="BW195" s="3">
        <v>1402</v>
      </c>
      <c r="BX195" s="3">
        <v>2241</v>
      </c>
      <c r="BY195" s="3">
        <v>4512</v>
      </c>
      <c r="BZ195" s="3">
        <v>921</v>
      </c>
      <c r="CA195" s="3">
        <v>1580</v>
      </c>
      <c r="CB195" s="3">
        <v>713</v>
      </c>
      <c r="CC195" s="3">
        <v>1646</v>
      </c>
      <c r="CD195" s="3">
        <v>1294</v>
      </c>
      <c r="CE195" s="3">
        <v>2057</v>
      </c>
      <c r="CF195" s="3">
        <v>1923</v>
      </c>
      <c r="CG195" s="3">
        <v>842</v>
      </c>
      <c r="CH195" s="3">
        <v>1774</v>
      </c>
    </row>
    <row r="196" spans="1:86" x14ac:dyDescent="0.2">
      <c r="A196" s="5" t="s">
        <v>654</v>
      </c>
      <c r="B196" s="9">
        <v>319992</v>
      </c>
      <c r="C196" s="9">
        <v>193</v>
      </c>
      <c r="D196" s="9">
        <v>212666</v>
      </c>
      <c r="E196" s="1" t="s">
        <v>655</v>
      </c>
      <c r="F196" s="1" t="str">
        <f>HYPERLINK("http://www.genome.ad.jp/dbget-bin/www_bget?compound+  ","  ")</f>
        <v xml:space="preserve">  </v>
      </c>
      <c r="G196" s="1" t="str">
        <f>HYPERLINK("http://pubchem.ncbi.nlm.nih.gov/summary/summary.cgi?cid=447661","447661")</f>
        <v>447661</v>
      </c>
      <c r="H196" s="1" t="s">
        <v>1079</v>
      </c>
      <c r="I196" s="3">
        <v>507</v>
      </c>
      <c r="J196" s="3">
        <v>821</v>
      </c>
      <c r="K196" s="3">
        <v>678</v>
      </c>
      <c r="L196" s="3">
        <v>844</v>
      </c>
      <c r="M196" s="3">
        <v>579</v>
      </c>
      <c r="N196" s="3">
        <v>635</v>
      </c>
      <c r="O196" s="3">
        <v>424</v>
      </c>
      <c r="P196" s="3">
        <v>246</v>
      </c>
      <c r="Q196" s="3">
        <v>173</v>
      </c>
      <c r="R196" s="3">
        <v>604</v>
      </c>
      <c r="S196" s="3">
        <v>233</v>
      </c>
      <c r="T196" s="3">
        <v>679</v>
      </c>
      <c r="U196" s="3">
        <v>198</v>
      </c>
      <c r="V196" s="3">
        <v>602</v>
      </c>
      <c r="W196" s="3">
        <v>441</v>
      </c>
      <c r="X196" s="3">
        <v>566</v>
      </c>
      <c r="Y196" s="3">
        <v>194</v>
      </c>
      <c r="Z196" s="3">
        <v>609</v>
      </c>
      <c r="AA196" s="3">
        <v>463</v>
      </c>
      <c r="AB196" s="3">
        <v>296</v>
      </c>
      <c r="AC196" s="3">
        <v>379</v>
      </c>
      <c r="AD196" s="3">
        <v>198</v>
      </c>
      <c r="AE196" s="3">
        <v>277</v>
      </c>
      <c r="AF196" s="3">
        <v>369</v>
      </c>
      <c r="AG196" s="3">
        <v>157</v>
      </c>
      <c r="AH196" s="3">
        <v>208</v>
      </c>
      <c r="AI196" s="3">
        <v>490</v>
      </c>
      <c r="AJ196" s="3">
        <v>662</v>
      </c>
      <c r="AK196" s="3">
        <v>172</v>
      </c>
      <c r="AL196" s="3">
        <v>748</v>
      </c>
      <c r="AM196" s="3">
        <v>192</v>
      </c>
      <c r="AN196" s="3">
        <v>154</v>
      </c>
      <c r="AO196" s="3">
        <v>197</v>
      </c>
      <c r="AP196" s="3">
        <v>156</v>
      </c>
      <c r="AQ196" s="3">
        <v>701</v>
      </c>
      <c r="AR196" s="3">
        <v>662</v>
      </c>
      <c r="AS196" s="3">
        <v>150</v>
      </c>
      <c r="AT196" s="3">
        <v>558</v>
      </c>
      <c r="AU196" s="3">
        <v>239</v>
      </c>
      <c r="AV196" s="3">
        <v>807</v>
      </c>
      <c r="AW196" s="3">
        <v>209</v>
      </c>
      <c r="AX196" s="3">
        <v>503</v>
      </c>
      <c r="AY196" s="3">
        <v>198</v>
      </c>
      <c r="AZ196" s="3">
        <v>203</v>
      </c>
      <c r="BA196" s="3">
        <v>575</v>
      </c>
      <c r="BB196" s="3">
        <v>188</v>
      </c>
      <c r="BC196" s="3">
        <v>223</v>
      </c>
      <c r="BD196" s="3">
        <v>367</v>
      </c>
      <c r="BE196" s="3">
        <v>191</v>
      </c>
      <c r="BF196" s="3">
        <v>633</v>
      </c>
      <c r="BG196" s="3">
        <v>145</v>
      </c>
      <c r="BH196" s="3">
        <v>680</v>
      </c>
      <c r="BI196" s="3">
        <v>155</v>
      </c>
      <c r="BJ196" s="3">
        <v>543</v>
      </c>
      <c r="BK196" s="3">
        <v>952</v>
      </c>
      <c r="BL196" s="3">
        <v>184</v>
      </c>
      <c r="BM196" s="3">
        <v>213</v>
      </c>
      <c r="BN196" s="3">
        <v>252</v>
      </c>
      <c r="BO196" s="3">
        <v>403</v>
      </c>
      <c r="BP196" s="3">
        <v>166</v>
      </c>
      <c r="BQ196" s="3">
        <v>651</v>
      </c>
      <c r="BR196" s="3">
        <v>195</v>
      </c>
      <c r="BS196" s="3">
        <v>243</v>
      </c>
      <c r="BT196" s="3">
        <v>564</v>
      </c>
      <c r="BU196" s="3">
        <v>415</v>
      </c>
      <c r="BV196" s="3">
        <v>381</v>
      </c>
      <c r="BW196" s="3">
        <v>456</v>
      </c>
      <c r="BX196" s="3">
        <v>249</v>
      </c>
      <c r="BY196" s="3">
        <v>148</v>
      </c>
      <c r="BZ196" s="3">
        <v>224</v>
      </c>
      <c r="CA196" s="3">
        <v>171</v>
      </c>
      <c r="CB196" s="3">
        <v>167</v>
      </c>
      <c r="CC196" s="3">
        <v>221</v>
      </c>
      <c r="CD196" s="3">
        <v>188</v>
      </c>
      <c r="CE196" s="3">
        <v>345</v>
      </c>
      <c r="CF196" s="3">
        <v>350</v>
      </c>
      <c r="CG196" s="3">
        <v>630</v>
      </c>
      <c r="CH196" s="3">
        <v>616</v>
      </c>
    </row>
    <row r="197" spans="1:86" x14ac:dyDescent="0.2">
      <c r="A197" s="5" t="s">
        <v>656</v>
      </c>
      <c r="B197" s="9">
        <v>889972</v>
      </c>
      <c r="C197" s="9">
        <v>218</v>
      </c>
      <c r="D197" s="9">
        <v>233239</v>
      </c>
      <c r="E197" s="1" t="s">
        <v>657</v>
      </c>
      <c r="F197" s="1" t="str">
        <f>HYPERLINK("http://www.genome.ad.jp/dbget-bin/www_bget?compound+  ","  ")</f>
        <v xml:space="preserve">  </v>
      </c>
      <c r="G197" s="1" t="str">
        <f>HYPERLINK("http://pubchem.ncbi.nlm.nih.gov/summary/summary.cgi?cid=123409","123409")</f>
        <v>123409</v>
      </c>
      <c r="H197" s="1" t="s">
        <v>1096</v>
      </c>
      <c r="I197" s="3">
        <v>513</v>
      </c>
      <c r="J197" s="3">
        <v>409</v>
      </c>
      <c r="K197" s="3">
        <v>350</v>
      </c>
      <c r="L197" s="3">
        <v>472</v>
      </c>
      <c r="M197" s="3">
        <v>379</v>
      </c>
      <c r="N197" s="3">
        <v>958</v>
      </c>
      <c r="O197" s="3">
        <v>651</v>
      </c>
      <c r="P197" s="3">
        <v>466</v>
      </c>
      <c r="Q197" s="3">
        <v>216</v>
      </c>
      <c r="R197" s="3">
        <v>180</v>
      </c>
      <c r="S197" s="3">
        <v>360</v>
      </c>
      <c r="T197" s="3">
        <v>190</v>
      </c>
      <c r="U197" s="3">
        <v>335</v>
      </c>
      <c r="V197" s="3">
        <v>691</v>
      </c>
      <c r="W197" s="3">
        <v>1728</v>
      </c>
      <c r="X197" s="3">
        <v>171</v>
      </c>
      <c r="Y197" s="3">
        <v>197</v>
      </c>
      <c r="Z197" s="3">
        <v>459</v>
      </c>
      <c r="AA197" s="3">
        <v>1179</v>
      </c>
      <c r="AB197" s="3">
        <v>224</v>
      </c>
      <c r="AC197" s="3">
        <v>222</v>
      </c>
      <c r="AD197" s="3">
        <v>172</v>
      </c>
      <c r="AE197" s="3">
        <v>232</v>
      </c>
      <c r="AF197" s="3">
        <v>506</v>
      </c>
      <c r="AG197" s="3">
        <v>561</v>
      </c>
      <c r="AH197" s="3">
        <v>348</v>
      </c>
      <c r="AI197" s="3">
        <v>723</v>
      </c>
      <c r="AJ197" s="3">
        <v>128</v>
      </c>
      <c r="AK197" s="3">
        <v>321</v>
      </c>
      <c r="AL197" s="3">
        <v>155</v>
      </c>
      <c r="AM197" s="3">
        <v>186</v>
      </c>
      <c r="AN197" s="3">
        <v>202</v>
      </c>
      <c r="AO197" s="3">
        <v>497</v>
      </c>
      <c r="AP197" s="3">
        <v>553</v>
      </c>
      <c r="AQ197" s="3">
        <v>113</v>
      </c>
      <c r="AR197" s="3">
        <v>360</v>
      </c>
      <c r="AS197" s="3">
        <v>282</v>
      </c>
      <c r="AT197" s="3">
        <v>298</v>
      </c>
      <c r="AU197" s="3">
        <v>408</v>
      </c>
      <c r="AV197" s="3">
        <v>133</v>
      </c>
      <c r="AW197" s="3">
        <v>163</v>
      </c>
      <c r="AX197" s="3">
        <v>592</v>
      </c>
      <c r="AY197" s="3">
        <v>417</v>
      </c>
      <c r="AZ197" s="3">
        <v>188</v>
      </c>
      <c r="BA197" s="3">
        <v>1215</v>
      </c>
      <c r="BB197" s="3">
        <v>733</v>
      </c>
      <c r="BC197" s="3">
        <v>803</v>
      </c>
      <c r="BD197" s="3">
        <v>340</v>
      </c>
      <c r="BE197" s="3">
        <v>154</v>
      </c>
      <c r="BF197" s="3">
        <v>738</v>
      </c>
      <c r="BG197" s="3">
        <v>505</v>
      </c>
      <c r="BH197" s="3">
        <v>138</v>
      </c>
      <c r="BI197" s="3">
        <v>144</v>
      </c>
      <c r="BJ197" s="3">
        <v>954</v>
      </c>
      <c r="BK197" s="3">
        <v>195</v>
      </c>
      <c r="BL197" s="3">
        <v>259</v>
      </c>
      <c r="BM197" s="3">
        <v>179</v>
      </c>
      <c r="BN197" s="3">
        <v>237</v>
      </c>
      <c r="BO197" s="3">
        <v>226</v>
      </c>
      <c r="BP197" s="3">
        <v>157</v>
      </c>
      <c r="BQ197" s="3">
        <v>247</v>
      </c>
      <c r="BR197" s="3">
        <v>353</v>
      </c>
      <c r="BS197" s="3">
        <v>239</v>
      </c>
      <c r="BT197" s="3">
        <v>140</v>
      </c>
      <c r="BU197" s="3">
        <v>383</v>
      </c>
      <c r="BV197" s="3">
        <v>683</v>
      </c>
      <c r="BW197" s="3">
        <v>347</v>
      </c>
      <c r="BX197" s="3">
        <v>262</v>
      </c>
      <c r="BY197" s="3">
        <v>124</v>
      </c>
      <c r="BZ197" s="3">
        <v>317</v>
      </c>
      <c r="CA197" s="3">
        <v>230</v>
      </c>
      <c r="CB197" s="3">
        <v>176</v>
      </c>
      <c r="CC197" s="3">
        <v>311</v>
      </c>
      <c r="CD197" s="3">
        <v>420</v>
      </c>
      <c r="CE197" s="3">
        <v>278</v>
      </c>
      <c r="CF197" s="3">
        <v>239</v>
      </c>
      <c r="CG197" s="3">
        <v>142</v>
      </c>
      <c r="CH197" s="3">
        <v>316</v>
      </c>
    </row>
    <row r="198" spans="1:86" x14ac:dyDescent="0.2">
      <c r="A198" s="5" t="s">
        <v>658</v>
      </c>
      <c r="B198" s="9">
        <v>942197</v>
      </c>
      <c r="C198" s="9">
        <v>129</v>
      </c>
      <c r="D198" s="9">
        <v>203261</v>
      </c>
      <c r="E198" s="1" t="s">
        <v>659</v>
      </c>
      <c r="F198" s="1" t="str">
        <f>HYPERLINK("http://www.genome.ad.jp/dbget-bin/www_bget?compound+C02112","C02112")</f>
        <v>C02112</v>
      </c>
      <c r="G198" s="1" t="str">
        <f>HYPERLINK("http://pubchem.ncbi.nlm.nih.gov/summary/summary.cgi?cid=5319879","5319879")</f>
        <v>5319879</v>
      </c>
      <c r="H198" s="1" t="s">
        <v>1069</v>
      </c>
      <c r="I198" s="3">
        <v>200</v>
      </c>
      <c r="J198" s="3">
        <v>196</v>
      </c>
      <c r="K198" s="3">
        <v>246</v>
      </c>
      <c r="L198" s="3">
        <v>239</v>
      </c>
      <c r="M198" s="3">
        <v>291</v>
      </c>
      <c r="N198" s="3">
        <v>278</v>
      </c>
      <c r="O198" s="3">
        <v>247</v>
      </c>
      <c r="P198" s="3">
        <v>144</v>
      </c>
      <c r="Q198" s="3">
        <v>247</v>
      </c>
      <c r="R198" s="3">
        <v>332</v>
      </c>
      <c r="S198" s="3">
        <v>191</v>
      </c>
      <c r="T198" s="3">
        <v>541</v>
      </c>
      <c r="U198" s="3">
        <v>224</v>
      </c>
      <c r="V198" s="3">
        <v>255</v>
      </c>
      <c r="W198" s="3">
        <v>278</v>
      </c>
      <c r="X198" s="3">
        <v>274</v>
      </c>
      <c r="Y198" s="3">
        <v>308</v>
      </c>
      <c r="Z198" s="3">
        <v>210</v>
      </c>
      <c r="AA198" s="3">
        <v>284</v>
      </c>
      <c r="AB198" s="3">
        <v>263</v>
      </c>
      <c r="AC198" s="3">
        <v>306</v>
      </c>
      <c r="AD198" s="3">
        <v>189</v>
      </c>
      <c r="AE198" s="3">
        <v>450</v>
      </c>
      <c r="AF198" s="3">
        <v>282</v>
      </c>
      <c r="AG198" s="3">
        <v>617</v>
      </c>
      <c r="AH198" s="3">
        <v>540</v>
      </c>
      <c r="AI198" s="3">
        <v>212</v>
      </c>
      <c r="AJ198" s="3">
        <v>330</v>
      </c>
      <c r="AK198" s="3">
        <v>235</v>
      </c>
      <c r="AL198" s="3">
        <v>166</v>
      </c>
      <c r="AM198" s="3">
        <v>244</v>
      </c>
      <c r="AN198" s="3">
        <v>191</v>
      </c>
      <c r="AO198" s="3">
        <v>211</v>
      </c>
      <c r="AP198" s="3">
        <v>190</v>
      </c>
      <c r="AQ198" s="3">
        <v>370</v>
      </c>
      <c r="AR198" s="3">
        <v>177</v>
      </c>
      <c r="AS198" s="3">
        <v>192</v>
      </c>
      <c r="AT198" s="3">
        <v>199</v>
      </c>
      <c r="AU198" s="3">
        <v>197</v>
      </c>
      <c r="AV198" s="3">
        <v>324</v>
      </c>
      <c r="AW198" s="3">
        <v>157</v>
      </c>
      <c r="AX198" s="3">
        <v>321</v>
      </c>
      <c r="AY198" s="3">
        <v>648</v>
      </c>
      <c r="AZ198" s="3">
        <v>584</v>
      </c>
      <c r="BA198" s="3">
        <v>508</v>
      </c>
      <c r="BB198" s="3">
        <v>211</v>
      </c>
      <c r="BC198" s="3">
        <v>533</v>
      </c>
      <c r="BD198" s="3">
        <v>228</v>
      </c>
      <c r="BE198" s="3">
        <v>296</v>
      </c>
      <c r="BF198" s="3">
        <v>306</v>
      </c>
      <c r="BG198" s="3">
        <v>156</v>
      </c>
      <c r="BH198" s="3">
        <v>322</v>
      </c>
      <c r="BI198" s="3">
        <v>227</v>
      </c>
      <c r="BJ198" s="3">
        <v>214</v>
      </c>
      <c r="BK198" s="3">
        <v>292</v>
      </c>
      <c r="BL198" s="3">
        <v>285</v>
      </c>
      <c r="BM198" s="3">
        <v>161</v>
      </c>
      <c r="BN198" s="3">
        <v>520</v>
      </c>
      <c r="BO198" s="3">
        <v>433</v>
      </c>
      <c r="BP198" s="3">
        <v>197</v>
      </c>
      <c r="BQ198" s="3">
        <v>313</v>
      </c>
      <c r="BR198" s="3">
        <v>564</v>
      </c>
      <c r="BS198" s="3">
        <v>465</v>
      </c>
      <c r="BT198" s="3">
        <v>325</v>
      </c>
      <c r="BU198" s="3">
        <v>669</v>
      </c>
      <c r="BV198" s="3">
        <v>304</v>
      </c>
      <c r="BW198" s="3">
        <v>612</v>
      </c>
      <c r="BX198" s="3">
        <v>370</v>
      </c>
      <c r="BY198" s="3">
        <v>411</v>
      </c>
      <c r="BZ198" s="3">
        <v>248</v>
      </c>
      <c r="CA198" s="3">
        <v>248</v>
      </c>
      <c r="CB198" s="3">
        <v>204</v>
      </c>
      <c r="CC198" s="3">
        <v>228</v>
      </c>
      <c r="CD198" s="3">
        <v>295</v>
      </c>
      <c r="CE198" s="3">
        <v>303</v>
      </c>
      <c r="CF198" s="3">
        <v>218</v>
      </c>
      <c r="CG198" s="3">
        <v>239</v>
      </c>
      <c r="CH198" s="3">
        <v>197</v>
      </c>
    </row>
    <row r="199" spans="1:86" x14ac:dyDescent="0.2">
      <c r="A199" s="5" t="s">
        <v>1044</v>
      </c>
      <c r="B199" s="9">
        <v>310629</v>
      </c>
      <c r="C199" s="9">
        <v>200</v>
      </c>
      <c r="D199" s="9">
        <v>213388</v>
      </c>
      <c r="E199" s="1" t="s">
        <v>660</v>
      </c>
      <c r="F199" s="1" t="str">
        <f>HYPERLINK("http://www.genome.ad.jp/dbget-bin/www_bget?compound+C00233","C00233")</f>
        <v>C00233</v>
      </c>
      <c r="G199" s="1" t="str">
        <f>HYPERLINK("http://pubchem.ncbi.nlm.nih.gov/summary/summary.cgi?cid=70","70")</f>
        <v>70</v>
      </c>
      <c r="H199" s="1" t="s">
        <v>1230</v>
      </c>
      <c r="I199" s="3">
        <v>302</v>
      </c>
      <c r="J199" s="3">
        <v>376</v>
      </c>
      <c r="K199" s="3">
        <v>242</v>
      </c>
      <c r="L199" s="3">
        <v>334</v>
      </c>
      <c r="M199" s="3">
        <v>249</v>
      </c>
      <c r="N199" s="3">
        <v>313</v>
      </c>
      <c r="O199" s="3">
        <v>611</v>
      </c>
      <c r="P199" s="3">
        <v>682</v>
      </c>
      <c r="Q199" s="3">
        <v>425</v>
      </c>
      <c r="R199" s="3">
        <v>360</v>
      </c>
      <c r="S199" s="3">
        <v>399</v>
      </c>
      <c r="T199" s="3">
        <v>340</v>
      </c>
      <c r="U199" s="3">
        <v>436</v>
      </c>
      <c r="V199" s="3">
        <v>430</v>
      </c>
      <c r="W199" s="3">
        <v>311</v>
      </c>
      <c r="X199" s="3">
        <v>299</v>
      </c>
      <c r="Y199" s="3">
        <v>466</v>
      </c>
      <c r="Z199" s="3">
        <v>374</v>
      </c>
      <c r="AA199" s="3">
        <v>309</v>
      </c>
      <c r="AB199" s="3">
        <v>476</v>
      </c>
      <c r="AC199" s="3">
        <v>273</v>
      </c>
      <c r="AD199" s="3">
        <v>395</v>
      </c>
      <c r="AE199" s="3">
        <v>589</v>
      </c>
      <c r="AF199" s="3">
        <v>422</v>
      </c>
      <c r="AG199" s="3">
        <v>425</v>
      </c>
      <c r="AH199" s="3">
        <v>718</v>
      </c>
      <c r="AI199" s="3">
        <v>262</v>
      </c>
      <c r="AJ199" s="3">
        <v>313</v>
      </c>
      <c r="AK199" s="3">
        <v>517</v>
      </c>
      <c r="AL199" s="3">
        <v>386</v>
      </c>
      <c r="AM199" s="3">
        <v>658</v>
      </c>
      <c r="AN199" s="3">
        <v>201</v>
      </c>
      <c r="AO199" s="3">
        <v>292</v>
      </c>
      <c r="AP199" s="3">
        <v>550</v>
      </c>
      <c r="AQ199" s="3">
        <v>475</v>
      </c>
      <c r="AR199" s="3">
        <v>616</v>
      </c>
      <c r="AS199" s="3">
        <v>264</v>
      </c>
      <c r="AT199" s="3">
        <v>413</v>
      </c>
      <c r="AU199" s="3">
        <v>364</v>
      </c>
      <c r="AV199" s="3">
        <v>340</v>
      </c>
      <c r="AW199" s="3">
        <v>556</v>
      </c>
      <c r="AX199" s="3">
        <v>382</v>
      </c>
      <c r="AY199" s="3">
        <v>516</v>
      </c>
      <c r="AZ199" s="3">
        <v>542</v>
      </c>
      <c r="BA199" s="3">
        <v>291</v>
      </c>
      <c r="BB199" s="3">
        <v>398</v>
      </c>
      <c r="BC199" s="3">
        <v>357</v>
      </c>
      <c r="BD199" s="3">
        <v>328</v>
      </c>
      <c r="BE199" s="3">
        <v>262</v>
      </c>
      <c r="BF199" s="3">
        <v>341</v>
      </c>
      <c r="BG199" s="3">
        <v>368</v>
      </c>
      <c r="BH199" s="3">
        <v>386</v>
      </c>
      <c r="BI199" s="3">
        <v>427</v>
      </c>
      <c r="BJ199" s="3">
        <v>220</v>
      </c>
      <c r="BK199" s="3">
        <v>251</v>
      </c>
      <c r="BL199" s="3">
        <v>305</v>
      </c>
      <c r="BM199" s="3">
        <v>292</v>
      </c>
      <c r="BN199" s="3">
        <v>575</v>
      </c>
      <c r="BO199" s="3">
        <v>495</v>
      </c>
      <c r="BP199" s="3">
        <v>436</v>
      </c>
      <c r="BQ199" s="3">
        <v>360</v>
      </c>
      <c r="BR199" s="3">
        <v>275</v>
      </c>
      <c r="BS199" s="3">
        <v>312</v>
      </c>
      <c r="BT199" s="3">
        <v>323</v>
      </c>
      <c r="BU199" s="3">
        <v>403</v>
      </c>
      <c r="BV199" s="3">
        <v>397</v>
      </c>
      <c r="BW199" s="3">
        <v>320</v>
      </c>
      <c r="BX199" s="3">
        <v>306</v>
      </c>
      <c r="BY199" s="3">
        <v>521</v>
      </c>
      <c r="BZ199" s="3">
        <v>553</v>
      </c>
      <c r="CA199" s="3">
        <v>501</v>
      </c>
      <c r="CB199" s="3">
        <v>239</v>
      </c>
      <c r="CC199" s="3">
        <v>468</v>
      </c>
      <c r="CD199" s="3">
        <v>400</v>
      </c>
      <c r="CE199" s="3">
        <v>275</v>
      </c>
      <c r="CF199" s="3">
        <v>328</v>
      </c>
      <c r="CG199" s="3">
        <v>325</v>
      </c>
      <c r="CH199" s="3">
        <v>231</v>
      </c>
    </row>
    <row r="200" spans="1:86" x14ac:dyDescent="0.2">
      <c r="A200" s="5" t="s">
        <v>661</v>
      </c>
      <c r="B200" s="9">
        <v>507692</v>
      </c>
      <c r="C200" s="9">
        <v>129</v>
      </c>
      <c r="D200" s="9">
        <v>374016</v>
      </c>
      <c r="E200" s="1" t="s">
        <v>662</v>
      </c>
      <c r="F200" s="1" t="str">
        <f>HYPERLINK("http://www.genome.ad.jp/dbget-bin/www_bget?compound+C02630","C02630")</f>
        <v>C02630</v>
      </c>
      <c r="G200" s="1" t="str">
        <f>HYPERLINK("http://pubchem.ncbi.nlm.nih.gov/summary/summary.cgi?cid=43","43")</f>
        <v>43</v>
      </c>
      <c r="H200" s="1" t="s">
        <v>1232</v>
      </c>
      <c r="I200" s="3">
        <v>620</v>
      </c>
      <c r="J200" s="3">
        <v>342</v>
      </c>
      <c r="K200" s="3">
        <v>759</v>
      </c>
      <c r="L200" s="3">
        <v>1511</v>
      </c>
      <c r="M200" s="3">
        <v>926</v>
      </c>
      <c r="N200" s="3">
        <v>1253</v>
      </c>
      <c r="O200" s="3">
        <v>306</v>
      </c>
      <c r="P200" s="3">
        <v>345</v>
      </c>
      <c r="Q200" s="3">
        <v>329</v>
      </c>
      <c r="R200" s="3">
        <v>1848</v>
      </c>
      <c r="S200" s="3">
        <v>345</v>
      </c>
      <c r="T200" s="3">
        <v>372</v>
      </c>
      <c r="U200" s="3">
        <v>508</v>
      </c>
      <c r="V200" s="3">
        <v>1083</v>
      </c>
      <c r="W200" s="3">
        <v>565</v>
      </c>
      <c r="X200" s="3">
        <v>1300</v>
      </c>
      <c r="Y200" s="3">
        <v>465</v>
      </c>
      <c r="Z200" s="3">
        <v>529</v>
      </c>
      <c r="AA200" s="3">
        <v>651</v>
      </c>
      <c r="AB200" s="3">
        <v>389</v>
      </c>
      <c r="AC200" s="3">
        <v>276</v>
      </c>
      <c r="AD200" s="3">
        <v>511</v>
      </c>
      <c r="AE200" s="3">
        <v>329</v>
      </c>
      <c r="AF200" s="3">
        <v>285</v>
      </c>
      <c r="AG200" s="3">
        <v>423</v>
      </c>
      <c r="AH200" s="3">
        <v>321</v>
      </c>
      <c r="AI200" s="3">
        <v>592</v>
      </c>
      <c r="AJ200" s="3">
        <v>357</v>
      </c>
      <c r="AK200" s="3">
        <v>370</v>
      </c>
      <c r="AL200" s="3">
        <v>1383</v>
      </c>
      <c r="AM200" s="3">
        <v>651</v>
      </c>
      <c r="AN200" s="3">
        <v>285</v>
      </c>
      <c r="AO200" s="3">
        <v>513</v>
      </c>
      <c r="AP200" s="3">
        <v>527</v>
      </c>
      <c r="AQ200" s="3">
        <v>1668</v>
      </c>
      <c r="AR200" s="3">
        <v>380</v>
      </c>
      <c r="AS200" s="3">
        <v>438</v>
      </c>
      <c r="AT200" s="3">
        <v>757</v>
      </c>
      <c r="AU200" s="3">
        <v>533</v>
      </c>
      <c r="AV200" s="3">
        <v>270</v>
      </c>
      <c r="AW200" s="3">
        <v>361</v>
      </c>
      <c r="AX200" s="3">
        <v>1040</v>
      </c>
      <c r="AY200" s="3">
        <v>767</v>
      </c>
      <c r="AZ200" s="3">
        <v>1496</v>
      </c>
      <c r="BA200" s="3">
        <v>882</v>
      </c>
      <c r="BB200" s="3">
        <v>1150</v>
      </c>
      <c r="BC200" s="3">
        <v>510</v>
      </c>
      <c r="BD200" s="3">
        <v>1746</v>
      </c>
      <c r="BE200" s="3">
        <v>4958</v>
      </c>
      <c r="BF200" s="3">
        <v>1035</v>
      </c>
      <c r="BG200" s="3">
        <v>234</v>
      </c>
      <c r="BH200" s="3">
        <v>2069</v>
      </c>
      <c r="BI200" s="3">
        <v>579</v>
      </c>
      <c r="BJ200" s="3">
        <v>791</v>
      </c>
      <c r="BK200" s="3">
        <v>1144</v>
      </c>
      <c r="BL200" s="3">
        <v>292</v>
      </c>
      <c r="BM200" s="3">
        <v>244</v>
      </c>
      <c r="BN200" s="3">
        <v>1166</v>
      </c>
      <c r="BO200" s="3">
        <v>1236</v>
      </c>
      <c r="BP200" s="3">
        <v>335</v>
      </c>
      <c r="BQ200" s="3">
        <v>708</v>
      </c>
      <c r="BR200" s="3">
        <v>484</v>
      </c>
      <c r="BS200" s="3">
        <v>1422</v>
      </c>
      <c r="BT200" s="3">
        <v>1691</v>
      </c>
      <c r="BU200" s="3">
        <v>5603</v>
      </c>
      <c r="BV200" s="3">
        <v>1156</v>
      </c>
      <c r="BW200" s="3">
        <v>1195</v>
      </c>
      <c r="BX200" s="3">
        <v>1131</v>
      </c>
      <c r="BY200" s="3">
        <v>565</v>
      </c>
      <c r="BZ200" s="3">
        <v>532</v>
      </c>
      <c r="CA200" s="3">
        <v>501</v>
      </c>
      <c r="CB200" s="3">
        <v>1162</v>
      </c>
      <c r="CC200" s="3">
        <v>779</v>
      </c>
      <c r="CD200" s="3">
        <v>1485</v>
      </c>
      <c r="CE200" s="3">
        <v>1178</v>
      </c>
      <c r="CF200" s="3">
        <v>682</v>
      </c>
      <c r="CG200" s="3">
        <v>1708</v>
      </c>
      <c r="CH200" s="3">
        <v>959</v>
      </c>
    </row>
    <row r="201" spans="1:86" x14ac:dyDescent="0.2">
      <c r="A201" s="5" t="s">
        <v>663</v>
      </c>
      <c r="B201" s="9">
        <v>257844</v>
      </c>
      <c r="C201" s="9">
        <v>131</v>
      </c>
      <c r="D201" s="9">
        <v>425498</v>
      </c>
      <c r="E201" s="1" t="s">
        <v>664</v>
      </c>
      <c r="F201" s="1" t="str">
        <f>HYPERLINK("http://www.genome.ad.jp/dbget-bin/www_bget?compound+C05984","C05984")</f>
        <v>C05984</v>
      </c>
      <c r="G201" s="1" t="str">
        <f>HYPERLINK("http://pubchem.ncbi.nlm.nih.gov/summary/summary.cgi?cid=94318","94318")</f>
        <v>94318</v>
      </c>
      <c r="H201" s="1" t="s">
        <v>1103</v>
      </c>
      <c r="I201" s="3">
        <v>16175</v>
      </c>
      <c r="J201" s="3">
        <v>14282</v>
      </c>
      <c r="K201" s="3">
        <v>7799</v>
      </c>
      <c r="L201" s="3">
        <v>1992</v>
      </c>
      <c r="M201" s="3">
        <v>7844</v>
      </c>
      <c r="N201" s="3">
        <v>11950</v>
      </c>
      <c r="O201" s="3">
        <v>1438</v>
      </c>
      <c r="P201" s="3">
        <v>1248</v>
      </c>
      <c r="Q201" s="3">
        <v>6937</v>
      </c>
      <c r="R201" s="3">
        <v>10287</v>
      </c>
      <c r="S201" s="3">
        <v>5073</v>
      </c>
      <c r="T201" s="3">
        <v>1077</v>
      </c>
      <c r="U201" s="3">
        <v>14514</v>
      </c>
      <c r="V201" s="3">
        <v>4962</v>
      </c>
      <c r="W201" s="3">
        <v>1976</v>
      </c>
      <c r="X201" s="3">
        <v>8776</v>
      </c>
      <c r="Y201" s="3">
        <v>12313</v>
      </c>
      <c r="Z201" s="3">
        <v>5969</v>
      </c>
      <c r="AA201" s="3">
        <v>12350</v>
      </c>
      <c r="AB201" s="3">
        <v>4587</v>
      </c>
      <c r="AC201" s="3">
        <v>4674</v>
      </c>
      <c r="AD201" s="3">
        <v>8908</v>
      </c>
      <c r="AE201" s="3">
        <v>7150</v>
      </c>
      <c r="AF201" s="3">
        <v>2672</v>
      </c>
      <c r="AG201" s="3">
        <v>4397</v>
      </c>
      <c r="AH201" s="3">
        <v>5839</v>
      </c>
      <c r="AI201" s="3">
        <v>11445</v>
      </c>
      <c r="AJ201" s="3">
        <v>3828</v>
      </c>
      <c r="AK201" s="3">
        <v>5599</v>
      </c>
      <c r="AL201" s="3">
        <v>12244</v>
      </c>
      <c r="AM201" s="3">
        <v>10634</v>
      </c>
      <c r="AN201" s="3">
        <v>8740</v>
      </c>
      <c r="AO201" s="3">
        <v>11552</v>
      </c>
      <c r="AP201" s="3">
        <v>7352</v>
      </c>
      <c r="AQ201" s="3">
        <v>6161</v>
      </c>
      <c r="AR201" s="3">
        <v>7557</v>
      </c>
      <c r="AS201" s="3">
        <v>4214</v>
      </c>
      <c r="AT201" s="3">
        <v>12859</v>
      </c>
      <c r="AU201" s="3">
        <v>4027</v>
      </c>
      <c r="AV201" s="3">
        <v>16973</v>
      </c>
      <c r="AW201" s="3">
        <v>7381</v>
      </c>
      <c r="AX201" s="3">
        <v>5865</v>
      </c>
      <c r="AY201" s="3">
        <v>2336</v>
      </c>
      <c r="AZ201" s="3">
        <v>1370</v>
      </c>
      <c r="BA201" s="3">
        <v>1943</v>
      </c>
      <c r="BB201" s="3">
        <v>2207</v>
      </c>
      <c r="BC201" s="3">
        <v>2013</v>
      </c>
      <c r="BD201" s="3">
        <v>8337</v>
      </c>
      <c r="BE201" s="3">
        <v>9937</v>
      </c>
      <c r="BF201" s="3">
        <v>9496</v>
      </c>
      <c r="BG201" s="3">
        <v>1344</v>
      </c>
      <c r="BH201" s="3">
        <v>15355</v>
      </c>
      <c r="BI201" s="3">
        <v>4320</v>
      </c>
      <c r="BJ201" s="3">
        <v>1348</v>
      </c>
      <c r="BK201" s="3">
        <v>10389</v>
      </c>
      <c r="BL201" s="3">
        <v>12856</v>
      </c>
      <c r="BM201" s="3">
        <v>2050</v>
      </c>
      <c r="BN201" s="3">
        <v>9038</v>
      </c>
      <c r="BO201" s="3">
        <v>5930</v>
      </c>
      <c r="BP201" s="3">
        <v>5862</v>
      </c>
      <c r="BQ201" s="3">
        <v>14854</v>
      </c>
      <c r="BR201" s="3">
        <v>4980</v>
      </c>
      <c r="BS201" s="3">
        <v>8312</v>
      </c>
      <c r="BT201" s="3">
        <v>9991</v>
      </c>
      <c r="BU201" s="3">
        <v>7367</v>
      </c>
      <c r="BV201" s="3">
        <v>14674</v>
      </c>
      <c r="BW201" s="3">
        <v>3999</v>
      </c>
      <c r="BX201" s="3">
        <v>8821</v>
      </c>
      <c r="BY201" s="3">
        <v>8806</v>
      </c>
      <c r="BZ201" s="3">
        <v>7886</v>
      </c>
      <c r="CA201" s="3">
        <v>6228</v>
      </c>
      <c r="CB201" s="3">
        <v>7747</v>
      </c>
      <c r="CC201" s="3">
        <v>7322</v>
      </c>
      <c r="CD201" s="3">
        <v>3563</v>
      </c>
      <c r="CE201" s="3">
        <v>5774</v>
      </c>
      <c r="CF201" s="3">
        <v>7447</v>
      </c>
      <c r="CG201" s="3">
        <v>16216</v>
      </c>
      <c r="CH201" s="3">
        <v>5622</v>
      </c>
    </row>
    <row r="202" spans="1:86" x14ac:dyDescent="0.2">
      <c r="A202" s="5" t="s">
        <v>665</v>
      </c>
      <c r="B202" s="9">
        <v>572700</v>
      </c>
      <c r="C202" s="9">
        <v>260</v>
      </c>
      <c r="D202" s="9">
        <v>213131</v>
      </c>
      <c r="E202" s="1" t="s">
        <v>666</v>
      </c>
      <c r="F202" s="1" t="str">
        <f>HYPERLINK("http://www.genome.ad.jp/dbget-bin/www_bget?compound+C00956","C00956")</f>
        <v>C00956</v>
      </c>
      <c r="G202" s="1" t="str">
        <f>HYPERLINK("http://pubchem.ncbi.nlm.nih.gov/summary/summary.cgi?cid=469","469")</f>
        <v>469</v>
      </c>
      <c r="H202" s="1" t="s">
        <v>1218</v>
      </c>
      <c r="I202" s="3">
        <v>217</v>
      </c>
      <c r="J202" s="3">
        <v>190</v>
      </c>
      <c r="K202" s="3">
        <v>202</v>
      </c>
      <c r="L202" s="3">
        <v>72</v>
      </c>
      <c r="M202" s="3">
        <v>421</v>
      </c>
      <c r="N202" s="3">
        <v>228</v>
      </c>
      <c r="O202" s="3">
        <v>111</v>
      </c>
      <c r="P202" s="3">
        <v>100</v>
      </c>
      <c r="Q202" s="3">
        <v>143</v>
      </c>
      <c r="R202" s="3">
        <v>92</v>
      </c>
      <c r="S202" s="3">
        <v>31</v>
      </c>
      <c r="T202" s="3">
        <v>120</v>
      </c>
      <c r="U202" s="3">
        <v>185</v>
      </c>
      <c r="V202" s="3">
        <v>290</v>
      </c>
      <c r="W202" s="3">
        <v>124</v>
      </c>
      <c r="X202" s="3">
        <v>125</v>
      </c>
      <c r="Y202" s="3">
        <v>148</v>
      </c>
      <c r="Z202" s="3">
        <v>195</v>
      </c>
      <c r="AA202" s="3">
        <v>161</v>
      </c>
      <c r="AB202" s="3">
        <v>167</v>
      </c>
      <c r="AC202" s="3">
        <v>1</v>
      </c>
      <c r="AD202" s="3">
        <v>177</v>
      </c>
      <c r="AE202" s="3">
        <v>112</v>
      </c>
      <c r="AF202" s="3">
        <v>155</v>
      </c>
      <c r="AG202" s="3">
        <v>182</v>
      </c>
      <c r="AH202" s="3">
        <v>12</v>
      </c>
      <c r="AI202" s="3">
        <v>234</v>
      </c>
      <c r="AJ202" s="3">
        <v>92</v>
      </c>
      <c r="AK202" s="3">
        <v>165</v>
      </c>
      <c r="AL202" s="3">
        <v>1811</v>
      </c>
      <c r="AM202" s="3">
        <v>299</v>
      </c>
      <c r="AN202" s="3">
        <v>160</v>
      </c>
      <c r="AO202" s="3">
        <v>155</v>
      </c>
      <c r="AP202" s="3">
        <v>148</v>
      </c>
      <c r="AQ202" s="3">
        <v>1273</v>
      </c>
      <c r="AR202" s="3">
        <v>215</v>
      </c>
      <c r="AS202" s="3">
        <v>116</v>
      </c>
      <c r="AT202" s="3">
        <v>97</v>
      </c>
      <c r="AU202" s="3">
        <v>119</v>
      </c>
      <c r="AV202" s="3">
        <v>133</v>
      </c>
      <c r="AW202" s="3">
        <v>233</v>
      </c>
      <c r="AX202" s="3">
        <v>111</v>
      </c>
      <c r="AY202" s="3">
        <v>108</v>
      </c>
      <c r="AZ202" s="3">
        <v>43</v>
      </c>
      <c r="BA202" s="3">
        <v>105</v>
      </c>
      <c r="BB202" s="3">
        <v>1101</v>
      </c>
      <c r="BC202" s="3">
        <v>621</v>
      </c>
      <c r="BD202" s="3">
        <v>52</v>
      </c>
      <c r="BE202" s="3">
        <v>227</v>
      </c>
      <c r="BF202" s="3">
        <v>501</v>
      </c>
      <c r="BG202" s="3">
        <v>83</v>
      </c>
      <c r="BH202" s="3">
        <v>290</v>
      </c>
      <c r="BI202" s="3">
        <v>27</v>
      </c>
      <c r="BJ202" s="3">
        <v>200</v>
      </c>
      <c r="BK202" s="3">
        <v>237</v>
      </c>
      <c r="BL202" s="3">
        <v>191</v>
      </c>
      <c r="BM202" s="3">
        <v>185</v>
      </c>
      <c r="BN202" s="3">
        <v>286</v>
      </c>
      <c r="BO202" s="3">
        <v>47</v>
      </c>
      <c r="BP202" s="3">
        <v>40</v>
      </c>
      <c r="BQ202" s="3">
        <v>16</v>
      </c>
      <c r="BR202" s="3">
        <v>156</v>
      </c>
      <c r="BS202" s="3">
        <v>193</v>
      </c>
      <c r="BT202" s="3">
        <v>130</v>
      </c>
      <c r="BU202" s="3">
        <v>399</v>
      </c>
      <c r="BV202" s="3">
        <v>292</v>
      </c>
      <c r="BW202" s="3">
        <v>58</v>
      </c>
      <c r="BX202" s="3">
        <v>527</v>
      </c>
      <c r="BY202" s="3">
        <v>222</v>
      </c>
      <c r="BZ202" s="3">
        <v>27</v>
      </c>
      <c r="CA202" s="3">
        <v>120</v>
      </c>
      <c r="CB202" s="3">
        <v>85</v>
      </c>
      <c r="CC202" s="3">
        <v>116</v>
      </c>
      <c r="CD202" s="3">
        <v>1091</v>
      </c>
      <c r="CE202" s="3">
        <v>66</v>
      </c>
      <c r="CF202" s="3">
        <v>18</v>
      </c>
      <c r="CG202" s="3">
        <v>159</v>
      </c>
      <c r="CH202" s="3">
        <v>155</v>
      </c>
    </row>
    <row r="203" spans="1:86" x14ac:dyDescent="0.2">
      <c r="A203" s="5" t="s">
        <v>1005</v>
      </c>
      <c r="B203" s="9">
        <v>634023</v>
      </c>
      <c r="C203" s="9">
        <v>217</v>
      </c>
      <c r="D203" s="9">
        <v>386126</v>
      </c>
      <c r="E203" s="1" t="s">
        <v>1006</v>
      </c>
      <c r="F203" s="1" t="str">
        <f>HYPERLINK("http://www.genome.ad.jp/dbget-bin/www_bget?compound+C07326","C07326")</f>
        <v>C07326</v>
      </c>
      <c r="G203" s="1" t="str">
        <f>HYPERLINK("http://pubchem.ncbi.nlm.nih.gov/summary/summary.cgi?cid=64960","64960")</f>
        <v>64960</v>
      </c>
      <c r="H203" s="1" t="s">
        <v>1116</v>
      </c>
      <c r="I203" s="3">
        <v>6776</v>
      </c>
      <c r="J203" s="3">
        <v>3667</v>
      </c>
      <c r="K203" s="3">
        <v>4600</v>
      </c>
      <c r="L203" s="3">
        <v>2334</v>
      </c>
      <c r="M203" s="3">
        <v>7058</v>
      </c>
      <c r="N203" s="3">
        <v>12260</v>
      </c>
      <c r="O203" s="3">
        <v>2067</v>
      </c>
      <c r="P203" s="3">
        <v>699</v>
      </c>
      <c r="Q203" s="3">
        <v>7082</v>
      </c>
      <c r="R203" s="3">
        <v>8510</v>
      </c>
      <c r="S203" s="3">
        <v>3067</v>
      </c>
      <c r="T203" s="3">
        <v>3277</v>
      </c>
      <c r="U203" s="3">
        <v>6250</v>
      </c>
      <c r="V203" s="3">
        <v>8585</v>
      </c>
      <c r="W203" s="3">
        <v>1402</v>
      </c>
      <c r="X203" s="3">
        <v>5753</v>
      </c>
      <c r="Y203" s="3">
        <v>6808</v>
      </c>
      <c r="Z203" s="3">
        <v>11937</v>
      </c>
      <c r="AA203" s="3">
        <v>8154</v>
      </c>
      <c r="AB203" s="3">
        <v>9549</v>
      </c>
      <c r="AC203" s="3">
        <v>8538</v>
      </c>
      <c r="AD203" s="3">
        <v>1490</v>
      </c>
      <c r="AE203" s="3">
        <v>7017</v>
      </c>
      <c r="AF203" s="3">
        <v>2564</v>
      </c>
      <c r="AG203" s="3">
        <v>4648</v>
      </c>
      <c r="AH203" s="3">
        <v>1155</v>
      </c>
      <c r="AI203" s="3">
        <v>3838</v>
      </c>
      <c r="AJ203" s="3">
        <v>14815</v>
      </c>
      <c r="AK203" s="3">
        <v>5204</v>
      </c>
      <c r="AL203" s="3">
        <v>1968</v>
      </c>
      <c r="AM203" s="3">
        <v>2639</v>
      </c>
      <c r="AN203" s="3">
        <v>10554</v>
      </c>
      <c r="AO203" s="3">
        <v>6084</v>
      </c>
      <c r="AP203" s="3">
        <v>5908</v>
      </c>
      <c r="AQ203" s="3">
        <v>9592</v>
      </c>
      <c r="AR203" s="3">
        <v>4237</v>
      </c>
      <c r="AS203" s="3">
        <v>7499</v>
      </c>
      <c r="AT203" s="3">
        <v>14523</v>
      </c>
      <c r="AU203" s="3">
        <v>7722</v>
      </c>
      <c r="AV203" s="3">
        <v>6364</v>
      </c>
      <c r="AW203" s="3">
        <v>1353</v>
      </c>
      <c r="AX203" s="3">
        <v>5509</v>
      </c>
      <c r="AY203" s="3">
        <v>2411</v>
      </c>
      <c r="AZ203" s="3">
        <v>1279</v>
      </c>
      <c r="BA203" s="3">
        <v>2911</v>
      </c>
      <c r="BB203" s="3">
        <v>1951</v>
      </c>
      <c r="BC203" s="3">
        <v>3116</v>
      </c>
      <c r="BD203" s="3">
        <v>13130</v>
      </c>
      <c r="BE203" s="3">
        <v>3488</v>
      </c>
      <c r="BF203" s="3">
        <v>5676</v>
      </c>
      <c r="BG203" s="3">
        <v>1214</v>
      </c>
      <c r="BH203" s="3">
        <v>6330</v>
      </c>
      <c r="BI203" s="3">
        <v>4232</v>
      </c>
      <c r="BJ203" s="3">
        <v>1563</v>
      </c>
      <c r="BK203" s="3">
        <v>6763</v>
      </c>
      <c r="BL203" s="3">
        <v>6783</v>
      </c>
      <c r="BM203" s="3">
        <v>3910</v>
      </c>
      <c r="BN203" s="3">
        <v>2121</v>
      </c>
      <c r="BO203" s="3">
        <v>15887</v>
      </c>
      <c r="BP203" s="3">
        <v>5634</v>
      </c>
      <c r="BQ203" s="3">
        <v>3493</v>
      </c>
      <c r="BR203" s="3">
        <v>5379</v>
      </c>
      <c r="BS203" s="3">
        <v>6686</v>
      </c>
      <c r="BT203" s="3">
        <v>11940</v>
      </c>
      <c r="BU203" s="3">
        <v>1875</v>
      </c>
      <c r="BV203" s="3">
        <v>5065</v>
      </c>
      <c r="BW203" s="3">
        <v>14070</v>
      </c>
      <c r="BX203" s="3">
        <v>6749</v>
      </c>
      <c r="BY203" s="3">
        <v>761</v>
      </c>
      <c r="BZ203" s="3">
        <v>1861</v>
      </c>
      <c r="CA203" s="3">
        <v>8589</v>
      </c>
      <c r="CB203" s="3">
        <v>5799</v>
      </c>
      <c r="CC203" s="3">
        <v>6730</v>
      </c>
      <c r="CD203" s="3">
        <v>6172</v>
      </c>
      <c r="CE203" s="3">
        <v>3122</v>
      </c>
      <c r="CF203" s="3">
        <v>15196</v>
      </c>
      <c r="CG203" s="3">
        <v>18377</v>
      </c>
      <c r="CH203" s="3">
        <v>11026</v>
      </c>
    </row>
    <row r="204" spans="1:86" x14ac:dyDescent="0.2">
      <c r="A204" s="5" t="s">
        <v>979</v>
      </c>
      <c r="B204" s="9">
        <v>959625</v>
      </c>
      <c r="C204" s="9">
        <v>399</v>
      </c>
      <c r="D204" s="9">
        <v>202835</v>
      </c>
      <c r="E204" s="1" t="s">
        <v>980</v>
      </c>
      <c r="F204" s="1" t="str">
        <f>HYPERLINK("http://www.genome.ad.jp/dbget-bin/www_bget?compound+D01947","D01947")</f>
        <v>D01947</v>
      </c>
      <c r="G204" s="1" t="str">
        <f>HYPERLINK("http://pubchem.ncbi.nlm.nih.gov/summary/summary.cgi?cid=24699","24699")</f>
        <v>24699</v>
      </c>
      <c r="H204" s="1" t="s">
        <v>1121</v>
      </c>
      <c r="I204" s="3">
        <v>661</v>
      </c>
      <c r="J204" s="3">
        <v>861</v>
      </c>
      <c r="K204" s="3">
        <v>908</v>
      </c>
      <c r="L204" s="3">
        <v>709</v>
      </c>
      <c r="M204" s="3">
        <v>793</v>
      </c>
      <c r="N204" s="3">
        <v>831</v>
      </c>
      <c r="O204" s="3">
        <v>750</v>
      </c>
      <c r="P204" s="3">
        <v>553</v>
      </c>
      <c r="Q204" s="3">
        <v>663</v>
      </c>
      <c r="R204" s="3">
        <v>863</v>
      </c>
      <c r="S204" s="3">
        <v>404</v>
      </c>
      <c r="T204" s="3">
        <v>854</v>
      </c>
      <c r="U204" s="3">
        <v>642</v>
      </c>
      <c r="V204" s="3">
        <v>930</v>
      </c>
      <c r="W204" s="3">
        <v>784</v>
      </c>
      <c r="X204" s="3">
        <v>747</v>
      </c>
      <c r="Y204" s="3">
        <v>603</v>
      </c>
      <c r="Z204" s="3">
        <v>801</v>
      </c>
      <c r="AA204" s="3">
        <v>930</v>
      </c>
      <c r="AB204" s="3">
        <v>489</v>
      </c>
      <c r="AC204" s="3">
        <v>580</v>
      </c>
      <c r="AD204" s="3">
        <v>633</v>
      </c>
      <c r="AE204" s="3">
        <v>772</v>
      </c>
      <c r="AF204" s="3">
        <v>887</v>
      </c>
      <c r="AG204" s="3">
        <v>732</v>
      </c>
      <c r="AH204" s="3">
        <v>669</v>
      </c>
      <c r="AI204" s="3">
        <v>818</v>
      </c>
      <c r="AJ204" s="3">
        <v>861</v>
      </c>
      <c r="AK204" s="3">
        <v>465</v>
      </c>
      <c r="AL204" s="3">
        <v>786</v>
      </c>
      <c r="AM204" s="3">
        <v>562</v>
      </c>
      <c r="AN204" s="3">
        <v>594</v>
      </c>
      <c r="AO204" s="3">
        <v>378</v>
      </c>
      <c r="AP204" s="3">
        <v>533</v>
      </c>
      <c r="AQ204" s="3">
        <v>887</v>
      </c>
      <c r="AR204" s="3">
        <v>692</v>
      </c>
      <c r="AS204" s="3">
        <v>359</v>
      </c>
      <c r="AT204" s="3">
        <v>634</v>
      </c>
      <c r="AU204" s="3">
        <v>388</v>
      </c>
      <c r="AV204" s="3">
        <v>860</v>
      </c>
      <c r="AW204" s="3">
        <v>346</v>
      </c>
      <c r="AX204" s="3">
        <v>796</v>
      </c>
      <c r="AY204" s="3">
        <v>676</v>
      </c>
      <c r="AZ204" s="3">
        <v>381</v>
      </c>
      <c r="BA204" s="3">
        <v>676</v>
      </c>
      <c r="BB204" s="3">
        <v>429</v>
      </c>
      <c r="BC204" s="3">
        <v>508</v>
      </c>
      <c r="BD204" s="3">
        <v>681</v>
      </c>
      <c r="BE204" s="3">
        <v>409</v>
      </c>
      <c r="BF204" s="3">
        <v>793</v>
      </c>
      <c r="BG204" s="3">
        <v>403</v>
      </c>
      <c r="BH204" s="3">
        <v>682</v>
      </c>
      <c r="BI204" s="3">
        <v>547</v>
      </c>
      <c r="BJ204" s="3">
        <v>933</v>
      </c>
      <c r="BK204" s="3">
        <v>785</v>
      </c>
      <c r="BL204" s="3">
        <v>557</v>
      </c>
      <c r="BM204" s="3">
        <v>536</v>
      </c>
      <c r="BN204" s="3">
        <v>549</v>
      </c>
      <c r="BO204" s="3">
        <v>836</v>
      </c>
      <c r="BP204" s="3">
        <v>571</v>
      </c>
      <c r="BQ204" s="3">
        <v>774</v>
      </c>
      <c r="BR204" s="3">
        <v>716</v>
      </c>
      <c r="BS204" s="3">
        <v>777</v>
      </c>
      <c r="BT204" s="3">
        <v>753</v>
      </c>
      <c r="BU204" s="3">
        <v>918</v>
      </c>
      <c r="BV204" s="3">
        <v>809</v>
      </c>
      <c r="BW204" s="3">
        <v>792</v>
      </c>
      <c r="BX204" s="3">
        <v>520</v>
      </c>
      <c r="BY204" s="3">
        <v>464</v>
      </c>
      <c r="BZ204" s="3">
        <v>507</v>
      </c>
      <c r="CA204" s="3">
        <v>460</v>
      </c>
      <c r="CB204" s="3">
        <v>491</v>
      </c>
      <c r="CC204" s="3">
        <v>501</v>
      </c>
      <c r="CD204" s="3">
        <v>477</v>
      </c>
      <c r="CE204" s="3">
        <v>813</v>
      </c>
      <c r="CF204" s="3">
        <v>856</v>
      </c>
      <c r="CG204" s="3">
        <v>700</v>
      </c>
      <c r="CH204" s="3">
        <v>785</v>
      </c>
    </row>
    <row r="205" spans="1:86" x14ac:dyDescent="0.2">
      <c r="A205" s="5" t="s">
        <v>981</v>
      </c>
      <c r="B205" s="9">
        <v>901207</v>
      </c>
      <c r="C205" s="9">
        <v>371</v>
      </c>
      <c r="D205" s="9">
        <v>202859</v>
      </c>
      <c r="E205" s="1" t="s">
        <v>982</v>
      </c>
      <c r="F205" s="1" t="str">
        <f>HYPERLINK("http://www.genome.ad.jp/dbget-bin/www_bget?compound+  ","  ")</f>
        <v xml:space="preserve">  </v>
      </c>
      <c r="G205" s="1" t="str">
        <f>HYPERLINK("http://pubchem.ncbi.nlm.nih.gov/summary/summary.cgi?cid=14900","14900")</f>
        <v>14900</v>
      </c>
      <c r="H205" s="1" t="s">
        <v>1126</v>
      </c>
      <c r="I205" s="3">
        <v>436</v>
      </c>
      <c r="J205" s="3">
        <v>663</v>
      </c>
      <c r="K205" s="3">
        <v>409</v>
      </c>
      <c r="L205" s="3">
        <v>412</v>
      </c>
      <c r="M205" s="3">
        <v>573</v>
      </c>
      <c r="N205" s="3">
        <v>530</v>
      </c>
      <c r="O205" s="3">
        <v>462</v>
      </c>
      <c r="P205" s="3">
        <v>279</v>
      </c>
      <c r="Q205" s="3">
        <v>401</v>
      </c>
      <c r="R205" s="3">
        <v>525</v>
      </c>
      <c r="S205" s="3">
        <v>187</v>
      </c>
      <c r="T205" s="3">
        <v>1180</v>
      </c>
      <c r="U205" s="3">
        <v>214</v>
      </c>
      <c r="V205" s="3">
        <v>449</v>
      </c>
      <c r="W205" s="3">
        <v>605</v>
      </c>
      <c r="X205" s="3">
        <v>420</v>
      </c>
      <c r="Y205" s="3">
        <v>366</v>
      </c>
      <c r="Z205" s="3">
        <v>591</v>
      </c>
      <c r="AA205" s="3">
        <v>640</v>
      </c>
      <c r="AB205" s="3">
        <v>483</v>
      </c>
      <c r="AC205" s="3">
        <v>430</v>
      </c>
      <c r="AD205" s="3">
        <v>336</v>
      </c>
      <c r="AE205" s="3">
        <v>744</v>
      </c>
      <c r="AF205" s="3">
        <v>568</v>
      </c>
      <c r="AG205" s="3">
        <v>414</v>
      </c>
      <c r="AH205" s="3">
        <v>960</v>
      </c>
      <c r="AI205" s="3">
        <v>498</v>
      </c>
      <c r="AJ205" s="3">
        <v>533</v>
      </c>
      <c r="AK205" s="3">
        <v>307</v>
      </c>
      <c r="AL205" s="3">
        <v>598</v>
      </c>
      <c r="AM205" s="3">
        <v>276</v>
      </c>
      <c r="AN205" s="3">
        <v>270</v>
      </c>
      <c r="AO205" s="3">
        <v>296</v>
      </c>
      <c r="AP205" s="3">
        <v>309</v>
      </c>
      <c r="AQ205" s="3">
        <v>1252</v>
      </c>
      <c r="AR205" s="3">
        <v>297</v>
      </c>
      <c r="AS205" s="3">
        <v>255</v>
      </c>
      <c r="AT205" s="3">
        <v>432</v>
      </c>
      <c r="AU205" s="3">
        <v>294</v>
      </c>
      <c r="AV205" s="3">
        <v>763</v>
      </c>
      <c r="AW205" s="3">
        <v>195</v>
      </c>
      <c r="AX205" s="3">
        <v>579</v>
      </c>
      <c r="AY205" s="3">
        <v>822</v>
      </c>
      <c r="AZ205" s="3">
        <v>362</v>
      </c>
      <c r="BA205" s="3">
        <v>785</v>
      </c>
      <c r="BB205" s="3">
        <v>421</v>
      </c>
      <c r="BC205" s="3">
        <v>703</v>
      </c>
      <c r="BD205" s="3">
        <v>317</v>
      </c>
      <c r="BE205" s="3">
        <v>489</v>
      </c>
      <c r="BF205" s="3">
        <v>460</v>
      </c>
      <c r="BG205" s="3">
        <v>277</v>
      </c>
      <c r="BH205" s="3">
        <v>483</v>
      </c>
      <c r="BI205" s="3">
        <v>268</v>
      </c>
      <c r="BJ205" s="3">
        <v>675</v>
      </c>
      <c r="BK205" s="3">
        <v>604</v>
      </c>
      <c r="BL205" s="3">
        <v>924</v>
      </c>
      <c r="BM205" s="3">
        <v>383</v>
      </c>
      <c r="BN205" s="3">
        <v>823</v>
      </c>
      <c r="BO205" s="3">
        <v>824</v>
      </c>
      <c r="BP205" s="3">
        <v>293</v>
      </c>
      <c r="BQ205" s="3">
        <v>467</v>
      </c>
      <c r="BR205" s="3">
        <v>1303</v>
      </c>
      <c r="BS205" s="3">
        <v>1072</v>
      </c>
      <c r="BT205" s="3">
        <v>847</v>
      </c>
      <c r="BU205" s="3">
        <v>1313</v>
      </c>
      <c r="BV205" s="3">
        <v>864</v>
      </c>
      <c r="BW205" s="3">
        <v>839</v>
      </c>
      <c r="BX205" s="3">
        <v>612</v>
      </c>
      <c r="BY205" s="3">
        <v>541</v>
      </c>
      <c r="BZ205" s="3">
        <v>333</v>
      </c>
      <c r="CA205" s="3">
        <v>555</v>
      </c>
      <c r="CB205" s="3">
        <v>331</v>
      </c>
      <c r="CC205" s="3">
        <v>397</v>
      </c>
      <c r="CD205" s="3">
        <v>686</v>
      </c>
      <c r="CE205" s="3">
        <v>680</v>
      </c>
      <c r="CF205" s="3">
        <v>561</v>
      </c>
      <c r="CG205" s="3">
        <v>543</v>
      </c>
      <c r="CH205" s="3">
        <v>377</v>
      </c>
    </row>
    <row r="206" spans="1:86" x14ac:dyDescent="0.2">
      <c r="A206" s="5" t="s">
        <v>983</v>
      </c>
      <c r="B206" s="9">
        <v>679722</v>
      </c>
      <c r="C206" s="9">
        <v>299</v>
      </c>
      <c r="D206" s="9">
        <v>367920</v>
      </c>
      <c r="E206" s="1" t="s">
        <v>984</v>
      </c>
      <c r="F206" s="1" t="str">
        <f>HYPERLINK("http://www.genome.ad.jp/dbget-bin/www_bget?compound+C00823","C00823")</f>
        <v>C00823</v>
      </c>
      <c r="G206" s="1" t="str">
        <f>HYPERLINK("http://pubchem.ncbi.nlm.nih.gov/summary/summary.cgi?cid=2682","2682")</f>
        <v>2682</v>
      </c>
      <c r="H206" s="1" t="s">
        <v>1183</v>
      </c>
      <c r="I206" s="3">
        <v>294</v>
      </c>
      <c r="J206" s="3">
        <v>340</v>
      </c>
      <c r="K206" s="3">
        <v>252</v>
      </c>
      <c r="L206" s="3">
        <v>341</v>
      </c>
      <c r="M206" s="3">
        <v>449</v>
      </c>
      <c r="N206" s="3">
        <v>252</v>
      </c>
      <c r="O206" s="3">
        <v>287</v>
      </c>
      <c r="P206" s="3">
        <v>289</v>
      </c>
      <c r="Q206" s="3">
        <v>353</v>
      </c>
      <c r="R206" s="3">
        <v>201</v>
      </c>
      <c r="S206" s="3">
        <v>387</v>
      </c>
      <c r="T206" s="3">
        <v>379</v>
      </c>
      <c r="U206" s="3">
        <v>345</v>
      </c>
      <c r="V206" s="3">
        <v>353</v>
      </c>
      <c r="W206" s="3">
        <v>284</v>
      </c>
      <c r="X206" s="3">
        <v>254</v>
      </c>
      <c r="Y206" s="3">
        <v>482</v>
      </c>
      <c r="Z206" s="3">
        <v>376</v>
      </c>
      <c r="AA206" s="3">
        <v>437</v>
      </c>
      <c r="AB206" s="3">
        <v>507</v>
      </c>
      <c r="AC206" s="3">
        <v>360</v>
      </c>
      <c r="AD206" s="3">
        <v>314</v>
      </c>
      <c r="AE206" s="3">
        <v>373</v>
      </c>
      <c r="AF206" s="3">
        <v>357</v>
      </c>
      <c r="AG206" s="3">
        <v>530</v>
      </c>
      <c r="AH206" s="3">
        <v>482</v>
      </c>
      <c r="AI206" s="3">
        <v>334</v>
      </c>
      <c r="AJ206" s="3">
        <v>427</v>
      </c>
      <c r="AK206" s="3">
        <v>163</v>
      </c>
      <c r="AL206" s="3">
        <v>422</v>
      </c>
      <c r="AM206" s="3">
        <v>334</v>
      </c>
      <c r="AN206" s="3">
        <v>330</v>
      </c>
      <c r="AO206" s="3">
        <v>322</v>
      </c>
      <c r="AP206" s="3">
        <v>304</v>
      </c>
      <c r="AQ206" s="3">
        <v>596</v>
      </c>
      <c r="AR206" s="3">
        <v>293</v>
      </c>
      <c r="AS206" s="3">
        <v>223</v>
      </c>
      <c r="AT206" s="3">
        <v>204</v>
      </c>
      <c r="AU206" s="3">
        <v>403</v>
      </c>
      <c r="AV206" s="3">
        <v>313</v>
      </c>
      <c r="AW206" s="3">
        <v>458</v>
      </c>
      <c r="AX206" s="3">
        <v>253</v>
      </c>
      <c r="AY206" s="3">
        <v>553</v>
      </c>
      <c r="AZ206" s="3">
        <v>297</v>
      </c>
      <c r="BA206" s="3">
        <v>190</v>
      </c>
      <c r="BB206" s="3">
        <v>341</v>
      </c>
      <c r="BC206" s="3">
        <v>571</v>
      </c>
      <c r="BD206" s="3">
        <v>181</v>
      </c>
      <c r="BE206" s="3">
        <v>402</v>
      </c>
      <c r="BF206" s="3">
        <v>311</v>
      </c>
      <c r="BG206" s="3">
        <v>310</v>
      </c>
      <c r="BH206" s="3">
        <v>239</v>
      </c>
      <c r="BI206" s="3">
        <v>368</v>
      </c>
      <c r="BJ206" s="3">
        <v>286</v>
      </c>
      <c r="BK206" s="3">
        <v>418</v>
      </c>
      <c r="BL206" s="3">
        <v>352</v>
      </c>
      <c r="BM206" s="3">
        <v>424</v>
      </c>
      <c r="BN206" s="3">
        <v>405</v>
      </c>
      <c r="BO206" s="3">
        <v>294</v>
      </c>
      <c r="BP206" s="3">
        <v>345</v>
      </c>
      <c r="BQ206" s="3">
        <v>322</v>
      </c>
      <c r="BR206" s="3">
        <v>337</v>
      </c>
      <c r="BS206" s="3">
        <v>433</v>
      </c>
      <c r="BT206" s="3">
        <v>270</v>
      </c>
      <c r="BU206" s="3">
        <v>442</v>
      </c>
      <c r="BV206" s="3">
        <v>289</v>
      </c>
      <c r="BW206" s="3">
        <v>312</v>
      </c>
      <c r="BX206" s="3">
        <v>176</v>
      </c>
      <c r="BY206" s="3">
        <v>479</v>
      </c>
      <c r="BZ206" s="3">
        <v>308</v>
      </c>
      <c r="CA206" s="3">
        <v>201</v>
      </c>
      <c r="CB206" s="3">
        <v>323</v>
      </c>
      <c r="CC206" s="3">
        <v>269</v>
      </c>
      <c r="CD206" s="3">
        <v>464</v>
      </c>
      <c r="CE206" s="3">
        <v>268</v>
      </c>
      <c r="CF206" s="3">
        <v>473</v>
      </c>
      <c r="CG206" s="3">
        <v>357</v>
      </c>
      <c r="CH206" s="3">
        <v>404</v>
      </c>
    </row>
    <row r="207" spans="1:86" x14ac:dyDescent="0.2">
      <c r="A207" s="5" t="s">
        <v>539</v>
      </c>
      <c r="B207" s="9">
        <v>397310</v>
      </c>
      <c r="C207" s="9">
        <v>97</v>
      </c>
      <c r="D207" s="9">
        <v>408731</v>
      </c>
      <c r="E207" s="1" t="s">
        <v>540</v>
      </c>
      <c r="F207" s="1" t="s">
        <v>78</v>
      </c>
      <c r="G207" s="1" t="s">
        <v>78</v>
      </c>
      <c r="H207" s="1" t="s">
        <v>78</v>
      </c>
      <c r="I207" s="3">
        <v>7171</v>
      </c>
      <c r="J207" s="3">
        <v>8718</v>
      </c>
      <c r="K207" s="3">
        <v>8342</v>
      </c>
      <c r="L207" s="3">
        <v>7981</v>
      </c>
      <c r="M207" s="3">
        <v>8171</v>
      </c>
      <c r="N207" s="3">
        <v>8389</v>
      </c>
      <c r="O207" s="3">
        <v>7052</v>
      </c>
      <c r="P207" s="3">
        <v>5437</v>
      </c>
      <c r="Q207" s="3">
        <v>5430</v>
      </c>
      <c r="R207" s="3">
        <v>7974</v>
      </c>
      <c r="S207" s="3">
        <v>678</v>
      </c>
      <c r="T207" s="3">
        <v>7938</v>
      </c>
      <c r="U207" s="3">
        <v>5276</v>
      </c>
      <c r="V207" s="3">
        <v>8144</v>
      </c>
      <c r="W207" s="3">
        <v>7641</v>
      </c>
      <c r="X207" s="3">
        <v>8322</v>
      </c>
      <c r="Y207" s="3">
        <v>5481</v>
      </c>
      <c r="Z207" s="3">
        <v>8243</v>
      </c>
      <c r="AA207" s="3">
        <v>8281</v>
      </c>
      <c r="AB207" s="3">
        <v>5265</v>
      </c>
      <c r="AC207" s="3">
        <v>7115</v>
      </c>
      <c r="AD207" s="3">
        <v>5753</v>
      </c>
      <c r="AE207" s="3">
        <v>4359</v>
      </c>
      <c r="AF207" s="3">
        <v>7713</v>
      </c>
      <c r="AG207" s="3">
        <v>5693</v>
      </c>
      <c r="AH207" s="3">
        <v>5517</v>
      </c>
      <c r="AI207" s="3">
        <v>7707</v>
      </c>
      <c r="AJ207" s="3">
        <v>7639</v>
      </c>
      <c r="AK207" s="3">
        <v>5384</v>
      </c>
      <c r="AL207" s="3">
        <v>8804</v>
      </c>
      <c r="AM207" s="3">
        <v>5648</v>
      </c>
      <c r="AN207" s="3">
        <v>5887</v>
      </c>
      <c r="AO207" s="3">
        <v>5103</v>
      </c>
      <c r="AP207" s="3">
        <v>5645</v>
      </c>
      <c r="AQ207" s="3">
        <v>8826</v>
      </c>
      <c r="AR207" s="3">
        <v>7965</v>
      </c>
      <c r="AS207" s="3">
        <v>4818</v>
      </c>
      <c r="AT207" s="3">
        <v>8311</v>
      </c>
      <c r="AU207" s="3">
        <v>5399</v>
      </c>
      <c r="AV207" s="3">
        <v>7881</v>
      </c>
      <c r="AW207" s="3">
        <v>5541</v>
      </c>
      <c r="AX207" s="3">
        <v>7304</v>
      </c>
      <c r="AY207" s="3">
        <v>5156</v>
      </c>
      <c r="AZ207" s="3">
        <v>3617</v>
      </c>
      <c r="BA207" s="3">
        <v>8059</v>
      </c>
      <c r="BB207" s="3">
        <v>6135</v>
      </c>
      <c r="BC207" s="3">
        <v>5482</v>
      </c>
      <c r="BD207" s="3">
        <v>7993</v>
      </c>
      <c r="BE207" s="3">
        <v>5306</v>
      </c>
      <c r="BF207" s="3">
        <v>7665</v>
      </c>
      <c r="BG207" s="3">
        <v>4390</v>
      </c>
      <c r="BH207" s="3">
        <v>9207</v>
      </c>
      <c r="BI207" s="3">
        <v>5237</v>
      </c>
      <c r="BJ207" s="3">
        <v>8090</v>
      </c>
      <c r="BK207" s="3">
        <v>8669</v>
      </c>
      <c r="BL207" s="3">
        <v>6590</v>
      </c>
      <c r="BM207" s="3">
        <v>6701</v>
      </c>
      <c r="BN207" s="3">
        <v>6513</v>
      </c>
      <c r="BO207" s="3">
        <v>8132</v>
      </c>
      <c r="BP207" s="3">
        <v>5510</v>
      </c>
      <c r="BQ207" s="3">
        <v>7458</v>
      </c>
      <c r="BR207" s="3">
        <v>5203</v>
      </c>
      <c r="BS207" s="3">
        <v>5099</v>
      </c>
      <c r="BT207" s="3">
        <v>7684</v>
      </c>
      <c r="BU207" s="3">
        <v>8374</v>
      </c>
      <c r="BV207" s="3">
        <v>8887</v>
      </c>
      <c r="BW207" s="3">
        <v>7911</v>
      </c>
      <c r="BX207" s="3">
        <v>5774</v>
      </c>
      <c r="BY207" s="3">
        <v>5121</v>
      </c>
      <c r="BZ207" s="3">
        <v>5710</v>
      </c>
      <c r="CA207" s="3">
        <v>6281</v>
      </c>
      <c r="CB207" s="3">
        <v>5167</v>
      </c>
      <c r="CC207" s="3">
        <v>5946</v>
      </c>
      <c r="CD207" s="3">
        <v>4325</v>
      </c>
      <c r="CE207" s="3">
        <v>8723</v>
      </c>
      <c r="CF207" s="3">
        <v>7969</v>
      </c>
      <c r="CG207" s="3">
        <v>8666</v>
      </c>
      <c r="CH207" s="3">
        <v>7391</v>
      </c>
    </row>
    <row r="208" spans="1:86" x14ac:dyDescent="0.2">
      <c r="A208" s="5" t="s">
        <v>541</v>
      </c>
      <c r="B208" s="9">
        <v>968624</v>
      </c>
      <c r="C208" s="9">
        <v>185</v>
      </c>
      <c r="D208" s="9">
        <v>408490</v>
      </c>
      <c r="E208" s="1" t="s">
        <v>542</v>
      </c>
      <c r="F208" s="1" t="s">
        <v>78</v>
      </c>
      <c r="G208" s="1" t="s">
        <v>78</v>
      </c>
      <c r="H208" s="1" t="s">
        <v>78</v>
      </c>
      <c r="I208" s="3">
        <v>915</v>
      </c>
      <c r="J208" s="3">
        <v>1000</v>
      </c>
      <c r="K208" s="3">
        <v>888</v>
      </c>
      <c r="L208" s="3">
        <v>867</v>
      </c>
      <c r="M208" s="3">
        <v>1145</v>
      </c>
      <c r="N208" s="3">
        <v>925</v>
      </c>
      <c r="O208" s="3">
        <v>996</v>
      </c>
      <c r="P208" s="3">
        <v>647</v>
      </c>
      <c r="Q208" s="3">
        <v>670</v>
      </c>
      <c r="R208" s="3">
        <v>1061</v>
      </c>
      <c r="S208" s="3">
        <v>713</v>
      </c>
      <c r="T208" s="3">
        <v>951</v>
      </c>
      <c r="U208" s="3">
        <v>648</v>
      </c>
      <c r="V208" s="3">
        <v>1107</v>
      </c>
      <c r="W208" s="3">
        <v>959</v>
      </c>
      <c r="X208" s="3">
        <v>927</v>
      </c>
      <c r="Y208" s="3">
        <v>643</v>
      </c>
      <c r="Z208" s="3">
        <v>954</v>
      </c>
      <c r="AA208" s="3">
        <v>1095</v>
      </c>
      <c r="AB208" s="3">
        <v>541</v>
      </c>
      <c r="AC208" s="3">
        <v>955</v>
      </c>
      <c r="AD208" s="3">
        <v>759</v>
      </c>
      <c r="AE208" s="3">
        <v>555</v>
      </c>
      <c r="AF208" s="3">
        <v>1008</v>
      </c>
      <c r="AG208" s="3">
        <v>722</v>
      </c>
      <c r="AH208" s="3">
        <v>721</v>
      </c>
      <c r="AI208" s="3">
        <v>851</v>
      </c>
      <c r="AJ208" s="3">
        <v>1023</v>
      </c>
      <c r="AK208" s="3">
        <v>539</v>
      </c>
      <c r="AL208" s="3">
        <v>904</v>
      </c>
      <c r="AM208" s="3">
        <v>578</v>
      </c>
      <c r="AN208" s="3">
        <v>496</v>
      </c>
      <c r="AO208" s="3">
        <v>659</v>
      </c>
      <c r="AP208" s="3">
        <v>655</v>
      </c>
      <c r="AQ208" s="3">
        <v>917</v>
      </c>
      <c r="AR208" s="3">
        <v>840</v>
      </c>
      <c r="AS208" s="3">
        <v>702</v>
      </c>
      <c r="AT208" s="3">
        <v>981</v>
      </c>
      <c r="AU208" s="3">
        <v>743</v>
      </c>
      <c r="AV208" s="3">
        <v>921</v>
      </c>
      <c r="AW208" s="3">
        <v>649</v>
      </c>
      <c r="AX208" s="3">
        <v>1009</v>
      </c>
      <c r="AY208" s="3">
        <v>615</v>
      </c>
      <c r="AZ208" s="3">
        <v>504</v>
      </c>
      <c r="BA208" s="3">
        <v>1154</v>
      </c>
      <c r="BB208" s="3">
        <v>517</v>
      </c>
      <c r="BC208" s="3">
        <v>654</v>
      </c>
      <c r="BD208" s="3">
        <v>962</v>
      </c>
      <c r="BE208" s="3">
        <v>619</v>
      </c>
      <c r="BF208" s="3">
        <v>917</v>
      </c>
      <c r="BG208" s="3">
        <v>573</v>
      </c>
      <c r="BH208" s="3">
        <v>866</v>
      </c>
      <c r="BI208" s="3">
        <v>528</v>
      </c>
      <c r="BJ208" s="3">
        <v>1114</v>
      </c>
      <c r="BK208" s="3">
        <v>894</v>
      </c>
      <c r="BL208" s="3">
        <v>753</v>
      </c>
      <c r="BM208" s="3">
        <v>802</v>
      </c>
      <c r="BN208" s="3">
        <v>728</v>
      </c>
      <c r="BO208" s="3">
        <v>1029</v>
      </c>
      <c r="BP208" s="3">
        <v>616</v>
      </c>
      <c r="BQ208" s="3">
        <v>927</v>
      </c>
      <c r="BR208" s="3">
        <v>658</v>
      </c>
      <c r="BS208" s="3">
        <v>723</v>
      </c>
      <c r="BT208" s="3">
        <v>958</v>
      </c>
      <c r="BU208" s="3">
        <v>994</v>
      </c>
      <c r="BV208" s="3">
        <v>1066</v>
      </c>
      <c r="BW208" s="3">
        <v>1010</v>
      </c>
      <c r="BX208" s="3">
        <v>852</v>
      </c>
      <c r="BY208" s="3">
        <v>632</v>
      </c>
      <c r="BZ208" s="3">
        <v>634</v>
      </c>
      <c r="CA208" s="3">
        <v>639</v>
      </c>
      <c r="CB208" s="3">
        <v>689</v>
      </c>
      <c r="CC208" s="3">
        <v>661</v>
      </c>
      <c r="CD208" s="3">
        <v>525</v>
      </c>
      <c r="CE208" s="3">
        <v>890</v>
      </c>
      <c r="CF208" s="3">
        <v>1062</v>
      </c>
      <c r="CG208" s="3">
        <v>1055</v>
      </c>
      <c r="CH208" s="3">
        <v>807</v>
      </c>
    </row>
    <row r="209" spans="1:86" x14ac:dyDescent="0.2">
      <c r="A209" s="5" t="s">
        <v>552</v>
      </c>
      <c r="B209" s="9">
        <v>291302</v>
      </c>
      <c r="C209" s="9">
        <v>130</v>
      </c>
      <c r="D209" s="9">
        <v>381876</v>
      </c>
      <c r="E209" s="1" t="s">
        <v>553</v>
      </c>
      <c r="F209" s="1" t="s">
        <v>78</v>
      </c>
      <c r="G209" s="1" t="s">
        <v>78</v>
      </c>
      <c r="H209" s="1" t="s">
        <v>78</v>
      </c>
      <c r="I209" s="3">
        <v>11748</v>
      </c>
      <c r="J209" s="3">
        <v>15805</v>
      </c>
      <c r="K209" s="3">
        <v>15145</v>
      </c>
      <c r="L209" s="3">
        <v>14517</v>
      </c>
      <c r="M209" s="3">
        <v>12886</v>
      </c>
      <c r="N209" s="3">
        <v>15351</v>
      </c>
      <c r="O209" s="3">
        <v>12696</v>
      </c>
      <c r="P209" s="3">
        <v>15241</v>
      </c>
      <c r="Q209" s="3">
        <v>13493</v>
      </c>
      <c r="R209" s="3">
        <v>13363</v>
      </c>
      <c r="S209" s="3">
        <v>12689</v>
      </c>
      <c r="T209" s="3">
        <v>14693</v>
      </c>
      <c r="U209" s="3">
        <v>11910</v>
      </c>
      <c r="V209" s="3">
        <v>13636</v>
      </c>
      <c r="W209" s="3">
        <v>13708</v>
      </c>
      <c r="X209" s="3">
        <v>16174</v>
      </c>
      <c r="Y209" s="3">
        <v>11484</v>
      </c>
      <c r="Z209" s="3">
        <v>15008</v>
      </c>
      <c r="AA209" s="3">
        <v>14456</v>
      </c>
      <c r="AB209" s="3">
        <v>13757</v>
      </c>
      <c r="AC209" s="3">
        <v>11752</v>
      </c>
      <c r="AD209" s="3">
        <v>14654</v>
      </c>
      <c r="AE209" s="3">
        <v>9514</v>
      </c>
      <c r="AF209" s="3">
        <v>13270</v>
      </c>
      <c r="AG209" s="3">
        <v>13829</v>
      </c>
      <c r="AH209" s="3">
        <v>9551</v>
      </c>
      <c r="AI209" s="3">
        <v>14400</v>
      </c>
      <c r="AJ209" s="3">
        <v>13578</v>
      </c>
      <c r="AK209" s="3">
        <v>11364</v>
      </c>
      <c r="AL209" s="3">
        <v>14652</v>
      </c>
      <c r="AM209" s="3">
        <v>9739</v>
      </c>
      <c r="AN209" s="3">
        <v>14471</v>
      </c>
      <c r="AO209" s="3">
        <v>12934</v>
      </c>
      <c r="AP209" s="3">
        <v>11514</v>
      </c>
      <c r="AQ209" s="3">
        <v>15974</v>
      </c>
      <c r="AR209" s="3">
        <v>14455</v>
      </c>
      <c r="AS209" s="3">
        <v>11432</v>
      </c>
      <c r="AT209" s="3">
        <v>12497</v>
      </c>
      <c r="AU209" s="3">
        <v>15929</v>
      </c>
      <c r="AV209" s="3">
        <v>12199</v>
      </c>
      <c r="AW209" s="3">
        <v>12420</v>
      </c>
      <c r="AX209" s="3">
        <v>11515</v>
      </c>
      <c r="AY209" s="3">
        <v>11503</v>
      </c>
      <c r="AZ209" s="3">
        <v>10649</v>
      </c>
      <c r="BA209" s="3">
        <v>15258</v>
      </c>
      <c r="BB209" s="3">
        <v>15422</v>
      </c>
      <c r="BC209" s="3">
        <v>13490</v>
      </c>
      <c r="BD209" s="3">
        <v>12526</v>
      </c>
      <c r="BE209" s="3">
        <v>12614</v>
      </c>
      <c r="BF209" s="3">
        <v>12697</v>
      </c>
      <c r="BG209" s="3">
        <v>14128</v>
      </c>
      <c r="BH209" s="3">
        <v>14995</v>
      </c>
      <c r="BI209" s="3">
        <v>12274</v>
      </c>
      <c r="BJ209" s="3">
        <v>15776</v>
      </c>
      <c r="BK209" s="3">
        <v>15491</v>
      </c>
      <c r="BL209" s="3">
        <v>14934</v>
      </c>
      <c r="BM209" s="3">
        <v>16355</v>
      </c>
      <c r="BN209" s="3">
        <v>12910</v>
      </c>
      <c r="BO209" s="3">
        <v>10856</v>
      </c>
      <c r="BP209" s="3">
        <v>12660</v>
      </c>
      <c r="BQ209" s="3">
        <v>13203</v>
      </c>
      <c r="BR209" s="3">
        <v>11782</v>
      </c>
      <c r="BS209" s="3">
        <v>14143</v>
      </c>
      <c r="BT209" s="3">
        <v>13958</v>
      </c>
      <c r="BU209" s="3">
        <v>13408</v>
      </c>
      <c r="BV209" s="3">
        <v>11695</v>
      </c>
      <c r="BW209" s="3">
        <v>12574</v>
      </c>
      <c r="BX209" s="3">
        <v>12681</v>
      </c>
      <c r="BY209" s="3">
        <v>11538</v>
      </c>
      <c r="BZ209" s="3">
        <v>11915</v>
      </c>
      <c r="CA209" s="3">
        <v>13855</v>
      </c>
      <c r="CB209" s="3">
        <v>12241</v>
      </c>
      <c r="CC209" s="3">
        <v>12257</v>
      </c>
      <c r="CD209" s="3">
        <v>12421</v>
      </c>
      <c r="CE209" s="3">
        <v>14442</v>
      </c>
      <c r="CF209" s="3">
        <v>11757</v>
      </c>
      <c r="CG209" s="3">
        <v>17875</v>
      </c>
      <c r="CH209" s="3">
        <v>13987</v>
      </c>
    </row>
    <row r="210" spans="1:86" x14ac:dyDescent="0.2">
      <c r="A210" s="5" t="s">
        <v>594</v>
      </c>
      <c r="B210" s="9">
        <v>648085</v>
      </c>
      <c r="C210" s="9">
        <v>174</v>
      </c>
      <c r="D210" s="9">
        <v>356925</v>
      </c>
      <c r="E210" s="1" t="s">
        <v>595</v>
      </c>
      <c r="F210" s="1" t="s">
        <v>78</v>
      </c>
      <c r="G210" s="1" t="s">
        <v>78</v>
      </c>
      <c r="H210" s="1" t="s">
        <v>78</v>
      </c>
      <c r="I210" s="3">
        <v>7910</v>
      </c>
      <c r="J210" s="3">
        <v>8237</v>
      </c>
      <c r="K210" s="3">
        <v>6899</v>
      </c>
      <c r="L210" s="3">
        <v>4612</v>
      </c>
      <c r="M210" s="3">
        <v>7178</v>
      </c>
      <c r="N210" s="3">
        <v>9475</v>
      </c>
      <c r="O210" s="3">
        <v>6210</v>
      </c>
      <c r="P210" s="3">
        <v>3240</v>
      </c>
      <c r="Q210" s="3">
        <v>4752</v>
      </c>
      <c r="R210" s="3">
        <v>8130</v>
      </c>
      <c r="S210" s="3">
        <v>3503</v>
      </c>
      <c r="T210" s="3">
        <v>8254</v>
      </c>
      <c r="U210" s="3">
        <v>4161</v>
      </c>
      <c r="V210" s="3">
        <v>5748</v>
      </c>
      <c r="W210" s="3">
        <v>8300</v>
      </c>
      <c r="X210" s="3">
        <v>7852</v>
      </c>
      <c r="Y210" s="3">
        <v>2325</v>
      </c>
      <c r="Z210" s="3">
        <v>7110</v>
      </c>
      <c r="AA210" s="3">
        <v>9566</v>
      </c>
      <c r="AB210" s="3">
        <v>4006</v>
      </c>
      <c r="AC210" s="3">
        <v>5563</v>
      </c>
      <c r="AD210" s="3">
        <v>2135</v>
      </c>
      <c r="AE210" s="3">
        <v>3272</v>
      </c>
      <c r="AF210" s="3">
        <v>5088</v>
      </c>
      <c r="AG210" s="3">
        <v>2179</v>
      </c>
      <c r="AH210" s="3">
        <v>2492</v>
      </c>
      <c r="AI210" s="3">
        <v>7040</v>
      </c>
      <c r="AJ210" s="3">
        <v>5758</v>
      </c>
      <c r="AK210" s="3">
        <v>3675</v>
      </c>
      <c r="AL210" s="3">
        <v>6245</v>
      </c>
      <c r="AM210" s="3">
        <v>2594</v>
      </c>
      <c r="AN210" s="3">
        <v>2026</v>
      </c>
      <c r="AO210" s="3">
        <v>4724</v>
      </c>
      <c r="AP210" s="3">
        <v>3076</v>
      </c>
      <c r="AQ210" s="3">
        <v>4907</v>
      </c>
      <c r="AR210" s="3">
        <v>7034</v>
      </c>
      <c r="AS210" s="3">
        <v>2985</v>
      </c>
      <c r="AT210" s="3">
        <v>5373</v>
      </c>
      <c r="AU210" s="3">
        <v>3002</v>
      </c>
      <c r="AV210" s="3">
        <v>5624</v>
      </c>
      <c r="AW210" s="3">
        <v>3050</v>
      </c>
      <c r="AX210" s="3">
        <v>8734</v>
      </c>
      <c r="AY210" s="3">
        <v>1552</v>
      </c>
      <c r="AZ210" s="3">
        <v>1180</v>
      </c>
      <c r="BA210" s="3">
        <v>12801</v>
      </c>
      <c r="BB210" s="3">
        <v>2300</v>
      </c>
      <c r="BC210" s="3">
        <v>8035</v>
      </c>
      <c r="BD210" s="3">
        <v>3749</v>
      </c>
      <c r="BE210" s="3">
        <v>2119</v>
      </c>
      <c r="BF210" s="3">
        <v>5851</v>
      </c>
      <c r="BG210" s="3">
        <v>2105</v>
      </c>
      <c r="BH210" s="3">
        <v>5053</v>
      </c>
      <c r="BI210" s="3">
        <v>1526</v>
      </c>
      <c r="BJ210" s="3">
        <v>5584</v>
      </c>
      <c r="BK210" s="3">
        <v>5097</v>
      </c>
      <c r="BL210" s="3">
        <v>2029</v>
      </c>
      <c r="BM210" s="3">
        <v>2857</v>
      </c>
      <c r="BN210" s="3">
        <v>2055</v>
      </c>
      <c r="BO210" s="3">
        <v>6529</v>
      </c>
      <c r="BP210" s="3">
        <v>1905</v>
      </c>
      <c r="BQ210" s="3">
        <v>5535</v>
      </c>
      <c r="BR210" s="3">
        <v>1791</v>
      </c>
      <c r="BS210" s="3">
        <v>3645</v>
      </c>
      <c r="BT210" s="3">
        <v>4466</v>
      </c>
      <c r="BU210" s="3">
        <v>6258</v>
      </c>
      <c r="BV210" s="3">
        <v>9030</v>
      </c>
      <c r="BW210" s="3">
        <v>9840</v>
      </c>
      <c r="BX210" s="3">
        <v>3333</v>
      </c>
      <c r="BY210" s="3">
        <v>1504</v>
      </c>
      <c r="BZ210" s="3">
        <v>3674</v>
      </c>
      <c r="CA210" s="3">
        <v>6448</v>
      </c>
      <c r="CB210" s="3">
        <v>3810</v>
      </c>
      <c r="CC210" s="3">
        <v>2429</v>
      </c>
      <c r="CD210" s="3">
        <v>2884</v>
      </c>
      <c r="CE210" s="3">
        <v>9480</v>
      </c>
      <c r="CF210" s="3">
        <v>5612</v>
      </c>
      <c r="CG210" s="3">
        <v>5828</v>
      </c>
      <c r="CH210" s="3">
        <v>7120</v>
      </c>
    </row>
    <row r="211" spans="1:86" x14ac:dyDescent="0.2">
      <c r="A211" s="5" t="s">
        <v>935</v>
      </c>
      <c r="B211" s="9">
        <v>448206</v>
      </c>
      <c r="C211" s="9">
        <v>350</v>
      </c>
      <c r="D211" s="9">
        <v>204425</v>
      </c>
      <c r="E211" s="1" t="s">
        <v>936</v>
      </c>
      <c r="F211" s="1" t="s">
        <v>78</v>
      </c>
      <c r="G211" s="1" t="s">
        <v>78</v>
      </c>
      <c r="H211" s="1" t="s">
        <v>78</v>
      </c>
      <c r="I211" s="3">
        <v>380</v>
      </c>
      <c r="J211" s="3">
        <v>320</v>
      </c>
      <c r="K211" s="3">
        <v>522</v>
      </c>
      <c r="L211" s="3">
        <v>343</v>
      </c>
      <c r="M211" s="3">
        <v>607</v>
      </c>
      <c r="N211" s="3">
        <v>621</v>
      </c>
      <c r="O211" s="3">
        <v>407</v>
      </c>
      <c r="P211" s="3">
        <v>399</v>
      </c>
      <c r="Q211" s="3">
        <v>431</v>
      </c>
      <c r="R211" s="3">
        <v>573</v>
      </c>
      <c r="S211" s="3">
        <v>636</v>
      </c>
      <c r="T211" s="3">
        <v>358</v>
      </c>
      <c r="U211" s="3">
        <v>717</v>
      </c>
      <c r="V211" s="3">
        <v>336</v>
      </c>
      <c r="W211" s="3">
        <v>449</v>
      </c>
      <c r="X211" s="3">
        <v>394</v>
      </c>
      <c r="Y211" s="3">
        <v>560</v>
      </c>
      <c r="Z211" s="3">
        <v>564</v>
      </c>
      <c r="AA211" s="3">
        <v>678</v>
      </c>
      <c r="AB211" s="3">
        <v>439</v>
      </c>
      <c r="AC211" s="3">
        <v>336</v>
      </c>
      <c r="AD211" s="3">
        <v>546</v>
      </c>
      <c r="AE211" s="3">
        <v>802</v>
      </c>
      <c r="AF211" s="3">
        <v>220</v>
      </c>
      <c r="AG211" s="3">
        <v>453</v>
      </c>
      <c r="AH211" s="3">
        <v>1100</v>
      </c>
      <c r="AI211" s="3">
        <v>366</v>
      </c>
      <c r="AJ211" s="3">
        <v>405</v>
      </c>
      <c r="AK211" s="3">
        <v>627</v>
      </c>
      <c r="AL211" s="3">
        <v>254</v>
      </c>
      <c r="AM211" s="3">
        <v>748</v>
      </c>
      <c r="AN211" s="3">
        <v>464</v>
      </c>
      <c r="AO211" s="3">
        <v>1138</v>
      </c>
      <c r="AP211" s="3">
        <v>714</v>
      </c>
      <c r="AQ211" s="3">
        <v>239</v>
      </c>
      <c r="AR211" s="3">
        <v>398</v>
      </c>
      <c r="AS211" s="3">
        <v>667</v>
      </c>
      <c r="AT211" s="3">
        <v>280</v>
      </c>
      <c r="AU211" s="3">
        <v>658</v>
      </c>
      <c r="AV211" s="3">
        <v>342</v>
      </c>
      <c r="AW211" s="3">
        <v>359</v>
      </c>
      <c r="AX211" s="3">
        <v>627</v>
      </c>
      <c r="AY211" s="3">
        <v>804</v>
      </c>
      <c r="AZ211" s="3">
        <v>490</v>
      </c>
      <c r="BA211" s="3">
        <v>441</v>
      </c>
      <c r="BB211" s="3">
        <v>490</v>
      </c>
      <c r="BC211" s="3">
        <v>571</v>
      </c>
      <c r="BD211" s="3">
        <v>369</v>
      </c>
      <c r="BE211" s="3">
        <v>996</v>
      </c>
      <c r="BF211" s="3">
        <v>655</v>
      </c>
      <c r="BG211" s="3">
        <v>464</v>
      </c>
      <c r="BH211" s="3">
        <v>489</v>
      </c>
      <c r="BI211" s="3">
        <v>406</v>
      </c>
      <c r="BJ211" s="3">
        <v>463</v>
      </c>
      <c r="BK211" s="3">
        <v>362</v>
      </c>
      <c r="BL211" s="3">
        <v>281</v>
      </c>
      <c r="BM211" s="3">
        <v>340</v>
      </c>
      <c r="BN211" s="3">
        <v>577</v>
      </c>
      <c r="BO211" s="3">
        <v>704</v>
      </c>
      <c r="BP211" s="3">
        <v>456</v>
      </c>
      <c r="BQ211" s="3">
        <v>395</v>
      </c>
      <c r="BR211" s="3">
        <v>738</v>
      </c>
      <c r="BS211" s="3">
        <v>609</v>
      </c>
      <c r="BT211" s="3">
        <v>380</v>
      </c>
      <c r="BU211" s="3">
        <v>800</v>
      </c>
      <c r="BV211" s="3">
        <v>430</v>
      </c>
      <c r="BW211" s="3">
        <v>386</v>
      </c>
      <c r="BX211" s="3">
        <v>721</v>
      </c>
      <c r="BY211" s="3">
        <v>910</v>
      </c>
      <c r="BZ211" s="3">
        <v>753</v>
      </c>
      <c r="CA211" s="3">
        <v>592</v>
      </c>
      <c r="CB211" s="3">
        <v>537</v>
      </c>
      <c r="CC211" s="3">
        <v>629</v>
      </c>
      <c r="CD211" s="3">
        <v>654</v>
      </c>
      <c r="CE211" s="3">
        <v>619</v>
      </c>
      <c r="CF211" s="3">
        <v>628</v>
      </c>
      <c r="CG211" s="3">
        <v>418</v>
      </c>
      <c r="CH211" s="3">
        <v>428</v>
      </c>
    </row>
    <row r="212" spans="1:86" x14ac:dyDescent="0.2">
      <c r="A212" s="5" t="s">
        <v>953</v>
      </c>
      <c r="B212" s="9">
        <v>1200427</v>
      </c>
      <c r="C212" s="9">
        <v>316</v>
      </c>
      <c r="D212" s="9">
        <v>201887</v>
      </c>
      <c r="E212" s="1" t="s">
        <v>954</v>
      </c>
      <c r="F212" s="1" t="s">
        <v>78</v>
      </c>
      <c r="G212" s="1" t="s">
        <v>78</v>
      </c>
      <c r="H212" s="1" t="s">
        <v>78</v>
      </c>
      <c r="I212" s="3">
        <v>1042</v>
      </c>
      <c r="J212" s="3">
        <v>1124</v>
      </c>
      <c r="K212" s="3">
        <v>1414</v>
      </c>
      <c r="L212" s="3">
        <v>1124</v>
      </c>
      <c r="M212" s="3">
        <v>1439</v>
      </c>
      <c r="N212" s="3">
        <v>870</v>
      </c>
      <c r="O212" s="3">
        <v>960</v>
      </c>
      <c r="P212" s="3">
        <v>841</v>
      </c>
      <c r="Q212" s="3">
        <v>603</v>
      </c>
      <c r="R212" s="3">
        <v>1172</v>
      </c>
      <c r="S212" s="3">
        <v>582</v>
      </c>
      <c r="T212" s="3">
        <v>1022</v>
      </c>
      <c r="U212" s="3">
        <v>718</v>
      </c>
      <c r="V212" s="3">
        <v>1221</v>
      </c>
      <c r="W212" s="3">
        <v>1060</v>
      </c>
      <c r="X212" s="3">
        <v>789</v>
      </c>
      <c r="Y212" s="3">
        <v>688</v>
      </c>
      <c r="Z212" s="3">
        <v>1401</v>
      </c>
      <c r="AA212" s="3">
        <v>1246</v>
      </c>
      <c r="AB212" s="3">
        <v>629</v>
      </c>
      <c r="AC212" s="3">
        <v>935</v>
      </c>
      <c r="AD212" s="3">
        <v>702</v>
      </c>
      <c r="AE212" s="3">
        <v>704</v>
      </c>
      <c r="AF212" s="3">
        <v>1011</v>
      </c>
      <c r="AG212" s="3">
        <v>674</v>
      </c>
      <c r="AH212" s="3">
        <v>741</v>
      </c>
      <c r="AI212" s="3">
        <v>783</v>
      </c>
      <c r="AJ212" s="3">
        <v>843</v>
      </c>
      <c r="AK212" s="3">
        <v>604</v>
      </c>
      <c r="AL212" s="3">
        <v>1354</v>
      </c>
      <c r="AM212" s="3">
        <v>778</v>
      </c>
      <c r="AN212" s="3">
        <v>565</v>
      </c>
      <c r="AO212" s="3">
        <v>631</v>
      </c>
      <c r="AP212" s="3">
        <v>595</v>
      </c>
      <c r="AQ212" s="3">
        <v>1216</v>
      </c>
      <c r="AR212" s="3">
        <v>1046</v>
      </c>
      <c r="AS212" s="3">
        <v>758</v>
      </c>
      <c r="AT212" s="3">
        <v>760</v>
      </c>
      <c r="AU212" s="3">
        <v>875</v>
      </c>
      <c r="AV212" s="3">
        <v>933</v>
      </c>
      <c r="AW212" s="3">
        <v>573</v>
      </c>
      <c r="AX212" s="3">
        <v>998</v>
      </c>
      <c r="AY212" s="3">
        <v>814</v>
      </c>
      <c r="AZ212" s="3">
        <v>605</v>
      </c>
      <c r="BA212" s="3">
        <v>1082</v>
      </c>
      <c r="BB212" s="3">
        <v>627</v>
      </c>
      <c r="BC212" s="3">
        <v>626</v>
      </c>
      <c r="BD212" s="3">
        <v>1033</v>
      </c>
      <c r="BE212" s="3">
        <v>645</v>
      </c>
      <c r="BF212" s="3">
        <v>1122</v>
      </c>
      <c r="BG212" s="3">
        <v>756</v>
      </c>
      <c r="BH212" s="3">
        <v>1190</v>
      </c>
      <c r="BI212" s="3">
        <v>564</v>
      </c>
      <c r="BJ212" s="3">
        <v>1016</v>
      </c>
      <c r="BK212" s="3">
        <v>1142</v>
      </c>
      <c r="BL212" s="3">
        <v>593</v>
      </c>
      <c r="BM212" s="3">
        <v>663</v>
      </c>
      <c r="BN212" s="3">
        <v>530</v>
      </c>
      <c r="BO212" s="3">
        <v>1056</v>
      </c>
      <c r="BP212" s="3">
        <v>523</v>
      </c>
      <c r="BQ212" s="3">
        <v>1022</v>
      </c>
      <c r="BR212" s="3">
        <v>694</v>
      </c>
      <c r="BS212" s="3">
        <v>815</v>
      </c>
      <c r="BT212" s="3">
        <v>1124</v>
      </c>
      <c r="BU212" s="3">
        <v>1462</v>
      </c>
      <c r="BV212" s="3">
        <v>992</v>
      </c>
      <c r="BW212" s="3">
        <v>1099</v>
      </c>
      <c r="BX212" s="3">
        <v>839</v>
      </c>
      <c r="BY212" s="3">
        <v>719</v>
      </c>
      <c r="BZ212" s="3">
        <v>664</v>
      </c>
      <c r="CA212" s="3">
        <v>579</v>
      </c>
      <c r="CB212" s="3">
        <v>624</v>
      </c>
      <c r="CC212" s="3">
        <v>531</v>
      </c>
      <c r="CD212" s="3">
        <v>629</v>
      </c>
      <c r="CE212" s="3">
        <v>1229</v>
      </c>
      <c r="CF212" s="3">
        <v>1004</v>
      </c>
      <c r="CG212" s="3">
        <v>1256</v>
      </c>
      <c r="CH212" s="3">
        <v>1032</v>
      </c>
    </row>
    <row r="213" spans="1:86" x14ac:dyDescent="0.2">
      <c r="A213" s="5" t="s">
        <v>955</v>
      </c>
      <c r="B213" s="9">
        <v>1134655</v>
      </c>
      <c r="C213" s="9">
        <v>441</v>
      </c>
      <c r="D213" s="9">
        <v>201862</v>
      </c>
      <c r="E213" s="1" t="s">
        <v>956</v>
      </c>
      <c r="F213" s="1" t="s">
        <v>78</v>
      </c>
      <c r="G213" s="1" t="s">
        <v>78</v>
      </c>
      <c r="H213" s="1" t="s">
        <v>78</v>
      </c>
      <c r="I213" s="3">
        <v>3394</v>
      </c>
      <c r="J213" s="3">
        <v>1205</v>
      </c>
      <c r="K213" s="3">
        <v>1504</v>
      </c>
      <c r="L213" s="3">
        <v>1332</v>
      </c>
      <c r="M213" s="3">
        <v>3329</v>
      </c>
      <c r="N213" s="3">
        <v>1254</v>
      </c>
      <c r="O213" s="3">
        <v>2061</v>
      </c>
      <c r="P213" s="3">
        <v>1630</v>
      </c>
      <c r="Q213" s="3">
        <v>1456</v>
      </c>
      <c r="R213" s="3">
        <v>2951</v>
      </c>
      <c r="S213" s="3">
        <v>1356</v>
      </c>
      <c r="T213" s="3">
        <v>2255</v>
      </c>
      <c r="U213" s="3">
        <v>1539</v>
      </c>
      <c r="V213" s="3">
        <v>3989</v>
      </c>
      <c r="W213" s="3">
        <v>2646</v>
      </c>
      <c r="X213" s="3">
        <v>1258</v>
      </c>
      <c r="Y213" s="3">
        <v>1011</v>
      </c>
      <c r="Z213" s="3">
        <v>1162</v>
      </c>
      <c r="AA213" s="3">
        <v>1965</v>
      </c>
      <c r="AB213" s="3">
        <v>1206</v>
      </c>
      <c r="AC213" s="3">
        <v>3817</v>
      </c>
      <c r="AD213" s="3">
        <v>1265</v>
      </c>
      <c r="AE213" s="3">
        <v>1586</v>
      </c>
      <c r="AF213" s="3">
        <v>2717</v>
      </c>
      <c r="AG213" s="3">
        <v>1387</v>
      </c>
      <c r="AH213" s="3">
        <v>1169</v>
      </c>
      <c r="AI213" s="3">
        <v>1305</v>
      </c>
      <c r="AJ213" s="3">
        <v>1566</v>
      </c>
      <c r="AK213" s="3">
        <v>1276</v>
      </c>
      <c r="AL213" s="3">
        <v>1735</v>
      </c>
      <c r="AM213" s="3">
        <v>2466</v>
      </c>
      <c r="AN213" s="3">
        <v>1232</v>
      </c>
      <c r="AO213" s="3">
        <v>1271</v>
      </c>
      <c r="AP213" s="3">
        <v>1294</v>
      </c>
      <c r="AQ213" s="3">
        <v>1062</v>
      </c>
      <c r="AR213" s="3">
        <v>2196</v>
      </c>
      <c r="AS213" s="3">
        <v>1255</v>
      </c>
      <c r="AT213" s="3">
        <v>2961</v>
      </c>
      <c r="AU213" s="3">
        <v>1494</v>
      </c>
      <c r="AV213" s="3">
        <v>1558</v>
      </c>
      <c r="AW213" s="3">
        <v>1238</v>
      </c>
      <c r="AX213" s="3">
        <v>2382</v>
      </c>
      <c r="AY213" s="3">
        <v>936</v>
      </c>
      <c r="AZ213" s="3">
        <v>1457</v>
      </c>
      <c r="BA213" s="3">
        <v>2135</v>
      </c>
      <c r="BB213" s="3">
        <v>1050</v>
      </c>
      <c r="BC213" s="3">
        <v>1524</v>
      </c>
      <c r="BD213" s="3">
        <v>3177</v>
      </c>
      <c r="BE213" s="3">
        <v>827</v>
      </c>
      <c r="BF213" s="3">
        <v>1589</v>
      </c>
      <c r="BG213" s="3">
        <v>1299</v>
      </c>
      <c r="BH213" s="3">
        <v>461</v>
      </c>
      <c r="BI213" s="3">
        <v>1193</v>
      </c>
      <c r="BJ213" s="3">
        <v>1298</v>
      </c>
      <c r="BK213" s="3">
        <v>913</v>
      </c>
      <c r="BL213" s="3">
        <v>1046</v>
      </c>
      <c r="BM213" s="3">
        <v>1625</v>
      </c>
      <c r="BN213" s="3">
        <v>1349</v>
      </c>
      <c r="BO213" s="3">
        <v>2570</v>
      </c>
      <c r="BP213" s="3">
        <v>1200</v>
      </c>
      <c r="BQ213" s="3">
        <v>2528</v>
      </c>
      <c r="BR213" s="3">
        <v>786</v>
      </c>
      <c r="BS213" s="3">
        <v>1300</v>
      </c>
      <c r="BT213" s="3">
        <v>734</v>
      </c>
      <c r="BU213" s="3">
        <v>2358</v>
      </c>
      <c r="BV213" s="3">
        <v>2586</v>
      </c>
      <c r="BW213" s="3">
        <v>2843</v>
      </c>
      <c r="BX213" s="3">
        <v>1116</v>
      </c>
      <c r="BY213" s="3">
        <v>1149</v>
      </c>
      <c r="BZ213" s="3">
        <v>1123</v>
      </c>
      <c r="CA213" s="3">
        <v>1184</v>
      </c>
      <c r="CB213" s="3">
        <v>1056</v>
      </c>
      <c r="CC213" s="3">
        <v>1362</v>
      </c>
      <c r="CD213" s="3">
        <v>725</v>
      </c>
      <c r="CE213" s="3">
        <v>1267</v>
      </c>
      <c r="CF213" s="3">
        <v>2532</v>
      </c>
      <c r="CG213" s="3">
        <v>1465</v>
      </c>
      <c r="CH213" s="3">
        <v>1642</v>
      </c>
    </row>
    <row r="214" spans="1:86" x14ac:dyDescent="0.2">
      <c r="A214" s="5" t="s">
        <v>967</v>
      </c>
      <c r="B214" s="9">
        <v>493847</v>
      </c>
      <c r="C214" s="9">
        <v>85</v>
      </c>
      <c r="D214" s="9">
        <v>200850</v>
      </c>
      <c r="E214" s="1" t="s">
        <v>968</v>
      </c>
      <c r="F214" s="1" t="s">
        <v>78</v>
      </c>
      <c r="G214" s="1" t="s">
        <v>78</v>
      </c>
      <c r="H214" s="1" t="s">
        <v>78</v>
      </c>
      <c r="I214" s="3">
        <v>4017</v>
      </c>
      <c r="J214" s="3">
        <v>5393</v>
      </c>
      <c r="K214" s="3">
        <v>3841</v>
      </c>
      <c r="L214" s="3">
        <v>4028</v>
      </c>
      <c r="M214" s="3">
        <v>4726</v>
      </c>
      <c r="N214" s="3">
        <v>4394</v>
      </c>
      <c r="O214" s="3">
        <v>4147</v>
      </c>
      <c r="P214" s="3">
        <v>3428</v>
      </c>
      <c r="Q214" s="3">
        <v>2148</v>
      </c>
      <c r="R214" s="3">
        <v>4706</v>
      </c>
      <c r="S214" s="3">
        <v>2580</v>
      </c>
      <c r="T214" s="3">
        <v>5044</v>
      </c>
      <c r="U214" s="3">
        <v>3154</v>
      </c>
      <c r="V214" s="3">
        <v>5663</v>
      </c>
      <c r="W214" s="3">
        <v>4551</v>
      </c>
      <c r="X214" s="3">
        <v>4757</v>
      </c>
      <c r="Y214" s="3">
        <v>2392</v>
      </c>
      <c r="Z214" s="3">
        <v>3940</v>
      </c>
      <c r="AA214" s="3">
        <v>4017</v>
      </c>
      <c r="AB214" s="3">
        <v>2743</v>
      </c>
      <c r="AC214" s="3">
        <v>4171</v>
      </c>
      <c r="AD214" s="3">
        <v>2311</v>
      </c>
      <c r="AE214" s="3">
        <v>2594</v>
      </c>
      <c r="AF214" s="3">
        <v>4368</v>
      </c>
      <c r="AG214" s="3">
        <v>3345</v>
      </c>
      <c r="AH214" s="3">
        <v>2768</v>
      </c>
      <c r="AI214" s="3">
        <v>4513</v>
      </c>
      <c r="AJ214" s="3">
        <v>3528</v>
      </c>
      <c r="AK214" s="3">
        <v>2711</v>
      </c>
      <c r="AL214" s="3">
        <v>4786</v>
      </c>
      <c r="AM214" s="3">
        <v>3161</v>
      </c>
      <c r="AN214" s="3">
        <v>2609</v>
      </c>
      <c r="AO214" s="3">
        <v>2445</v>
      </c>
      <c r="AP214" s="3">
        <v>2349</v>
      </c>
      <c r="AQ214" s="3">
        <v>4042</v>
      </c>
      <c r="AR214" s="3">
        <v>5427</v>
      </c>
      <c r="AS214" s="3">
        <v>2969</v>
      </c>
      <c r="AT214" s="3">
        <v>5346</v>
      </c>
      <c r="AU214" s="3">
        <v>3048</v>
      </c>
      <c r="AV214" s="3">
        <v>3871</v>
      </c>
      <c r="AW214" s="3">
        <v>2406</v>
      </c>
      <c r="AX214" s="3">
        <v>4943</v>
      </c>
      <c r="AY214" s="3">
        <v>2177</v>
      </c>
      <c r="AZ214" s="3">
        <v>2074</v>
      </c>
      <c r="BA214" s="3">
        <v>4249</v>
      </c>
      <c r="BB214" s="3">
        <v>2798</v>
      </c>
      <c r="BC214" s="3">
        <v>3044</v>
      </c>
      <c r="BD214" s="3">
        <v>4684</v>
      </c>
      <c r="BE214" s="3">
        <v>2732</v>
      </c>
      <c r="BF214" s="3">
        <v>3900</v>
      </c>
      <c r="BG214" s="3">
        <v>2491</v>
      </c>
      <c r="BH214" s="3">
        <v>3977</v>
      </c>
      <c r="BI214" s="3">
        <v>2106</v>
      </c>
      <c r="BJ214" s="3">
        <v>5133</v>
      </c>
      <c r="BK214" s="3">
        <v>4027</v>
      </c>
      <c r="BL214" s="3">
        <v>3225</v>
      </c>
      <c r="BM214" s="3">
        <v>2467</v>
      </c>
      <c r="BN214" s="3">
        <v>2594</v>
      </c>
      <c r="BO214" s="3">
        <v>5360</v>
      </c>
      <c r="BP214" s="3">
        <v>2447</v>
      </c>
      <c r="BQ214" s="3">
        <v>4856</v>
      </c>
      <c r="BR214" s="3">
        <v>2850</v>
      </c>
      <c r="BS214" s="3">
        <v>3048</v>
      </c>
      <c r="BT214" s="3">
        <v>4124</v>
      </c>
      <c r="BU214" s="3">
        <v>5501</v>
      </c>
      <c r="BV214" s="3">
        <v>3668</v>
      </c>
      <c r="BW214" s="3">
        <v>4651</v>
      </c>
      <c r="BX214" s="3">
        <v>2977</v>
      </c>
      <c r="BY214" s="3">
        <v>2505</v>
      </c>
      <c r="BZ214" s="3">
        <v>1991</v>
      </c>
      <c r="CA214" s="3">
        <v>2233</v>
      </c>
      <c r="CB214" s="3">
        <v>2427</v>
      </c>
      <c r="CC214" s="3">
        <v>2489</v>
      </c>
      <c r="CD214" s="3">
        <v>2657</v>
      </c>
      <c r="CE214" s="3">
        <v>3670</v>
      </c>
      <c r="CF214" s="3">
        <v>5408</v>
      </c>
      <c r="CG214" s="3">
        <v>5555</v>
      </c>
      <c r="CH214" s="3">
        <v>4204</v>
      </c>
    </row>
    <row r="215" spans="1:86" x14ac:dyDescent="0.2">
      <c r="A215" s="5" t="s">
        <v>588</v>
      </c>
      <c r="B215" s="9">
        <v>542812</v>
      </c>
      <c r="C215" s="9">
        <v>102</v>
      </c>
      <c r="D215" s="9">
        <v>356985</v>
      </c>
      <c r="E215" s="1" t="s">
        <v>589</v>
      </c>
      <c r="F215" s="1" t="s">
        <v>78</v>
      </c>
      <c r="G215" s="1" t="s">
        <v>78</v>
      </c>
      <c r="H215" s="1" t="s">
        <v>78</v>
      </c>
      <c r="I215" s="3">
        <v>6252</v>
      </c>
      <c r="J215" s="3">
        <v>6146</v>
      </c>
      <c r="K215" s="3">
        <v>5954</v>
      </c>
      <c r="L215" s="3">
        <v>4290</v>
      </c>
      <c r="M215" s="3">
        <v>6530</v>
      </c>
      <c r="N215" s="3">
        <v>7646</v>
      </c>
      <c r="O215" s="3">
        <v>3360</v>
      </c>
      <c r="P215" s="3">
        <v>1634</v>
      </c>
      <c r="Q215" s="3">
        <v>2267</v>
      </c>
      <c r="R215" s="3">
        <v>5548</v>
      </c>
      <c r="S215" s="3">
        <v>2319</v>
      </c>
      <c r="T215" s="3">
        <v>5065</v>
      </c>
      <c r="U215" s="3">
        <v>1841</v>
      </c>
      <c r="V215" s="3">
        <v>4373</v>
      </c>
      <c r="W215" s="3">
        <v>4564</v>
      </c>
      <c r="X215" s="3">
        <v>5542</v>
      </c>
      <c r="Y215" s="3">
        <v>1625</v>
      </c>
      <c r="Z215" s="3">
        <v>6233</v>
      </c>
      <c r="AA215" s="3">
        <v>7579</v>
      </c>
      <c r="AB215" s="3">
        <v>1485</v>
      </c>
      <c r="AC215" s="3">
        <v>5075</v>
      </c>
      <c r="AD215" s="3">
        <v>1763</v>
      </c>
      <c r="AE215" s="3">
        <v>1895</v>
      </c>
      <c r="AF215" s="3">
        <v>3990</v>
      </c>
      <c r="AG215" s="3">
        <v>1374</v>
      </c>
      <c r="AH215" s="3">
        <v>1870</v>
      </c>
      <c r="AI215" s="3">
        <v>6673</v>
      </c>
      <c r="AJ215" s="3">
        <v>4679</v>
      </c>
      <c r="AK215" s="3">
        <v>1943</v>
      </c>
      <c r="AL215" s="3">
        <v>4484</v>
      </c>
      <c r="AM215" s="3">
        <v>1801</v>
      </c>
      <c r="AN215" s="3">
        <v>1394</v>
      </c>
      <c r="AO215" s="3">
        <v>2440</v>
      </c>
      <c r="AP215" s="3">
        <v>2741</v>
      </c>
      <c r="AQ215" s="3">
        <v>5515</v>
      </c>
      <c r="AR215" s="3">
        <v>4057</v>
      </c>
      <c r="AS215" s="3">
        <v>2387</v>
      </c>
      <c r="AT215" s="3">
        <v>6317</v>
      </c>
      <c r="AU215" s="3">
        <v>1685</v>
      </c>
      <c r="AV215" s="3">
        <v>3424</v>
      </c>
      <c r="AW215" s="3">
        <v>2114</v>
      </c>
      <c r="AX215" s="3">
        <v>7836</v>
      </c>
      <c r="AY215" s="3">
        <v>2524</v>
      </c>
      <c r="AZ215" s="3">
        <v>1497</v>
      </c>
      <c r="BA215" s="3">
        <v>4927</v>
      </c>
      <c r="BB215" s="3">
        <v>2005</v>
      </c>
      <c r="BC215" s="3">
        <v>2195</v>
      </c>
      <c r="BD215" s="3">
        <v>7587</v>
      </c>
      <c r="BE215" s="3">
        <v>2260</v>
      </c>
      <c r="BF215" s="3">
        <v>6864</v>
      </c>
      <c r="BG215" s="3">
        <v>858</v>
      </c>
      <c r="BH215" s="3">
        <v>6270</v>
      </c>
      <c r="BI215" s="3">
        <v>2229</v>
      </c>
      <c r="BJ215" s="3">
        <v>4874</v>
      </c>
      <c r="BK215" s="3">
        <v>5854</v>
      </c>
      <c r="BL215" s="3">
        <v>2669</v>
      </c>
      <c r="BM215" s="3">
        <v>1441</v>
      </c>
      <c r="BN215" s="3">
        <v>2732</v>
      </c>
      <c r="BO215" s="3">
        <v>6978</v>
      </c>
      <c r="BP215" s="3">
        <v>1904</v>
      </c>
      <c r="BQ215" s="3">
        <v>7511</v>
      </c>
      <c r="BR215" s="3">
        <v>1994</v>
      </c>
      <c r="BS215" s="3">
        <v>2335</v>
      </c>
      <c r="BT215" s="3">
        <v>5741</v>
      </c>
      <c r="BU215" s="3">
        <v>6987</v>
      </c>
      <c r="BV215" s="3">
        <v>7562</v>
      </c>
      <c r="BW215" s="3">
        <v>7178</v>
      </c>
      <c r="BX215" s="3">
        <v>2724</v>
      </c>
      <c r="BY215" s="3">
        <v>2233</v>
      </c>
      <c r="BZ215" s="3">
        <v>2300</v>
      </c>
      <c r="CA215" s="3">
        <v>2834</v>
      </c>
      <c r="CB215" s="3">
        <v>3025</v>
      </c>
      <c r="CC215" s="3">
        <v>2413</v>
      </c>
      <c r="CD215" s="3">
        <v>2311</v>
      </c>
      <c r="CE215" s="3">
        <v>5917</v>
      </c>
      <c r="CF215" s="3">
        <v>7775</v>
      </c>
      <c r="CG215" s="3">
        <v>7635</v>
      </c>
      <c r="CH215" s="3">
        <v>4212</v>
      </c>
    </row>
    <row r="216" spans="1:86" x14ac:dyDescent="0.2">
      <c r="A216" s="5" t="s">
        <v>995</v>
      </c>
      <c r="B216" s="9">
        <v>1246841</v>
      </c>
      <c r="C216" s="9">
        <v>129</v>
      </c>
      <c r="D216" s="9">
        <v>199609</v>
      </c>
      <c r="E216" s="1" t="s">
        <v>996</v>
      </c>
      <c r="F216" s="1" t="s">
        <v>78</v>
      </c>
      <c r="G216" s="1" t="s">
        <v>78</v>
      </c>
      <c r="H216" s="1" t="s">
        <v>78</v>
      </c>
      <c r="I216" s="3">
        <v>3827</v>
      </c>
      <c r="J216" s="3">
        <v>2441</v>
      </c>
      <c r="K216" s="3">
        <v>3749</v>
      </c>
      <c r="L216" s="3">
        <v>3465</v>
      </c>
      <c r="M216" s="3">
        <v>7025</v>
      </c>
      <c r="N216" s="3">
        <v>2899</v>
      </c>
      <c r="O216" s="3">
        <v>6466</v>
      </c>
      <c r="P216" s="3">
        <v>2624</v>
      </c>
      <c r="Q216" s="3">
        <v>2966</v>
      </c>
      <c r="R216" s="3">
        <v>6489</v>
      </c>
      <c r="S216" s="3">
        <v>1680</v>
      </c>
      <c r="T216" s="3">
        <v>4367</v>
      </c>
      <c r="U216" s="3">
        <v>3300</v>
      </c>
      <c r="V216" s="3">
        <v>4633</v>
      </c>
      <c r="W216" s="3">
        <v>7037</v>
      </c>
      <c r="X216" s="3">
        <v>2263</v>
      </c>
      <c r="Y216" s="3">
        <v>1982</v>
      </c>
      <c r="Z216" s="3">
        <v>4003</v>
      </c>
      <c r="AA216" s="3">
        <v>4007</v>
      </c>
      <c r="AB216" s="3">
        <v>1743</v>
      </c>
      <c r="AC216" s="3">
        <v>3739</v>
      </c>
      <c r="AD216" s="3">
        <v>4024</v>
      </c>
      <c r="AE216" s="3">
        <v>1569</v>
      </c>
      <c r="AF216" s="3">
        <v>7851</v>
      </c>
      <c r="AG216" s="3">
        <v>2814</v>
      </c>
      <c r="AH216" s="3">
        <v>2903</v>
      </c>
      <c r="AI216" s="3">
        <v>1851</v>
      </c>
      <c r="AJ216" s="3">
        <v>2325</v>
      </c>
      <c r="AK216" s="3">
        <v>2230</v>
      </c>
      <c r="AL216" s="3">
        <v>3532</v>
      </c>
      <c r="AM216" s="3">
        <v>3007</v>
      </c>
      <c r="AN216" s="3">
        <v>1518</v>
      </c>
      <c r="AO216" s="3">
        <v>1977</v>
      </c>
      <c r="AP216" s="3">
        <v>2280</v>
      </c>
      <c r="AQ216" s="3">
        <v>2503</v>
      </c>
      <c r="AR216" s="3">
        <v>1542</v>
      </c>
      <c r="AS216" s="3">
        <v>2248</v>
      </c>
      <c r="AT216" s="3">
        <v>3873</v>
      </c>
      <c r="AU216" s="3">
        <v>2952</v>
      </c>
      <c r="AV216" s="3">
        <v>2392</v>
      </c>
      <c r="AW216" s="3">
        <v>1135</v>
      </c>
      <c r="AX216" s="3">
        <v>2841</v>
      </c>
      <c r="AY216" s="3">
        <v>1942</v>
      </c>
      <c r="AZ216" s="3">
        <v>2121</v>
      </c>
      <c r="BA216" s="3">
        <v>6521</v>
      </c>
      <c r="BB216" s="3">
        <v>1554</v>
      </c>
      <c r="BC216" s="3">
        <v>2306</v>
      </c>
      <c r="BD216" s="3">
        <v>4631</v>
      </c>
      <c r="BE216" s="3">
        <v>3596</v>
      </c>
      <c r="BF216" s="3">
        <v>6583</v>
      </c>
      <c r="BG216" s="3">
        <v>3002</v>
      </c>
      <c r="BH216" s="3">
        <v>3891</v>
      </c>
      <c r="BI216" s="3">
        <v>1356</v>
      </c>
      <c r="BJ216" s="3">
        <v>3472</v>
      </c>
      <c r="BK216" s="3">
        <v>1181</v>
      </c>
      <c r="BL216" s="3">
        <v>1871</v>
      </c>
      <c r="BM216" s="3">
        <v>3672</v>
      </c>
      <c r="BN216" s="3">
        <v>2697</v>
      </c>
      <c r="BO216" s="3">
        <v>4419</v>
      </c>
      <c r="BP216" s="3">
        <v>3124</v>
      </c>
      <c r="BQ216" s="3">
        <v>4781</v>
      </c>
      <c r="BR216" s="3">
        <v>1960</v>
      </c>
      <c r="BS216" s="3">
        <v>2702</v>
      </c>
      <c r="BT216" s="3">
        <v>1970</v>
      </c>
      <c r="BU216" s="3">
        <v>6758</v>
      </c>
      <c r="BV216" s="3">
        <v>4305</v>
      </c>
      <c r="BW216" s="3">
        <v>4442</v>
      </c>
      <c r="BX216" s="3">
        <v>1703</v>
      </c>
      <c r="BY216" s="3">
        <v>1955</v>
      </c>
      <c r="BZ216" s="3">
        <v>1624</v>
      </c>
      <c r="CA216" s="3">
        <v>3124</v>
      </c>
      <c r="CB216" s="3">
        <v>1266</v>
      </c>
      <c r="CC216" s="3">
        <v>2297</v>
      </c>
      <c r="CD216" s="3">
        <v>2132</v>
      </c>
      <c r="CE216" s="3">
        <v>2434</v>
      </c>
      <c r="CF216" s="3">
        <v>6406</v>
      </c>
      <c r="CG216" s="3">
        <v>4244</v>
      </c>
      <c r="CH216" s="3">
        <v>3114</v>
      </c>
    </row>
    <row r="217" spans="1:86" x14ac:dyDescent="0.2">
      <c r="A217" s="5" t="s">
        <v>925</v>
      </c>
      <c r="B217" s="9">
        <v>417541</v>
      </c>
      <c r="C217" s="9">
        <v>142</v>
      </c>
      <c r="D217" s="9">
        <v>207223</v>
      </c>
      <c r="E217" s="1" t="s">
        <v>926</v>
      </c>
      <c r="F217" s="1" t="s">
        <v>78</v>
      </c>
      <c r="G217" s="1" t="s">
        <v>78</v>
      </c>
      <c r="H217" s="1" t="s">
        <v>78</v>
      </c>
      <c r="I217" s="3">
        <v>1239</v>
      </c>
      <c r="J217" s="3">
        <v>752</v>
      </c>
      <c r="K217" s="3">
        <v>714</v>
      </c>
      <c r="L217" s="3">
        <v>643</v>
      </c>
      <c r="M217" s="3">
        <v>1286</v>
      </c>
      <c r="N217" s="3">
        <v>959</v>
      </c>
      <c r="O217" s="3">
        <v>1239</v>
      </c>
      <c r="P217" s="3">
        <v>1314</v>
      </c>
      <c r="Q217" s="3">
        <v>1270</v>
      </c>
      <c r="R217" s="3">
        <v>1138</v>
      </c>
      <c r="S217" s="3">
        <v>984</v>
      </c>
      <c r="T217" s="3">
        <v>937</v>
      </c>
      <c r="U217" s="3">
        <v>895</v>
      </c>
      <c r="V217" s="3">
        <v>1324</v>
      </c>
      <c r="W217" s="3">
        <v>1241</v>
      </c>
      <c r="X217" s="3">
        <v>987</v>
      </c>
      <c r="Y217" s="3">
        <v>790</v>
      </c>
      <c r="Z217" s="3">
        <v>626</v>
      </c>
      <c r="AA217" s="3">
        <v>1157</v>
      </c>
      <c r="AB217" s="3">
        <v>919</v>
      </c>
      <c r="AC217" s="3">
        <v>1034</v>
      </c>
      <c r="AD217" s="3">
        <v>1216</v>
      </c>
      <c r="AE217" s="3">
        <v>1186</v>
      </c>
      <c r="AF217" s="3">
        <v>1256</v>
      </c>
      <c r="AG217" s="3">
        <v>1003</v>
      </c>
      <c r="AH217" s="3">
        <v>1246</v>
      </c>
      <c r="AI217" s="3">
        <v>928</v>
      </c>
      <c r="AJ217" s="3">
        <v>570</v>
      </c>
      <c r="AK217" s="3">
        <v>954</v>
      </c>
      <c r="AL217" s="3">
        <v>781</v>
      </c>
      <c r="AM217" s="3">
        <v>1180</v>
      </c>
      <c r="AN217" s="3">
        <v>1244</v>
      </c>
      <c r="AO217" s="3">
        <v>1172</v>
      </c>
      <c r="AP217" s="3">
        <v>1223</v>
      </c>
      <c r="AQ217" s="3">
        <v>952</v>
      </c>
      <c r="AR217" s="3">
        <v>1042</v>
      </c>
      <c r="AS217" s="3">
        <v>738</v>
      </c>
      <c r="AT217" s="3">
        <v>793</v>
      </c>
      <c r="AU217" s="3">
        <v>1051</v>
      </c>
      <c r="AV217" s="3">
        <v>985</v>
      </c>
      <c r="AW217" s="3">
        <v>922</v>
      </c>
      <c r="AX217" s="3">
        <v>947</v>
      </c>
      <c r="AY217" s="3">
        <v>1103</v>
      </c>
      <c r="AZ217" s="3">
        <v>1135</v>
      </c>
      <c r="BA217" s="3">
        <v>1046</v>
      </c>
      <c r="BB217" s="3">
        <v>1228</v>
      </c>
      <c r="BC217" s="3">
        <v>1298</v>
      </c>
      <c r="BD217" s="3">
        <v>1178</v>
      </c>
      <c r="BE217" s="3">
        <v>1001</v>
      </c>
      <c r="BF217" s="3">
        <v>1204</v>
      </c>
      <c r="BG217" s="3">
        <v>1007</v>
      </c>
      <c r="BH217" s="3">
        <v>792</v>
      </c>
      <c r="BI217" s="3">
        <v>1039</v>
      </c>
      <c r="BJ217" s="3">
        <v>991</v>
      </c>
      <c r="BK217" s="3">
        <v>1213</v>
      </c>
      <c r="BL217" s="3">
        <v>974</v>
      </c>
      <c r="BM217" s="3">
        <v>1356</v>
      </c>
      <c r="BN217" s="3">
        <v>1179</v>
      </c>
      <c r="BO217" s="3">
        <v>1184</v>
      </c>
      <c r="BP217" s="3">
        <v>1026</v>
      </c>
      <c r="BQ217" s="3">
        <v>1149</v>
      </c>
      <c r="BR217" s="3">
        <v>970</v>
      </c>
      <c r="BS217" s="3">
        <v>1220</v>
      </c>
      <c r="BT217" s="3">
        <v>919</v>
      </c>
      <c r="BU217" s="3">
        <v>1346</v>
      </c>
      <c r="BV217" s="3">
        <v>1130</v>
      </c>
      <c r="BW217" s="3">
        <v>845</v>
      </c>
      <c r="BX217" s="3">
        <v>1262</v>
      </c>
      <c r="BY217" s="3">
        <v>1226</v>
      </c>
      <c r="BZ217" s="3">
        <v>1262</v>
      </c>
      <c r="CA217" s="3">
        <v>1218</v>
      </c>
      <c r="CB217" s="3">
        <v>1174</v>
      </c>
      <c r="CC217" s="3">
        <v>1272</v>
      </c>
      <c r="CD217" s="3">
        <v>1015</v>
      </c>
      <c r="CE217" s="3">
        <v>814</v>
      </c>
      <c r="CF217" s="3">
        <v>797</v>
      </c>
      <c r="CG217" s="3">
        <v>1139</v>
      </c>
      <c r="CH217" s="3">
        <v>771</v>
      </c>
    </row>
    <row r="218" spans="1:86" x14ac:dyDescent="0.2">
      <c r="A218" s="5" t="s">
        <v>725</v>
      </c>
      <c r="B218" s="9">
        <v>301113</v>
      </c>
      <c r="C218" s="9">
        <v>216</v>
      </c>
      <c r="D218" s="9">
        <v>268506</v>
      </c>
      <c r="E218" s="1" t="s">
        <v>726</v>
      </c>
      <c r="F218" s="1" t="s">
        <v>78</v>
      </c>
      <c r="G218" s="1" t="s">
        <v>78</v>
      </c>
      <c r="H218" s="1" t="s">
        <v>78</v>
      </c>
      <c r="I218" s="3">
        <v>857</v>
      </c>
      <c r="J218" s="3">
        <v>825</v>
      </c>
      <c r="K218" s="3">
        <v>954</v>
      </c>
      <c r="L218" s="3">
        <v>991</v>
      </c>
      <c r="M218" s="3">
        <v>2024</v>
      </c>
      <c r="N218" s="3">
        <v>940</v>
      </c>
      <c r="O218" s="3">
        <v>1217</v>
      </c>
      <c r="P218" s="3">
        <v>388</v>
      </c>
      <c r="Q218" s="3">
        <v>1317</v>
      </c>
      <c r="R218" s="3">
        <v>1054</v>
      </c>
      <c r="S218" s="3">
        <v>499</v>
      </c>
      <c r="T218" s="3">
        <v>949</v>
      </c>
      <c r="U218" s="3">
        <v>948</v>
      </c>
      <c r="V218" s="3">
        <v>956</v>
      </c>
      <c r="W218" s="3">
        <v>1027</v>
      </c>
      <c r="X218" s="3">
        <v>993</v>
      </c>
      <c r="Y218" s="3">
        <v>877</v>
      </c>
      <c r="Z218" s="3">
        <v>953</v>
      </c>
      <c r="AA218" s="3">
        <v>814</v>
      </c>
      <c r="AB218" s="3">
        <v>721</v>
      </c>
      <c r="AC218" s="3">
        <v>613</v>
      </c>
      <c r="AD218" s="3">
        <v>943</v>
      </c>
      <c r="AE218" s="3">
        <v>707</v>
      </c>
      <c r="AF218" s="3">
        <v>1586</v>
      </c>
      <c r="AG218" s="3">
        <v>1075</v>
      </c>
      <c r="AH218" s="3">
        <v>756</v>
      </c>
      <c r="AI218" s="3">
        <v>911</v>
      </c>
      <c r="AJ218" s="3">
        <v>816</v>
      </c>
      <c r="AK218" s="3">
        <v>672</v>
      </c>
      <c r="AL218" s="3">
        <v>314</v>
      </c>
      <c r="AM218" s="3">
        <v>632</v>
      </c>
      <c r="AN218" s="3">
        <v>632</v>
      </c>
      <c r="AO218" s="3">
        <v>601</v>
      </c>
      <c r="AP218" s="3">
        <v>1247</v>
      </c>
      <c r="AQ218" s="3">
        <v>869</v>
      </c>
      <c r="AR218" s="3">
        <v>573</v>
      </c>
      <c r="AS218" s="3">
        <v>431</v>
      </c>
      <c r="AT218" s="3">
        <v>719</v>
      </c>
      <c r="AU218" s="3">
        <v>698</v>
      </c>
      <c r="AV218" s="3">
        <v>652</v>
      </c>
      <c r="AW218" s="3">
        <v>280</v>
      </c>
      <c r="AX218" s="3">
        <v>506</v>
      </c>
      <c r="AY218" s="3">
        <v>406</v>
      </c>
      <c r="AZ218" s="3">
        <v>278</v>
      </c>
      <c r="BA218" s="3">
        <v>833</v>
      </c>
      <c r="BB218" s="3">
        <v>390</v>
      </c>
      <c r="BC218" s="3">
        <v>584</v>
      </c>
      <c r="BD218" s="3">
        <v>543</v>
      </c>
      <c r="BE218" s="3">
        <v>317</v>
      </c>
      <c r="BF218" s="3">
        <v>788</v>
      </c>
      <c r="BG218" s="3">
        <v>569</v>
      </c>
      <c r="BH218" s="3">
        <v>625</v>
      </c>
      <c r="BI218" s="3">
        <v>532</v>
      </c>
      <c r="BJ218" s="3">
        <v>770</v>
      </c>
      <c r="BK218" s="3">
        <v>488</v>
      </c>
      <c r="BL218" s="3">
        <v>347</v>
      </c>
      <c r="BM218" s="3">
        <v>1278</v>
      </c>
      <c r="BN218" s="3">
        <v>448</v>
      </c>
      <c r="BO218" s="3">
        <v>896</v>
      </c>
      <c r="BP218" s="3">
        <v>727</v>
      </c>
      <c r="BQ218" s="3">
        <v>976</v>
      </c>
      <c r="BR218" s="3">
        <v>286</v>
      </c>
      <c r="BS218" s="3">
        <v>855</v>
      </c>
      <c r="BT218" s="3">
        <v>666</v>
      </c>
      <c r="BU218" s="3">
        <v>724</v>
      </c>
      <c r="BV218" s="3">
        <v>694</v>
      </c>
      <c r="BW218" s="3">
        <v>418</v>
      </c>
      <c r="BX218" s="3">
        <v>376</v>
      </c>
      <c r="BY218" s="3">
        <v>413</v>
      </c>
      <c r="BZ218" s="3">
        <v>472</v>
      </c>
      <c r="CA218" s="3">
        <v>400</v>
      </c>
      <c r="CB218" s="3">
        <v>539</v>
      </c>
      <c r="CC218" s="3">
        <v>579</v>
      </c>
      <c r="CD218" s="3">
        <v>445</v>
      </c>
      <c r="CE218" s="3">
        <v>778</v>
      </c>
      <c r="CF218" s="3">
        <v>1134</v>
      </c>
      <c r="CG218" s="3">
        <v>846</v>
      </c>
      <c r="CH218" s="3">
        <v>1145</v>
      </c>
    </row>
    <row r="219" spans="1:86" x14ac:dyDescent="0.2">
      <c r="A219" s="5" t="s">
        <v>909</v>
      </c>
      <c r="B219" s="9">
        <v>473115</v>
      </c>
      <c r="C219" s="9">
        <v>98</v>
      </c>
      <c r="D219" s="9">
        <v>211972</v>
      </c>
      <c r="E219" s="1" t="s">
        <v>910</v>
      </c>
      <c r="F219" s="1" t="s">
        <v>78</v>
      </c>
      <c r="G219" s="1" t="s">
        <v>78</v>
      </c>
      <c r="H219" s="1" t="s">
        <v>78</v>
      </c>
      <c r="I219" s="3">
        <v>1748</v>
      </c>
      <c r="J219" s="3">
        <v>1434</v>
      </c>
      <c r="K219" s="3">
        <v>532</v>
      </c>
      <c r="L219" s="3">
        <v>491</v>
      </c>
      <c r="M219" s="3">
        <v>2149</v>
      </c>
      <c r="N219" s="3">
        <v>964</v>
      </c>
      <c r="O219" s="3">
        <v>911</v>
      </c>
      <c r="P219" s="3">
        <v>1308</v>
      </c>
      <c r="Q219" s="3">
        <v>924</v>
      </c>
      <c r="R219" s="3">
        <v>1308</v>
      </c>
      <c r="S219" s="3">
        <v>881</v>
      </c>
      <c r="T219" s="3">
        <v>1565</v>
      </c>
      <c r="U219" s="3">
        <v>601</v>
      </c>
      <c r="V219" s="3">
        <v>2096</v>
      </c>
      <c r="W219" s="3">
        <v>1516</v>
      </c>
      <c r="X219" s="3">
        <v>610</v>
      </c>
      <c r="Y219" s="3">
        <v>950</v>
      </c>
      <c r="Z219" s="3">
        <v>1050</v>
      </c>
      <c r="AA219" s="3">
        <v>1241</v>
      </c>
      <c r="AB219" s="3">
        <v>920</v>
      </c>
      <c r="AC219" s="3">
        <v>877</v>
      </c>
      <c r="AD219" s="3">
        <v>1071</v>
      </c>
      <c r="AE219" s="3">
        <v>1693</v>
      </c>
      <c r="AF219" s="3">
        <v>1459</v>
      </c>
      <c r="AG219" s="3">
        <v>753</v>
      </c>
      <c r="AH219" s="3">
        <v>1880</v>
      </c>
      <c r="AI219" s="3">
        <v>1052</v>
      </c>
      <c r="AJ219" s="3">
        <v>1602</v>
      </c>
      <c r="AK219" s="3">
        <v>878</v>
      </c>
      <c r="AL219" s="3">
        <v>1517</v>
      </c>
      <c r="AM219" s="3">
        <v>716</v>
      </c>
      <c r="AN219" s="3">
        <v>1120</v>
      </c>
      <c r="AO219" s="3">
        <v>1003</v>
      </c>
      <c r="AP219" s="3">
        <v>1299</v>
      </c>
      <c r="AQ219" s="3">
        <v>1560</v>
      </c>
      <c r="AR219" s="3">
        <v>1268</v>
      </c>
      <c r="AS219" s="3">
        <v>919</v>
      </c>
      <c r="AT219" s="3">
        <v>1146</v>
      </c>
      <c r="AU219" s="3">
        <v>1287</v>
      </c>
      <c r="AV219" s="3">
        <v>1244</v>
      </c>
      <c r="AW219" s="3">
        <v>316</v>
      </c>
      <c r="AX219" s="3">
        <v>1886</v>
      </c>
      <c r="AY219" s="3">
        <v>2354</v>
      </c>
      <c r="AZ219" s="3">
        <v>1126</v>
      </c>
      <c r="BA219" s="3">
        <v>1155</v>
      </c>
      <c r="BB219" s="3">
        <v>1439</v>
      </c>
      <c r="BC219" s="3">
        <v>1383</v>
      </c>
      <c r="BD219" s="3">
        <v>1119</v>
      </c>
      <c r="BE219" s="3">
        <v>2283</v>
      </c>
      <c r="BF219" s="3">
        <v>1679</v>
      </c>
      <c r="BG219" s="3">
        <v>663</v>
      </c>
      <c r="BH219" s="3">
        <v>1497</v>
      </c>
      <c r="BI219" s="3">
        <v>1130</v>
      </c>
      <c r="BJ219" s="3">
        <v>821</v>
      </c>
      <c r="BK219" s="3">
        <v>1508</v>
      </c>
      <c r="BL219" s="3">
        <v>1403</v>
      </c>
      <c r="BM219" s="3">
        <v>933</v>
      </c>
      <c r="BN219" s="3">
        <v>2801</v>
      </c>
      <c r="BO219" s="3">
        <v>2112</v>
      </c>
      <c r="BP219" s="3">
        <v>581</v>
      </c>
      <c r="BQ219" s="3">
        <v>1243</v>
      </c>
      <c r="BR219" s="3">
        <v>2201</v>
      </c>
      <c r="BS219" s="3">
        <v>1978</v>
      </c>
      <c r="BT219" s="3">
        <v>1725</v>
      </c>
      <c r="BU219" s="3">
        <v>2951</v>
      </c>
      <c r="BV219" s="3">
        <v>2470</v>
      </c>
      <c r="BW219" s="3">
        <v>2100</v>
      </c>
      <c r="BX219" s="3">
        <v>1975</v>
      </c>
      <c r="BY219" s="3">
        <v>1969</v>
      </c>
      <c r="BZ219" s="3">
        <v>1034</v>
      </c>
      <c r="CA219" s="3">
        <v>1104</v>
      </c>
      <c r="CB219" s="3">
        <v>1174</v>
      </c>
      <c r="CC219" s="3">
        <v>1944</v>
      </c>
      <c r="CD219" s="3">
        <v>1384</v>
      </c>
      <c r="CE219" s="3">
        <v>1329</v>
      </c>
      <c r="CF219" s="3">
        <v>2197</v>
      </c>
      <c r="CG219" s="3">
        <v>2090</v>
      </c>
      <c r="CH219" s="3">
        <v>1340</v>
      </c>
    </row>
    <row r="220" spans="1:86" x14ac:dyDescent="0.2">
      <c r="A220" s="5" t="s">
        <v>493</v>
      </c>
      <c r="B220" s="9">
        <v>315841</v>
      </c>
      <c r="C220" s="9">
        <v>161</v>
      </c>
      <c r="D220" s="9">
        <v>497413</v>
      </c>
      <c r="E220" s="1" t="s">
        <v>494</v>
      </c>
      <c r="F220" s="1" t="s">
        <v>78</v>
      </c>
      <c r="G220" s="1" t="s">
        <v>78</v>
      </c>
      <c r="H220" s="1" t="s">
        <v>78</v>
      </c>
      <c r="I220" s="3">
        <v>503</v>
      </c>
      <c r="J220" s="3">
        <v>614</v>
      </c>
      <c r="K220" s="3">
        <v>584</v>
      </c>
      <c r="L220" s="3">
        <v>445</v>
      </c>
      <c r="M220" s="3">
        <v>527</v>
      </c>
      <c r="N220" s="3">
        <v>479</v>
      </c>
      <c r="O220" s="3">
        <v>535</v>
      </c>
      <c r="P220" s="3">
        <v>490</v>
      </c>
      <c r="Q220" s="3">
        <v>574</v>
      </c>
      <c r="R220" s="3">
        <v>433</v>
      </c>
      <c r="S220" s="3">
        <v>447</v>
      </c>
      <c r="T220" s="3">
        <v>417</v>
      </c>
      <c r="U220" s="3">
        <v>559</v>
      </c>
      <c r="V220" s="3">
        <v>549</v>
      </c>
      <c r="W220" s="3">
        <v>554</v>
      </c>
      <c r="X220" s="3">
        <v>492</v>
      </c>
      <c r="Y220" s="3">
        <v>545</v>
      </c>
      <c r="Z220" s="3">
        <v>604</v>
      </c>
      <c r="AA220" s="3">
        <v>525</v>
      </c>
      <c r="AB220" s="3">
        <v>608</v>
      </c>
      <c r="AC220" s="3">
        <v>423</v>
      </c>
      <c r="AD220" s="3">
        <v>516</v>
      </c>
      <c r="AE220" s="3">
        <v>502</v>
      </c>
      <c r="AF220" s="3">
        <v>453</v>
      </c>
      <c r="AG220" s="3">
        <v>572</v>
      </c>
      <c r="AH220" s="3">
        <v>544</v>
      </c>
      <c r="AI220" s="3">
        <v>617</v>
      </c>
      <c r="AJ220" s="3">
        <v>496</v>
      </c>
      <c r="AK220" s="3">
        <v>576</v>
      </c>
      <c r="AL220" s="3">
        <v>492</v>
      </c>
      <c r="AM220" s="3">
        <v>508</v>
      </c>
      <c r="AN220" s="3">
        <v>641</v>
      </c>
      <c r="AO220" s="3">
        <v>557</v>
      </c>
      <c r="AP220" s="3">
        <v>513</v>
      </c>
      <c r="AQ220" s="3">
        <v>603</v>
      </c>
      <c r="AR220" s="3">
        <v>558</v>
      </c>
      <c r="AS220" s="3">
        <v>482</v>
      </c>
      <c r="AT220" s="3">
        <v>514</v>
      </c>
      <c r="AU220" s="3">
        <v>478</v>
      </c>
      <c r="AV220" s="3">
        <v>519</v>
      </c>
      <c r="AW220" s="3">
        <v>563</v>
      </c>
      <c r="AX220" s="3">
        <v>422</v>
      </c>
      <c r="AY220" s="3">
        <v>527</v>
      </c>
      <c r="AZ220" s="3">
        <v>435</v>
      </c>
      <c r="BA220" s="3">
        <v>457</v>
      </c>
      <c r="BB220" s="3">
        <v>549</v>
      </c>
      <c r="BC220" s="3">
        <v>451</v>
      </c>
      <c r="BD220" s="3">
        <v>296</v>
      </c>
      <c r="BE220" s="3">
        <v>484</v>
      </c>
      <c r="BF220" s="3">
        <v>464</v>
      </c>
      <c r="BG220" s="3">
        <v>556</v>
      </c>
      <c r="BH220" s="3">
        <v>460</v>
      </c>
      <c r="BI220" s="3">
        <v>549</v>
      </c>
      <c r="BJ220" s="3">
        <v>415</v>
      </c>
      <c r="BK220" s="3">
        <v>547</v>
      </c>
      <c r="BL220" s="3">
        <v>687</v>
      </c>
      <c r="BM220" s="3">
        <v>619</v>
      </c>
      <c r="BN220" s="3">
        <v>527</v>
      </c>
      <c r="BO220" s="3">
        <v>472</v>
      </c>
      <c r="BP220" s="3">
        <v>551</v>
      </c>
      <c r="BQ220" s="3">
        <v>486</v>
      </c>
      <c r="BR220" s="3">
        <v>481</v>
      </c>
      <c r="BS220" s="3">
        <v>549</v>
      </c>
      <c r="BT220" s="3">
        <v>462</v>
      </c>
      <c r="BU220" s="3">
        <v>548</v>
      </c>
      <c r="BV220" s="3">
        <v>457</v>
      </c>
      <c r="BW220" s="3">
        <v>409</v>
      </c>
      <c r="BX220" s="3">
        <v>519</v>
      </c>
      <c r="BY220" s="3">
        <v>496</v>
      </c>
      <c r="BZ220" s="3">
        <v>541</v>
      </c>
      <c r="CA220" s="3">
        <v>580</v>
      </c>
      <c r="CB220" s="3">
        <v>379</v>
      </c>
      <c r="CC220" s="3">
        <v>590</v>
      </c>
      <c r="CD220" s="3">
        <v>515</v>
      </c>
      <c r="CE220" s="3">
        <v>436</v>
      </c>
      <c r="CF220" s="3">
        <v>476</v>
      </c>
      <c r="CG220" s="3">
        <v>440</v>
      </c>
      <c r="CH220" s="3">
        <v>521</v>
      </c>
    </row>
    <row r="221" spans="1:86" x14ac:dyDescent="0.2">
      <c r="A221" s="5" t="s">
        <v>847</v>
      </c>
      <c r="B221" s="9">
        <v>975088</v>
      </c>
      <c r="C221" s="9">
        <v>144</v>
      </c>
      <c r="D221" s="9">
        <v>222169</v>
      </c>
      <c r="E221" s="1" t="s">
        <v>848</v>
      </c>
      <c r="F221" s="1" t="s">
        <v>78</v>
      </c>
      <c r="G221" s="1" t="s">
        <v>78</v>
      </c>
      <c r="H221" s="1" t="s">
        <v>78</v>
      </c>
      <c r="I221" s="3">
        <v>7171</v>
      </c>
      <c r="J221" s="3">
        <v>7270</v>
      </c>
      <c r="K221" s="3">
        <v>13384</v>
      </c>
      <c r="L221" s="3">
        <v>6094</v>
      </c>
      <c r="M221" s="3">
        <v>8790</v>
      </c>
      <c r="N221" s="3">
        <v>4389</v>
      </c>
      <c r="O221" s="3">
        <v>8201</v>
      </c>
      <c r="P221" s="3">
        <v>5444</v>
      </c>
      <c r="Q221" s="3">
        <v>3971</v>
      </c>
      <c r="R221" s="3">
        <v>7063</v>
      </c>
      <c r="S221" s="3">
        <v>6330</v>
      </c>
      <c r="T221" s="3">
        <v>2325</v>
      </c>
      <c r="U221" s="3">
        <v>3110</v>
      </c>
      <c r="V221" s="3">
        <v>5619</v>
      </c>
      <c r="W221" s="3">
        <v>9878</v>
      </c>
      <c r="X221" s="3">
        <v>4179</v>
      </c>
      <c r="Y221" s="3">
        <v>7731</v>
      </c>
      <c r="Z221" s="3">
        <v>7808</v>
      </c>
      <c r="AA221" s="3">
        <v>6537</v>
      </c>
      <c r="AB221" s="3">
        <v>2842</v>
      </c>
      <c r="AC221" s="3">
        <v>10250</v>
      </c>
      <c r="AD221" s="3">
        <v>5196</v>
      </c>
      <c r="AE221" s="3">
        <v>4044</v>
      </c>
      <c r="AF221" s="3">
        <v>9760</v>
      </c>
      <c r="AG221" s="3">
        <v>192070</v>
      </c>
      <c r="AH221" s="3">
        <v>3246</v>
      </c>
      <c r="AI221" s="3">
        <v>3314</v>
      </c>
      <c r="AJ221" s="3">
        <v>1509</v>
      </c>
      <c r="AK221" s="3">
        <v>6702</v>
      </c>
      <c r="AL221" s="3">
        <v>6535</v>
      </c>
      <c r="AM221" s="3">
        <v>3150</v>
      </c>
      <c r="AN221" s="3">
        <v>4451</v>
      </c>
      <c r="AO221" s="3">
        <v>5722</v>
      </c>
      <c r="AP221" s="3">
        <v>4472</v>
      </c>
      <c r="AQ221" s="3">
        <v>6935</v>
      </c>
      <c r="AR221" s="3">
        <v>4356</v>
      </c>
      <c r="AS221" s="3">
        <v>2779</v>
      </c>
      <c r="AT221" s="3">
        <v>5477</v>
      </c>
      <c r="AU221" s="3">
        <v>1352</v>
      </c>
      <c r="AV221" s="3">
        <v>4592</v>
      </c>
      <c r="AW221" s="3">
        <v>1341</v>
      </c>
      <c r="AX221" s="3">
        <v>17752</v>
      </c>
      <c r="AY221" s="3">
        <v>4343</v>
      </c>
      <c r="AZ221" s="3">
        <v>4371</v>
      </c>
      <c r="BA221" s="3">
        <v>9178</v>
      </c>
      <c r="BB221" s="3">
        <v>5340</v>
      </c>
      <c r="BC221" s="3">
        <v>4294</v>
      </c>
      <c r="BD221" s="3">
        <v>12732</v>
      </c>
      <c r="BE221" s="3">
        <v>867</v>
      </c>
      <c r="BF221" s="3">
        <v>7368</v>
      </c>
      <c r="BG221" s="3">
        <v>3570</v>
      </c>
      <c r="BH221" s="3">
        <v>7096</v>
      </c>
      <c r="BI221" s="3">
        <v>2032</v>
      </c>
      <c r="BJ221" s="3">
        <v>9718</v>
      </c>
      <c r="BK221" s="3">
        <v>3354</v>
      </c>
      <c r="BL221" s="3">
        <v>2629</v>
      </c>
      <c r="BM221" s="3">
        <v>3419</v>
      </c>
      <c r="BN221" s="3">
        <v>2375</v>
      </c>
      <c r="BO221" s="3">
        <v>12723</v>
      </c>
      <c r="BP221" s="3">
        <v>3437</v>
      </c>
      <c r="BQ221" s="3">
        <v>6256</v>
      </c>
      <c r="BR221" s="3">
        <v>2405</v>
      </c>
      <c r="BS221" s="3">
        <v>1800</v>
      </c>
      <c r="BT221" s="3">
        <v>2289</v>
      </c>
      <c r="BU221" s="3">
        <v>9971</v>
      </c>
      <c r="BV221" s="3">
        <v>5927</v>
      </c>
      <c r="BW221" s="3">
        <v>10968</v>
      </c>
      <c r="BX221" s="3">
        <v>4504</v>
      </c>
      <c r="BY221" s="3">
        <v>5688</v>
      </c>
      <c r="BZ221" s="3">
        <v>1090</v>
      </c>
      <c r="CA221" s="3">
        <v>1086</v>
      </c>
      <c r="CB221" s="3">
        <v>1037</v>
      </c>
      <c r="CC221" s="3">
        <v>2162</v>
      </c>
      <c r="CD221" s="3">
        <v>1183</v>
      </c>
      <c r="CE221" s="3">
        <v>2219</v>
      </c>
      <c r="CF221" s="3">
        <v>12352</v>
      </c>
      <c r="CG221" s="3">
        <v>3103</v>
      </c>
      <c r="CH221" s="3">
        <v>4819</v>
      </c>
    </row>
    <row r="222" spans="1:86" x14ac:dyDescent="0.2">
      <c r="A222" s="5" t="s">
        <v>899</v>
      </c>
      <c r="B222" s="9">
        <v>280269</v>
      </c>
      <c r="C222" s="9">
        <v>86</v>
      </c>
      <c r="D222" s="9">
        <v>213253</v>
      </c>
      <c r="E222" s="1" t="s">
        <v>900</v>
      </c>
      <c r="F222" s="1" t="s">
        <v>78</v>
      </c>
      <c r="G222" s="1" t="s">
        <v>78</v>
      </c>
      <c r="H222" s="1" t="s">
        <v>78</v>
      </c>
      <c r="I222" s="3">
        <v>26212</v>
      </c>
      <c r="J222" s="3">
        <v>33150</v>
      </c>
      <c r="K222" s="3">
        <v>9379</v>
      </c>
      <c r="L222" s="3">
        <v>10966</v>
      </c>
      <c r="M222" s="3">
        <v>48863</v>
      </c>
      <c r="N222" s="3">
        <v>25278</v>
      </c>
      <c r="O222" s="3">
        <v>6247</v>
      </c>
      <c r="P222" s="3">
        <v>13849</v>
      </c>
      <c r="Q222" s="3">
        <v>10694</v>
      </c>
      <c r="R222" s="3">
        <v>13946</v>
      </c>
      <c r="S222" s="3">
        <v>6170</v>
      </c>
      <c r="T222" s="3">
        <v>16294</v>
      </c>
      <c r="U222" s="3">
        <v>8720</v>
      </c>
      <c r="V222" s="3">
        <v>16679</v>
      </c>
      <c r="W222" s="3">
        <v>20298</v>
      </c>
      <c r="X222" s="3">
        <v>10316</v>
      </c>
      <c r="Y222" s="3">
        <v>13778</v>
      </c>
      <c r="Z222" s="3">
        <v>21263</v>
      </c>
      <c r="AA222" s="3">
        <v>40264</v>
      </c>
      <c r="AB222" s="3">
        <v>13931</v>
      </c>
      <c r="AC222" s="3">
        <v>15125</v>
      </c>
      <c r="AD222" s="3">
        <v>13625</v>
      </c>
      <c r="AE222" s="3">
        <v>29760</v>
      </c>
      <c r="AF222" s="3">
        <v>14252</v>
      </c>
      <c r="AG222" s="3">
        <v>18075</v>
      </c>
      <c r="AH222" s="3">
        <v>29341</v>
      </c>
      <c r="AI222" s="3">
        <v>28626</v>
      </c>
      <c r="AJ222" s="3">
        <v>26266</v>
      </c>
      <c r="AK222" s="3">
        <v>11441</v>
      </c>
      <c r="AL222" s="3">
        <v>19172</v>
      </c>
      <c r="AM222" s="3">
        <v>7105</v>
      </c>
      <c r="AN222" s="3">
        <v>12825</v>
      </c>
      <c r="AO222" s="3">
        <v>12517</v>
      </c>
      <c r="AP222" s="3">
        <v>28384</v>
      </c>
      <c r="AQ222" s="3">
        <v>56844</v>
      </c>
      <c r="AR222" s="3">
        <v>16894</v>
      </c>
      <c r="AS222" s="3">
        <v>18679</v>
      </c>
      <c r="AT222" s="3">
        <v>13482</v>
      </c>
      <c r="AU222" s="3">
        <v>14418</v>
      </c>
      <c r="AV222" s="3">
        <v>34068</v>
      </c>
      <c r="AW222" s="3">
        <v>4908</v>
      </c>
      <c r="AX222" s="3">
        <v>24857</v>
      </c>
      <c r="AY222" s="3">
        <v>56621</v>
      </c>
      <c r="AZ222" s="3">
        <v>9301</v>
      </c>
      <c r="BA222" s="3">
        <v>19841</v>
      </c>
      <c r="BB222" s="3">
        <v>18147</v>
      </c>
      <c r="BC222" s="3">
        <v>24365</v>
      </c>
      <c r="BD222" s="3">
        <v>16365</v>
      </c>
      <c r="BE222" s="3">
        <v>21123</v>
      </c>
      <c r="BF222" s="3">
        <v>15535</v>
      </c>
      <c r="BG222" s="3">
        <v>10022</v>
      </c>
      <c r="BH222" s="3">
        <v>29473</v>
      </c>
      <c r="BI222" s="3">
        <v>9474</v>
      </c>
      <c r="BJ222" s="3">
        <v>12876</v>
      </c>
      <c r="BK222" s="3">
        <v>18231</v>
      </c>
      <c r="BL222" s="3">
        <v>45578</v>
      </c>
      <c r="BM222" s="3">
        <v>6887</v>
      </c>
      <c r="BN222" s="3">
        <v>46838</v>
      </c>
      <c r="BO222" s="3">
        <v>22103</v>
      </c>
      <c r="BP222" s="3">
        <v>5136</v>
      </c>
      <c r="BQ222" s="3">
        <v>22861</v>
      </c>
      <c r="BR222" s="3">
        <v>48218</v>
      </c>
      <c r="BS222" s="3">
        <v>66658</v>
      </c>
      <c r="BT222" s="3">
        <v>48285</v>
      </c>
      <c r="BU222" s="3">
        <v>22729</v>
      </c>
      <c r="BV222" s="3">
        <v>28666</v>
      </c>
      <c r="BW222" s="3">
        <v>20832</v>
      </c>
      <c r="BX222" s="3">
        <v>36124</v>
      </c>
      <c r="BY222" s="3">
        <v>25461</v>
      </c>
      <c r="BZ222" s="3">
        <v>12723</v>
      </c>
      <c r="CA222" s="3">
        <v>22093</v>
      </c>
      <c r="CB222" s="3">
        <v>22665</v>
      </c>
      <c r="CC222" s="3">
        <v>16569</v>
      </c>
      <c r="CD222" s="3">
        <v>20792</v>
      </c>
      <c r="CE222" s="3">
        <v>56971</v>
      </c>
      <c r="CF222" s="3">
        <v>29720</v>
      </c>
      <c r="CG222" s="3">
        <v>27346</v>
      </c>
      <c r="CH222" s="3">
        <v>11812</v>
      </c>
    </row>
    <row r="223" spans="1:86" x14ac:dyDescent="0.2">
      <c r="A223" s="5" t="s">
        <v>481</v>
      </c>
      <c r="B223" s="9">
        <v>409445</v>
      </c>
      <c r="C223" s="9">
        <v>219</v>
      </c>
      <c r="D223" s="9">
        <v>537746</v>
      </c>
      <c r="E223" s="1" t="s">
        <v>482</v>
      </c>
      <c r="F223" s="1" t="s">
        <v>78</v>
      </c>
      <c r="G223" s="1" t="s">
        <v>78</v>
      </c>
      <c r="H223" s="1" t="s">
        <v>78</v>
      </c>
      <c r="I223" s="3">
        <v>24126</v>
      </c>
      <c r="J223" s="3">
        <v>27691</v>
      </c>
      <c r="K223" s="3">
        <v>9868</v>
      </c>
      <c r="L223" s="3">
        <v>8639</v>
      </c>
      <c r="M223" s="3">
        <v>27963</v>
      </c>
      <c r="N223" s="3">
        <v>22120</v>
      </c>
      <c r="O223" s="3">
        <v>4748</v>
      </c>
      <c r="P223" s="3">
        <v>9660</v>
      </c>
      <c r="Q223" s="3">
        <v>6022</v>
      </c>
      <c r="R223" s="3">
        <v>11775</v>
      </c>
      <c r="S223" s="3">
        <v>5642</v>
      </c>
      <c r="T223" s="3">
        <v>10115</v>
      </c>
      <c r="U223" s="3">
        <v>8119</v>
      </c>
      <c r="V223" s="3">
        <v>17423</v>
      </c>
      <c r="W223" s="3">
        <v>10395</v>
      </c>
      <c r="X223" s="3">
        <v>7653</v>
      </c>
      <c r="Y223" s="3">
        <v>7855</v>
      </c>
      <c r="Z223" s="3">
        <v>17725</v>
      </c>
      <c r="AA223" s="3">
        <v>29684</v>
      </c>
      <c r="AB223" s="3">
        <v>10837</v>
      </c>
      <c r="AC223" s="3">
        <v>7198</v>
      </c>
      <c r="AD223" s="3">
        <v>10435</v>
      </c>
      <c r="AE223" s="3">
        <v>37470</v>
      </c>
      <c r="AF223" s="3">
        <v>13039</v>
      </c>
      <c r="AG223" s="3">
        <v>10892</v>
      </c>
      <c r="AH223" s="3">
        <v>14414</v>
      </c>
      <c r="AI223" s="3">
        <v>19714</v>
      </c>
      <c r="AJ223" s="3">
        <v>11571</v>
      </c>
      <c r="AK223" s="3">
        <v>12440</v>
      </c>
      <c r="AL223" s="3">
        <v>15449</v>
      </c>
      <c r="AM223" s="3">
        <v>10172</v>
      </c>
      <c r="AN223" s="3">
        <v>5859</v>
      </c>
      <c r="AO223" s="3">
        <v>8209</v>
      </c>
      <c r="AP223" s="3">
        <v>18983</v>
      </c>
      <c r="AQ223" s="3">
        <v>30971</v>
      </c>
      <c r="AR223" s="3">
        <v>9130</v>
      </c>
      <c r="AS223" s="3">
        <v>12865</v>
      </c>
      <c r="AT223" s="3">
        <v>12375</v>
      </c>
      <c r="AU223" s="3">
        <v>9901</v>
      </c>
      <c r="AV223" s="3">
        <v>12894</v>
      </c>
      <c r="AW223" s="3">
        <v>6851</v>
      </c>
      <c r="AX223" s="3">
        <v>25267</v>
      </c>
      <c r="AY223" s="3">
        <v>29843</v>
      </c>
      <c r="AZ223" s="3">
        <v>8288</v>
      </c>
      <c r="BA223" s="3">
        <v>12326</v>
      </c>
      <c r="BB223" s="3">
        <v>9224</v>
      </c>
      <c r="BC223" s="3">
        <v>19116</v>
      </c>
      <c r="BD223" s="3">
        <v>10729</v>
      </c>
      <c r="BE223" s="3">
        <v>10957</v>
      </c>
      <c r="BF223" s="3">
        <v>13292</v>
      </c>
      <c r="BG223" s="3">
        <v>3224</v>
      </c>
      <c r="BH223" s="3">
        <v>23311</v>
      </c>
      <c r="BI223" s="3">
        <v>9532</v>
      </c>
      <c r="BJ223" s="3">
        <v>5451</v>
      </c>
      <c r="BK223" s="3">
        <v>11498</v>
      </c>
      <c r="BL223" s="3">
        <v>17081</v>
      </c>
      <c r="BM223" s="3">
        <v>3566</v>
      </c>
      <c r="BN223" s="3">
        <v>41005</v>
      </c>
      <c r="BO223" s="3">
        <v>21295</v>
      </c>
      <c r="BP223" s="3">
        <v>5669</v>
      </c>
      <c r="BQ223" s="3">
        <v>18068</v>
      </c>
      <c r="BR223" s="3">
        <v>21369</v>
      </c>
      <c r="BS223" s="3">
        <v>34261</v>
      </c>
      <c r="BT223" s="3">
        <v>32255</v>
      </c>
      <c r="BU223" s="3">
        <v>17510</v>
      </c>
      <c r="BV223" s="3">
        <v>27585</v>
      </c>
      <c r="BW223" s="3">
        <v>14284</v>
      </c>
      <c r="BX223" s="3">
        <v>25436</v>
      </c>
      <c r="BY223" s="3">
        <v>20797</v>
      </c>
      <c r="BZ223" s="3">
        <v>11302</v>
      </c>
      <c r="CA223" s="3">
        <v>18643</v>
      </c>
      <c r="CB223" s="3">
        <v>19085</v>
      </c>
      <c r="CC223" s="3">
        <v>14062</v>
      </c>
      <c r="CD223" s="3">
        <v>13824</v>
      </c>
      <c r="CE223" s="3">
        <v>18377</v>
      </c>
      <c r="CF223" s="3">
        <v>25428</v>
      </c>
      <c r="CG223" s="3">
        <v>17295</v>
      </c>
      <c r="CH223" s="3">
        <v>12431</v>
      </c>
    </row>
    <row r="224" spans="1:86" x14ac:dyDescent="0.2">
      <c r="A224" s="5" t="s">
        <v>991</v>
      </c>
      <c r="B224" s="9">
        <v>637184</v>
      </c>
      <c r="C224" s="9">
        <v>174</v>
      </c>
      <c r="D224" s="9">
        <v>199786</v>
      </c>
      <c r="E224" s="1" t="s">
        <v>992</v>
      </c>
      <c r="F224" s="1" t="s">
        <v>78</v>
      </c>
      <c r="G224" s="1" t="s">
        <v>78</v>
      </c>
      <c r="H224" s="1" t="s">
        <v>78</v>
      </c>
      <c r="I224" s="3">
        <v>12074</v>
      </c>
      <c r="J224" s="3">
        <v>63465</v>
      </c>
      <c r="K224" s="3">
        <v>15838</v>
      </c>
      <c r="L224" s="3">
        <v>12924</v>
      </c>
      <c r="M224" s="3">
        <v>39082</v>
      </c>
      <c r="N224" s="3">
        <v>51765</v>
      </c>
      <c r="O224" s="3">
        <v>4522</v>
      </c>
      <c r="P224" s="3">
        <v>12315</v>
      </c>
      <c r="Q224" s="3">
        <v>12146</v>
      </c>
      <c r="R224" s="3">
        <v>9609</v>
      </c>
      <c r="S224" s="3">
        <v>13346</v>
      </c>
      <c r="T224" s="3">
        <v>16242</v>
      </c>
      <c r="U224" s="3">
        <v>18013</v>
      </c>
      <c r="V224" s="3">
        <v>2788</v>
      </c>
      <c r="W224" s="3">
        <v>12024</v>
      </c>
      <c r="X224" s="3">
        <v>13215</v>
      </c>
      <c r="Y224" s="3">
        <v>12195</v>
      </c>
      <c r="Z224" s="3">
        <v>20981</v>
      </c>
      <c r="AA224" s="3">
        <v>43845</v>
      </c>
      <c r="AB224" s="3">
        <v>19589</v>
      </c>
      <c r="AC224" s="3">
        <v>6860</v>
      </c>
      <c r="AD224" s="3">
        <v>17034</v>
      </c>
      <c r="AE224" s="3">
        <v>35093</v>
      </c>
      <c r="AF224" s="3">
        <v>9981</v>
      </c>
      <c r="AG224" s="3">
        <v>12226</v>
      </c>
      <c r="AH224" s="3">
        <v>10312</v>
      </c>
      <c r="AI224" s="3">
        <v>32587</v>
      </c>
      <c r="AJ224" s="3">
        <v>17412</v>
      </c>
      <c r="AK224" s="3">
        <v>15422</v>
      </c>
      <c r="AL224" s="3">
        <v>9719</v>
      </c>
      <c r="AM224" s="3">
        <v>8580</v>
      </c>
      <c r="AN224" s="3">
        <v>9571</v>
      </c>
      <c r="AO224" s="3">
        <v>20730</v>
      </c>
      <c r="AP224" s="3">
        <v>25015</v>
      </c>
      <c r="AQ224" s="3">
        <v>18486</v>
      </c>
      <c r="AR224" s="3">
        <v>21353</v>
      </c>
      <c r="AS224" s="3">
        <v>24155</v>
      </c>
      <c r="AT224" s="3">
        <v>3402</v>
      </c>
      <c r="AU224" s="3">
        <v>21190</v>
      </c>
      <c r="AV224" s="3">
        <v>17958</v>
      </c>
      <c r="AW224" s="3">
        <v>12621</v>
      </c>
      <c r="AX224" s="3">
        <v>22764</v>
      </c>
      <c r="AY224" s="3">
        <v>21306</v>
      </c>
      <c r="AZ224" s="3">
        <v>11315</v>
      </c>
      <c r="BA224" s="3">
        <v>26997</v>
      </c>
      <c r="BB224" s="3">
        <v>13838</v>
      </c>
      <c r="BC224" s="3">
        <v>26798</v>
      </c>
      <c r="BD224" s="3">
        <v>15648</v>
      </c>
      <c r="BE224" s="3">
        <v>9118</v>
      </c>
      <c r="BF224" s="3">
        <v>29271</v>
      </c>
      <c r="BG224" s="3">
        <v>10583</v>
      </c>
      <c r="BH224" s="3">
        <v>17178</v>
      </c>
      <c r="BI224" s="3">
        <v>11103</v>
      </c>
      <c r="BJ224" s="3">
        <v>10158</v>
      </c>
      <c r="BK224" s="3">
        <v>11546</v>
      </c>
      <c r="BL224" s="3">
        <v>19477</v>
      </c>
      <c r="BM224" s="3">
        <v>6795</v>
      </c>
      <c r="BN224" s="3">
        <v>19087</v>
      </c>
      <c r="BO224" s="3">
        <v>14704</v>
      </c>
      <c r="BP224" s="3">
        <v>6584</v>
      </c>
      <c r="BQ224" s="3">
        <v>17550</v>
      </c>
      <c r="BR224" s="3">
        <v>18485</v>
      </c>
      <c r="BS224" s="3">
        <v>48357</v>
      </c>
      <c r="BT224" s="3">
        <v>16368</v>
      </c>
      <c r="BU224" s="3">
        <v>10098</v>
      </c>
      <c r="BV224" s="3">
        <v>15734</v>
      </c>
      <c r="BW224" s="3">
        <v>11049</v>
      </c>
      <c r="BX224" s="3">
        <v>18751</v>
      </c>
      <c r="BY224" s="3">
        <v>13270</v>
      </c>
      <c r="BZ224" s="3">
        <v>12646</v>
      </c>
      <c r="CA224" s="3">
        <v>11599</v>
      </c>
      <c r="CB224" s="3">
        <v>24958</v>
      </c>
      <c r="CC224" s="3">
        <v>15021</v>
      </c>
      <c r="CD224" s="3">
        <v>16406</v>
      </c>
      <c r="CE224" s="3">
        <v>17610</v>
      </c>
      <c r="CF224" s="3">
        <v>21880</v>
      </c>
      <c r="CG224" s="3">
        <v>8317</v>
      </c>
      <c r="CH224" s="3">
        <v>17869</v>
      </c>
    </row>
    <row r="225" spans="1:86" x14ac:dyDescent="0.2">
      <c r="A225" s="5" t="s">
        <v>527</v>
      </c>
      <c r="B225" s="9">
        <v>471511</v>
      </c>
      <c r="C225" s="9">
        <v>85</v>
      </c>
      <c r="D225" s="9">
        <v>428311</v>
      </c>
      <c r="E225" s="1" t="s">
        <v>528</v>
      </c>
      <c r="F225" s="1" t="s">
        <v>78</v>
      </c>
      <c r="G225" s="1" t="s">
        <v>78</v>
      </c>
      <c r="H225" s="1" t="s">
        <v>78</v>
      </c>
      <c r="I225" s="3">
        <v>5199</v>
      </c>
      <c r="J225" s="3">
        <v>1500</v>
      </c>
      <c r="K225" s="3">
        <v>1098</v>
      </c>
      <c r="L225" s="3">
        <v>4778</v>
      </c>
      <c r="M225" s="3">
        <v>1195</v>
      </c>
      <c r="N225" s="3">
        <v>1474</v>
      </c>
      <c r="O225" s="3">
        <v>4687</v>
      </c>
      <c r="P225" s="3">
        <v>3576</v>
      </c>
      <c r="Q225" s="3">
        <v>2646</v>
      </c>
      <c r="R225" s="3">
        <v>1766</v>
      </c>
      <c r="S225" s="3">
        <v>699</v>
      </c>
      <c r="T225" s="3">
        <v>5374</v>
      </c>
      <c r="U225" s="3">
        <v>299</v>
      </c>
      <c r="V225" s="3">
        <v>1997</v>
      </c>
      <c r="W225" s="3">
        <v>5431</v>
      </c>
      <c r="X225" s="3">
        <v>1792</v>
      </c>
      <c r="Y225" s="3">
        <v>725</v>
      </c>
      <c r="Z225" s="3">
        <v>791</v>
      </c>
      <c r="AA225" s="3">
        <v>1150</v>
      </c>
      <c r="AB225" s="3">
        <v>1006</v>
      </c>
      <c r="AC225" s="3">
        <v>5535</v>
      </c>
      <c r="AD225" s="3">
        <v>3140</v>
      </c>
      <c r="AE225" s="3">
        <v>3016</v>
      </c>
      <c r="AF225" s="3">
        <v>4786</v>
      </c>
      <c r="AG225" s="3">
        <v>3553</v>
      </c>
      <c r="AH225" s="3">
        <v>3405</v>
      </c>
      <c r="AI225" s="3">
        <v>5463</v>
      </c>
      <c r="AJ225" s="3">
        <v>4406</v>
      </c>
      <c r="AK225" s="3">
        <v>849</v>
      </c>
      <c r="AL225" s="3">
        <v>5321</v>
      </c>
      <c r="AM225" s="3">
        <v>755</v>
      </c>
      <c r="AN225" s="3">
        <v>3332</v>
      </c>
      <c r="AO225" s="3">
        <v>3105</v>
      </c>
      <c r="AP225" s="3">
        <v>2870</v>
      </c>
      <c r="AQ225" s="3">
        <v>851</v>
      </c>
      <c r="AR225" s="3">
        <v>1682</v>
      </c>
      <c r="AS225" s="3">
        <v>3913</v>
      </c>
      <c r="AT225" s="3">
        <v>6127</v>
      </c>
      <c r="AU225" s="3">
        <v>614</v>
      </c>
      <c r="AV225" s="3">
        <v>997</v>
      </c>
      <c r="AW225" s="3">
        <v>2675</v>
      </c>
      <c r="AX225" s="3">
        <v>5454</v>
      </c>
      <c r="AY225" s="3">
        <v>2578</v>
      </c>
      <c r="AZ225" s="3">
        <v>2184</v>
      </c>
      <c r="BA225" s="3">
        <v>1383</v>
      </c>
      <c r="BB225" s="3">
        <v>2945</v>
      </c>
      <c r="BC225" s="3">
        <v>3235</v>
      </c>
      <c r="BD225" s="3">
        <v>5558</v>
      </c>
      <c r="BE225" s="3">
        <v>3058</v>
      </c>
      <c r="BF225" s="3">
        <v>1208</v>
      </c>
      <c r="BG225" s="3">
        <v>2954</v>
      </c>
      <c r="BH225" s="3">
        <v>4913</v>
      </c>
      <c r="BI225" s="3">
        <v>2650</v>
      </c>
      <c r="BJ225" s="3">
        <v>6086</v>
      </c>
      <c r="BK225" s="3">
        <v>4536</v>
      </c>
      <c r="BL225" s="3">
        <v>3600</v>
      </c>
      <c r="BM225" s="3">
        <v>3013</v>
      </c>
      <c r="BN225" s="3">
        <v>2828</v>
      </c>
      <c r="BO225" s="3">
        <v>6176</v>
      </c>
      <c r="BP225" s="3">
        <v>713</v>
      </c>
      <c r="BQ225" s="3">
        <v>5900</v>
      </c>
      <c r="BR225" s="3">
        <v>3277</v>
      </c>
      <c r="BS225" s="3">
        <v>3403</v>
      </c>
      <c r="BT225" s="3">
        <v>1510</v>
      </c>
      <c r="BU225" s="3">
        <v>6267</v>
      </c>
      <c r="BV225" s="3">
        <v>5023</v>
      </c>
      <c r="BW225" s="3">
        <v>5776</v>
      </c>
      <c r="BX225" s="3">
        <v>3222</v>
      </c>
      <c r="BY225" s="3">
        <v>2358</v>
      </c>
      <c r="BZ225" s="3">
        <v>320</v>
      </c>
      <c r="CA225" s="3">
        <v>2831</v>
      </c>
      <c r="CB225" s="3">
        <v>705</v>
      </c>
      <c r="CC225" s="3">
        <v>2869</v>
      </c>
      <c r="CD225" s="3">
        <v>2994</v>
      </c>
      <c r="CE225" s="3">
        <v>4182</v>
      </c>
      <c r="CF225" s="3">
        <v>6106</v>
      </c>
      <c r="CG225" s="3">
        <v>6407</v>
      </c>
      <c r="CH225" s="3">
        <v>1846</v>
      </c>
    </row>
    <row r="226" spans="1:86" x14ac:dyDescent="0.2">
      <c r="A226" s="5" t="s">
        <v>592</v>
      </c>
      <c r="B226" s="9">
        <v>895137</v>
      </c>
      <c r="C226" s="9">
        <v>247</v>
      </c>
      <c r="D226" s="9">
        <v>356938</v>
      </c>
      <c r="E226" s="1" t="s">
        <v>593</v>
      </c>
      <c r="F226" s="1" t="s">
        <v>78</v>
      </c>
      <c r="G226" s="1" t="s">
        <v>78</v>
      </c>
      <c r="H226" s="1" t="s">
        <v>78</v>
      </c>
      <c r="I226" s="3">
        <v>578</v>
      </c>
      <c r="J226" s="3">
        <v>663</v>
      </c>
      <c r="K226" s="3">
        <v>572</v>
      </c>
      <c r="L226" s="3">
        <v>527</v>
      </c>
      <c r="M226" s="3">
        <v>686</v>
      </c>
      <c r="N226" s="3">
        <v>611</v>
      </c>
      <c r="O226" s="3">
        <v>596</v>
      </c>
      <c r="P226" s="3">
        <v>213</v>
      </c>
      <c r="Q226" s="3">
        <v>205</v>
      </c>
      <c r="R226" s="3">
        <v>685</v>
      </c>
      <c r="S226" s="3">
        <v>201</v>
      </c>
      <c r="T226" s="3">
        <v>616</v>
      </c>
      <c r="U226" s="3">
        <v>198</v>
      </c>
      <c r="V226" s="3">
        <v>633</v>
      </c>
      <c r="W226" s="3">
        <v>695</v>
      </c>
      <c r="X226" s="3">
        <v>652</v>
      </c>
      <c r="Y226" s="3">
        <v>201</v>
      </c>
      <c r="Z226" s="3">
        <v>694</v>
      </c>
      <c r="AA226" s="3">
        <v>573</v>
      </c>
      <c r="AB226" s="3">
        <v>186</v>
      </c>
      <c r="AC226" s="3">
        <v>550</v>
      </c>
      <c r="AD226" s="3">
        <v>210</v>
      </c>
      <c r="AE226" s="3">
        <v>132</v>
      </c>
      <c r="AF226" s="3">
        <v>658</v>
      </c>
      <c r="AG226" s="3">
        <v>166</v>
      </c>
      <c r="AH226" s="3">
        <v>242</v>
      </c>
      <c r="AI226" s="3">
        <v>537</v>
      </c>
      <c r="AJ226" s="3">
        <v>646</v>
      </c>
      <c r="AK226" s="3">
        <v>154</v>
      </c>
      <c r="AL226" s="3">
        <v>651</v>
      </c>
      <c r="AM226" s="3">
        <v>176</v>
      </c>
      <c r="AN226" s="3">
        <v>212</v>
      </c>
      <c r="AO226" s="3">
        <v>263</v>
      </c>
      <c r="AP226" s="3">
        <v>173</v>
      </c>
      <c r="AQ226" s="3">
        <v>597</v>
      </c>
      <c r="AR226" s="3">
        <v>509</v>
      </c>
      <c r="AS226" s="3">
        <v>259</v>
      </c>
      <c r="AT226" s="3">
        <v>542</v>
      </c>
      <c r="AU226" s="3">
        <v>188</v>
      </c>
      <c r="AV226" s="3">
        <v>598</v>
      </c>
      <c r="AW226" s="3">
        <v>195</v>
      </c>
      <c r="AX226" s="3">
        <v>573</v>
      </c>
      <c r="AY226" s="3">
        <v>1320</v>
      </c>
      <c r="AZ226" s="3">
        <v>174</v>
      </c>
      <c r="BA226" s="3">
        <v>600</v>
      </c>
      <c r="BB226" s="3">
        <v>202</v>
      </c>
      <c r="BC226" s="3">
        <v>154</v>
      </c>
      <c r="BD226" s="3">
        <v>613</v>
      </c>
      <c r="BE226" s="3">
        <v>175</v>
      </c>
      <c r="BF226" s="3">
        <v>652</v>
      </c>
      <c r="BG226" s="3">
        <v>219</v>
      </c>
      <c r="BH226" s="3">
        <v>583</v>
      </c>
      <c r="BI226" s="3">
        <v>146</v>
      </c>
      <c r="BJ226" s="3">
        <v>706</v>
      </c>
      <c r="BK226" s="3">
        <v>698</v>
      </c>
      <c r="BL226" s="3">
        <v>232</v>
      </c>
      <c r="BM226" s="3">
        <v>247</v>
      </c>
      <c r="BN226" s="3">
        <v>181</v>
      </c>
      <c r="BO226" s="3">
        <v>662</v>
      </c>
      <c r="BP226" s="3">
        <v>175</v>
      </c>
      <c r="BQ226" s="3">
        <v>597</v>
      </c>
      <c r="BR226" s="3">
        <v>1556</v>
      </c>
      <c r="BS226" s="3">
        <v>213</v>
      </c>
      <c r="BT226" s="3">
        <v>508</v>
      </c>
      <c r="BU226" s="3">
        <v>599</v>
      </c>
      <c r="BV226" s="3">
        <v>659</v>
      </c>
      <c r="BW226" s="3">
        <v>766</v>
      </c>
      <c r="BX226" s="3">
        <v>262</v>
      </c>
      <c r="BY226" s="3">
        <v>258</v>
      </c>
      <c r="BZ226" s="3">
        <v>219</v>
      </c>
      <c r="CA226" s="3">
        <v>162</v>
      </c>
      <c r="CB226" s="3">
        <v>218</v>
      </c>
      <c r="CC226" s="3">
        <v>233</v>
      </c>
      <c r="CD226" s="3">
        <v>1145</v>
      </c>
      <c r="CE226" s="3">
        <v>582</v>
      </c>
      <c r="CF226" s="3">
        <v>672</v>
      </c>
      <c r="CG226" s="3">
        <v>677</v>
      </c>
      <c r="CH226" s="3">
        <v>492</v>
      </c>
    </row>
    <row r="227" spans="1:86" x14ac:dyDescent="0.2">
      <c r="A227" s="5" t="s">
        <v>562</v>
      </c>
      <c r="B227" s="9">
        <v>525157</v>
      </c>
      <c r="C227" s="9">
        <v>188</v>
      </c>
      <c r="D227" s="9">
        <v>367991</v>
      </c>
      <c r="E227" s="1" t="s">
        <v>563</v>
      </c>
      <c r="F227" s="1" t="s">
        <v>78</v>
      </c>
      <c r="G227" s="1" t="s">
        <v>78</v>
      </c>
      <c r="H227" s="1" t="s">
        <v>78</v>
      </c>
      <c r="I227" s="3">
        <v>3923</v>
      </c>
      <c r="J227" s="3">
        <v>11393</v>
      </c>
      <c r="K227" s="3">
        <v>6694</v>
      </c>
      <c r="L227" s="3">
        <v>3874</v>
      </c>
      <c r="M227" s="3">
        <v>6657</v>
      </c>
      <c r="N227" s="3">
        <v>11570</v>
      </c>
      <c r="O227" s="3">
        <v>3160</v>
      </c>
      <c r="P227" s="3">
        <v>1923</v>
      </c>
      <c r="Q227" s="3">
        <v>1359</v>
      </c>
      <c r="R227" s="3">
        <v>11134</v>
      </c>
      <c r="S227" s="3">
        <v>4459</v>
      </c>
      <c r="T227" s="3">
        <v>4040</v>
      </c>
      <c r="U227" s="3">
        <v>2840</v>
      </c>
      <c r="V227" s="3">
        <v>1506</v>
      </c>
      <c r="W227" s="3">
        <v>2904</v>
      </c>
      <c r="X227" s="3">
        <v>2466</v>
      </c>
      <c r="Y227" s="3">
        <v>10260</v>
      </c>
      <c r="Z227" s="3">
        <v>9274</v>
      </c>
      <c r="AA227" s="3">
        <v>9678</v>
      </c>
      <c r="AB227" s="3">
        <v>4134</v>
      </c>
      <c r="AC227" s="3">
        <v>2688</v>
      </c>
      <c r="AD227" s="3">
        <v>182</v>
      </c>
      <c r="AE227" s="3">
        <v>7142</v>
      </c>
      <c r="AF227" s="3">
        <v>1192</v>
      </c>
      <c r="AG227" s="3">
        <v>478</v>
      </c>
      <c r="AH227" s="3">
        <v>6975</v>
      </c>
      <c r="AI227" s="3">
        <v>5373</v>
      </c>
      <c r="AJ227" s="3">
        <v>4726</v>
      </c>
      <c r="AK227" s="3">
        <v>1549</v>
      </c>
      <c r="AL227" s="3">
        <v>16663</v>
      </c>
      <c r="AM227" s="3">
        <v>2935</v>
      </c>
      <c r="AN227" s="3">
        <v>488</v>
      </c>
      <c r="AO227" s="3">
        <v>5710</v>
      </c>
      <c r="AP227" s="3">
        <v>959</v>
      </c>
      <c r="AQ227" s="3">
        <v>13283</v>
      </c>
      <c r="AR227" s="3">
        <v>1814</v>
      </c>
      <c r="AS227" s="3">
        <v>4263</v>
      </c>
      <c r="AT227" s="3">
        <v>5111</v>
      </c>
      <c r="AU227" s="3">
        <v>6799</v>
      </c>
      <c r="AV227" s="3">
        <v>2588</v>
      </c>
      <c r="AW227" s="3">
        <v>3788</v>
      </c>
      <c r="AX227" s="3">
        <v>12055</v>
      </c>
      <c r="AY227" s="3">
        <v>4470</v>
      </c>
      <c r="AZ227" s="3">
        <v>1549</v>
      </c>
      <c r="BA227" s="3">
        <v>5213</v>
      </c>
      <c r="BB227" s="3">
        <v>3554</v>
      </c>
      <c r="BC227" s="3">
        <v>2633</v>
      </c>
      <c r="BD227" s="3">
        <v>7919</v>
      </c>
      <c r="BE227" s="3">
        <v>14688</v>
      </c>
      <c r="BF227" s="3">
        <v>10315</v>
      </c>
      <c r="BG227" s="3">
        <v>1014</v>
      </c>
      <c r="BH227" s="3">
        <v>11704</v>
      </c>
      <c r="BI227" s="3">
        <v>2284</v>
      </c>
      <c r="BJ227" s="3">
        <v>3065</v>
      </c>
      <c r="BK227" s="3">
        <v>4513</v>
      </c>
      <c r="BL227" s="3">
        <v>13334</v>
      </c>
      <c r="BM227" s="3">
        <v>395</v>
      </c>
      <c r="BN227" s="3">
        <v>4478</v>
      </c>
      <c r="BO227" s="3">
        <v>7609</v>
      </c>
      <c r="BP227" s="3">
        <v>1087</v>
      </c>
      <c r="BQ227" s="3">
        <v>8277</v>
      </c>
      <c r="BR227" s="3">
        <v>13145</v>
      </c>
      <c r="BS227" s="3">
        <v>5367</v>
      </c>
      <c r="BT227" s="3">
        <v>22776</v>
      </c>
      <c r="BU227" s="3">
        <v>18950</v>
      </c>
      <c r="BV227" s="3">
        <v>5915</v>
      </c>
      <c r="BW227" s="3">
        <v>8074</v>
      </c>
      <c r="BX227" s="3">
        <v>7472</v>
      </c>
      <c r="BY227" s="3">
        <v>8315</v>
      </c>
      <c r="BZ227" s="3">
        <v>3427</v>
      </c>
      <c r="CA227" s="3">
        <v>6433</v>
      </c>
      <c r="CB227" s="3">
        <v>6866</v>
      </c>
      <c r="CC227" s="3">
        <v>4593</v>
      </c>
      <c r="CD227" s="3">
        <v>7154</v>
      </c>
      <c r="CE227" s="3">
        <v>7900</v>
      </c>
      <c r="CF227" s="3">
        <v>12917</v>
      </c>
      <c r="CG227" s="3">
        <v>27577</v>
      </c>
      <c r="CH227" s="3">
        <v>9452</v>
      </c>
    </row>
    <row r="228" spans="1:86" x14ac:dyDescent="0.2">
      <c r="A228" s="5" t="s">
        <v>873</v>
      </c>
      <c r="B228" s="9">
        <v>437089</v>
      </c>
      <c r="C228" s="9">
        <v>156</v>
      </c>
      <c r="D228" s="9">
        <v>218512</v>
      </c>
      <c r="E228" s="1" t="s">
        <v>874</v>
      </c>
      <c r="F228" s="1" t="s">
        <v>78</v>
      </c>
      <c r="G228" s="1" t="s">
        <v>78</v>
      </c>
      <c r="H228" s="1" t="s">
        <v>78</v>
      </c>
      <c r="I228" s="3">
        <v>1600</v>
      </c>
      <c r="J228" s="3">
        <v>949</v>
      </c>
      <c r="K228" s="3">
        <v>748</v>
      </c>
      <c r="L228" s="3">
        <v>601</v>
      </c>
      <c r="M228" s="3">
        <v>1463</v>
      </c>
      <c r="N228" s="3">
        <v>1000</v>
      </c>
      <c r="O228" s="3">
        <v>1577</v>
      </c>
      <c r="P228" s="3">
        <v>1678</v>
      </c>
      <c r="Q228" s="3">
        <v>1402</v>
      </c>
      <c r="R228" s="3">
        <v>1384</v>
      </c>
      <c r="S228" s="3">
        <v>1253</v>
      </c>
      <c r="T228" s="3">
        <v>1250</v>
      </c>
      <c r="U228" s="3">
        <v>1206</v>
      </c>
      <c r="V228" s="3">
        <v>1512</v>
      </c>
      <c r="W228" s="3">
        <v>1604</v>
      </c>
      <c r="X228" s="3">
        <v>1146</v>
      </c>
      <c r="Y228" s="3">
        <v>894</v>
      </c>
      <c r="Z228" s="3">
        <v>855</v>
      </c>
      <c r="AA228" s="3">
        <v>1388</v>
      </c>
      <c r="AB228" s="3">
        <v>1123</v>
      </c>
      <c r="AC228" s="3">
        <v>1240</v>
      </c>
      <c r="AD228" s="3">
        <v>1435</v>
      </c>
      <c r="AE228" s="3">
        <v>1371</v>
      </c>
      <c r="AF228" s="3">
        <v>1699</v>
      </c>
      <c r="AG228" s="3">
        <v>1299</v>
      </c>
      <c r="AH228" s="3">
        <v>1491</v>
      </c>
      <c r="AI228" s="3">
        <v>1103</v>
      </c>
      <c r="AJ228" s="3">
        <v>701</v>
      </c>
      <c r="AK228" s="3">
        <v>1348</v>
      </c>
      <c r="AL228" s="3">
        <v>948</v>
      </c>
      <c r="AM228" s="3">
        <v>1422</v>
      </c>
      <c r="AN228" s="3">
        <v>1415</v>
      </c>
      <c r="AO228" s="3">
        <v>1448</v>
      </c>
      <c r="AP228" s="3">
        <v>1276</v>
      </c>
      <c r="AQ228" s="3">
        <v>1148</v>
      </c>
      <c r="AR228" s="3">
        <v>1192</v>
      </c>
      <c r="AS228" s="3">
        <v>1039</v>
      </c>
      <c r="AT228" s="3">
        <v>896</v>
      </c>
      <c r="AU228" s="3">
        <v>1367</v>
      </c>
      <c r="AV228" s="3">
        <v>868</v>
      </c>
      <c r="AW228" s="3">
        <v>1105</v>
      </c>
      <c r="AX228" s="3">
        <v>1019</v>
      </c>
      <c r="AY228" s="3">
        <v>1600</v>
      </c>
      <c r="AZ228" s="3">
        <v>1493</v>
      </c>
      <c r="BA228" s="3">
        <v>1246</v>
      </c>
      <c r="BB228" s="3">
        <v>1473</v>
      </c>
      <c r="BC228" s="3">
        <v>1712</v>
      </c>
      <c r="BD228" s="3">
        <v>1342</v>
      </c>
      <c r="BE228" s="3">
        <v>1239</v>
      </c>
      <c r="BF228" s="3">
        <v>1347</v>
      </c>
      <c r="BG228" s="3">
        <v>1342</v>
      </c>
      <c r="BH228" s="3">
        <v>1020</v>
      </c>
      <c r="BI228" s="3">
        <v>1228</v>
      </c>
      <c r="BJ228" s="3">
        <v>1094</v>
      </c>
      <c r="BK228" s="3">
        <v>1417</v>
      </c>
      <c r="BL228" s="3">
        <v>1155</v>
      </c>
      <c r="BM228" s="3">
        <v>1634</v>
      </c>
      <c r="BN228" s="3">
        <v>1354</v>
      </c>
      <c r="BO228" s="3">
        <v>1475</v>
      </c>
      <c r="BP228" s="3">
        <v>1353</v>
      </c>
      <c r="BQ228" s="3">
        <v>1194</v>
      </c>
      <c r="BR228" s="3">
        <v>1186</v>
      </c>
      <c r="BS228" s="3">
        <v>1392</v>
      </c>
      <c r="BT228" s="3">
        <v>958</v>
      </c>
      <c r="BU228" s="3">
        <v>1753</v>
      </c>
      <c r="BV228" s="3">
        <v>1299</v>
      </c>
      <c r="BW228" s="3">
        <v>1159</v>
      </c>
      <c r="BX228" s="3">
        <v>1461</v>
      </c>
      <c r="BY228" s="3">
        <v>1666</v>
      </c>
      <c r="BZ228" s="3">
        <v>1703</v>
      </c>
      <c r="CA228" s="3">
        <v>1402</v>
      </c>
      <c r="CB228" s="3">
        <v>1406</v>
      </c>
      <c r="CC228" s="3">
        <v>1501</v>
      </c>
      <c r="CD228" s="3">
        <v>1306</v>
      </c>
      <c r="CE228" s="3">
        <v>970</v>
      </c>
      <c r="CF228" s="3">
        <v>940</v>
      </c>
      <c r="CG228" s="3">
        <v>1296</v>
      </c>
      <c r="CH228" s="3">
        <v>894</v>
      </c>
    </row>
    <row r="229" spans="1:86" x14ac:dyDescent="0.2">
      <c r="A229" s="5" t="s">
        <v>941</v>
      </c>
      <c r="B229" s="9">
        <v>592345</v>
      </c>
      <c r="C229" s="9">
        <v>85</v>
      </c>
      <c r="D229" s="9">
        <v>203592</v>
      </c>
      <c r="E229" s="1" t="s">
        <v>942</v>
      </c>
      <c r="F229" s="1" t="s">
        <v>78</v>
      </c>
      <c r="G229" s="1" t="s">
        <v>78</v>
      </c>
      <c r="H229" s="1" t="s">
        <v>78</v>
      </c>
      <c r="I229" s="3">
        <v>3529</v>
      </c>
      <c r="J229" s="3">
        <v>4223</v>
      </c>
      <c r="K229" s="3">
        <v>3571</v>
      </c>
      <c r="L229" s="3">
        <v>3741</v>
      </c>
      <c r="M229" s="3">
        <v>4349</v>
      </c>
      <c r="N229" s="3">
        <v>3620</v>
      </c>
      <c r="O229" s="3">
        <v>3628</v>
      </c>
      <c r="P229" s="3">
        <v>3029</v>
      </c>
      <c r="Q229" s="3">
        <v>2117</v>
      </c>
      <c r="R229" s="3">
        <v>4139</v>
      </c>
      <c r="S229" s="3">
        <v>2387</v>
      </c>
      <c r="T229" s="3">
        <v>4374</v>
      </c>
      <c r="U229" s="3">
        <v>2780</v>
      </c>
      <c r="V229" s="3">
        <v>4337</v>
      </c>
      <c r="W229" s="3">
        <v>3962</v>
      </c>
      <c r="X229" s="3">
        <v>3712</v>
      </c>
      <c r="Y229" s="3">
        <v>2205</v>
      </c>
      <c r="Z229" s="3">
        <v>3411</v>
      </c>
      <c r="AA229" s="3">
        <v>3292</v>
      </c>
      <c r="AB229" s="3">
        <v>2626</v>
      </c>
      <c r="AC229" s="3">
        <v>4000</v>
      </c>
      <c r="AD229" s="3">
        <v>2402</v>
      </c>
      <c r="AE229" s="3">
        <v>2756</v>
      </c>
      <c r="AF229" s="3">
        <v>3617</v>
      </c>
      <c r="AG229" s="3">
        <v>2833</v>
      </c>
      <c r="AH229" s="3">
        <v>2681</v>
      </c>
      <c r="AI229" s="3">
        <v>3474</v>
      </c>
      <c r="AJ229" s="3">
        <v>2960</v>
      </c>
      <c r="AK229" s="3">
        <v>2273</v>
      </c>
      <c r="AL229" s="3">
        <v>4259</v>
      </c>
      <c r="AM229" s="3">
        <v>3223</v>
      </c>
      <c r="AN229" s="3">
        <v>2139</v>
      </c>
      <c r="AO229" s="3">
        <v>2617</v>
      </c>
      <c r="AP229" s="3">
        <v>2250</v>
      </c>
      <c r="AQ229" s="3">
        <v>3440</v>
      </c>
      <c r="AR229" s="3">
        <v>4222</v>
      </c>
      <c r="AS229" s="3">
        <v>2959</v>
      </c>
      <c r="AT229" s="3">
        <v>4127</v>
      </c>
      <c r="AU229" s="3">
        <v>2917</v>
      </c>
      <c r="AV229" s="3">
        <v>3368</v>
      </c>
      <c r="AW229" s="3">
        <v>2576</v>
      </c>
      <c r="AX229" s="3">
        <v>4013</v>
      </c>
      <c r="AY229" s="3">
        <v>2526</v>
      </c>
      <c r="AZ229" s="3">
        <v>1857</v>
      </c>
      <c r="BA229" s="3">
        <v>3272</v>
      </c>
      <c r="BB229" s="3">
        <v>2362</v>
      </c>
      <c r="BC229" s="3">
        <v>2719</v>
      </c>
      <c r="BD229" s="3">
        <v>4310</v>
      </c>
      <c r="BE229" s="3">
        <v>2942</v>
      </c>
      <c r="BF229" s="3">
        <v>3502</v>
      </c>
      <c r="BG229" s="3">
        <v>2411</v>
      </c>
      <c r="BH229" s="3">
        <v>3540</v>
      </c>
      <c r="BI229" s="3">
        <v>2089</v>
      </c>
      <c r="BJ229" s="3">
        <v>4093</v>
      </c>
      <c r="BK229" s="3">
        <v>3729</v>
      </c>
      <c r="BL229" s="3">
        <v>2732</v>
      </c>
      <c r="BM229" s="3">
        <v>2365</v>
      </c>
      <c r="BN229" s="3">
        <v>2824</v>
      </c>
      <c r="BO229" s="3">
        <v>4789</v>
      </c>
      <c r="BP229" s="3">
        <v>2123</v>
      </c>
      <c r="BQ229" s="3">
        <v>4528</v>
      </c>
      <c r="BR229" s="3">
        <v>2745</v>
      </c>
      <c r="BS229" s="3">
        <v>2665</v>
      </c>
      <c r="BT229" s="3">
        <v>3417</v>
      </c>
      <c r="BU229" s="3">
        <v>5865</v>
      </c>
      <c r="BV229" s="3">
        <v>3328</v>
      </c>
      <c r="BW229" s="3">
        <v>4679</v>
      </c>
      <c r="BX229" s="3">
        <v>2366</v>
      </c>
      <c r="BY229" s="3">
        <v>2210</v>
      </c>
      <c r="BZ229" s="3">
        <v>2029</v>
      </c>
      <c r="CA229" s="3">
        <v>2388</v>
      </c>
      <c r="CB229" s="3">
        <v>2733</v>
      </c>
      <c r="CC229" s="3">
        <v>2417</v>
      </c>
      <c r="CD229" s="3">
        <v>2687</v>
      </c>
      <c r="CE229" s="3">
        <v>3291</v>
      </c>
      <c r="CF229" s="3">
        <v>4937</v>
      </c>
      <c r="CG229" s="3">
        <v>4484</v>
      </c>
      <c r="CH229" s="3">
        <v>3672</v>
      </c>
    </row>
    <row r="230" spans="1:86" x14ac:dyDescent="0.2">
      <c r="A230" s="5" t="s">
        <v>560</v>
      </c>
      <c r="B230" s="9">
        <v>914459</v>
      </c>
      <c r="C230" s="9">
        <v>246</v>
      </c>
      <c r="D230" s="9">
        <v>369589</v>
      </c>
      <c r="E230" s="1" t="s">
        <v>561</v>
      </c>
      <c r="F230" s="1" t="s">
        <v>78</v>
      </c>
      <c r="G230" s="1" t="s">
        <v>78</v>
      </c>
      <c r="H230" s="1" t="s">
        <v>78</v>
      </c>
      <c r="I230" s="3">
        <v>3835</v>
      </c>
      <c r="J230" s="3">
        <v>875</v>
      </c>
      <c r="K230" s="3">
        <v>832</v>
      </c>
      <c r="L230" s="3">
        <v>809</v>
      </c>
      <c r="M230" s="3">
        <v>683</v>
      </c>
      <c r="N230" s="3">
        <v>1364</v>
      </c>
      <c r="O230" s="3">
        <v>284</v>
      </c>
      <c r="P230" s="3">
        <v>208</v>
      </c>
      <c r="Q230" s="3">
        <v>392</v>
      </c>
      <c r="R230" s="3">
        <v>455</v>
      </c>
      <c r="S230" s="3">
        <v>299</v>
      </c>
      <c r="T230" s="3">
        <v>363</v>
      </c>
      <c r="U230" s="3">
        <v>255</v>
      </c>
      <c r="V230" s="3">
        <v>394</v>
      </c>
      <c r="W230" s="3">
        <v>338</v>
      </c>
      <c r="X230" s="3">
        <v>668</v>
      </c>
      <c r="Y230" s="3">
        <v>230</v>
      </c>
      <c r="Z230" s="3">
        <v>533</v>
      </c>
      <c r="AA230" s="3">
        <v>874</v>
      </c>
      <c r="AB230" s="3">
        <v>213</v>
      </c>
      <c r="AC230" s="3">
        <v>329</v>
      </c>
      <c r="AD230" s="3">
        <v>386</v>
      </c>
      <c r="AE230" s="3">
        <v>173</v>
      </c>
      <c r="AF230" s="3">
        <v>138</v>
      </c>
      <c r="AG230" s="3">
        <v>219</v>
      </c>
      <c r="AH230" s="3">
        <v>333</v>
      </c>
      <c r="AI230" s="3">
        <v>617</v>
      </c>
      <c r="AJ230" s="3">
        <v>198</v>
      </c>
      <c r="AK230" s="3">
        <v>188</v>
      </c>
      <c r="AL230" s="3">
        <v>625</v>
      </c>
      <c r="AM230" s="3">
        <v>540</v>
      </c>
      <c r="AN230" s="3">
        <v>229</v>
      </c>
      <c r="AO230" s="3">
        <v>658</v>
      </c>
      <c r="AP230" s="3">
        <v>400</v>
      </c>
      <c r="AQ230" s="3">
        <v>1321</v>
      </c>
      <c r="AR230" s="3">
        <v>285</v>
      </c>
      <c r="AS230" s="3">
        <v>259</v>
      </c>
      <c r="AT230" s="3">
        <v>462</v>
      </c>
      <c r="AU230" s="3">
        <v>411</v>
      </c>
      <c r="AV230" s="3">
        <v>237</v>
      </c>
      <c r="AW230" s="3">
        <v>217</v>
      </c>
      <c r="AX230" s="3">
        <v>877</v>
      </c>
      <c r="AY230" s="3">
        <v>3735</v>
      </c>
      <c r="AZ230" s="3">
        <v>222</v>
      </c>
      <c r="BA230" s="3">
        <v>1066</v>
      </c>
      <c r="BB230" s="3">
        <v>331</v>
      </c>
      <c r="BC230" s="3">
        <v>521</v>
      </c>
      <c r="BD230" s="3">
        <v>1229</v>
      </c>
      <c r="BE230" s="3">
        <v>862</v>
      </c>
      <c r="BF230" s="3">
        <v>565</v>
      </c>
      <c r="BG230" s="3">
        <v>139</v>
      </c>
      <c r="BH230" s="3">
        <v>922</v>
      </c>
      <c r="BI230" s="3">
        <v>397</v>
      </c>
      <c r="BJ230" s="3">
        <v>450</v>
      </c>
      <c r="BK230" s="3">
        <v>2003</v>
      </c>
      <c r="BL230" s="3">
        <v>644</v>
      </c>
      <c r="BM230" s="3">
        <v>182</v>
      </c>
      <c r="BN230" s="3">
        <v>17397</v>
      </c>
      <c r="BO230" s="3">
        <v>3208</v>
      </c>
      <c r="BP230" s="3">
        <v>292</v>
      </c>
      <c r="BQ230" s="3">
        <v>793</v>
      </c>
      <c r="BR230" s="3">
        <v>454</v>
      </c>
      <c r="BS230" s="3">
        <v>1089</v>
      </c>
      <c r="BT230" s="3">
        <v>542</v>
      </c>
      <c r="BU230" s="3">
        <v>1607</v>
      </c>
      <c r="BV230" s="3">
        <v>1525</v>
      </c>
      <c r="BW230" s="3">
        <v>966</v>
      </c>
      <c r="BX230" s="3">
        <v>559</v>
      </c>
      <c r="BY230" s="3">
        <v>1227</v>
      </c>
      <c r="BZ230" s="3">
        <v>301</v>
      </c>
      <c r="CA230" s="3">
        <v>825</v>
      </c>
      <c r="CB230" s="3">
        <v>313</v>
      </c>
      <c r="CC230" s="3">
        <v>762</v>
      </c>
      <c r="CD230" s="3">
        <v>718</v>
      </c>
      <c r="CE230" s="3">
        <v>1123</v>
      </c>
      <c r="CF230" s="3">
        <v>337</v>
      </c>
      <c r="CG230" s="3">
        <v>954</v>
      </c>
      <c r="CH230" s="3">
        <v>704</v>
      </c>
    </row>
    <row r="231" spans="1:86" x14ac:dyDescent="0.2">
      <c r="A231" s="5" t="s">
        <v>513</v>
      </c>
      <c r="B231" s="9">
        <v>1030001</v>
      </c>
      <c r="C231" s="9">
        <v>299</v>
      </c>
      <c r="D231" s="9">
        <v>455340</v>
      </c>
      <c r="E231" s="1" t="s">
        <v>514</v>
      </c>
      <c r="F231" s="1" t="s">
        <v>78</v>
      </c>
      <c r="G231" s="1" t="s">
        <v>78</v>
      </c>
      <c r="H231" s="1" t="s">
        <v>78</v>
      </c>
      <c r="I231" s="3">
        <v>727</v>
      </c>
      <c r="J231" s="3">
        <v>583</v>
      </c>
      <c r="K231" s="3">
        <v>703</v>
      </c>
      <c r="L231" s="3">
        <v>560</v>
      </c>
      <c r="M231" s="3">
        <v>1365</v>
      </c>
      <c r="N231" s="3">
        <v>778</v>
      </c>
      <c r="O231" s="3">
        <v>270</v>
      </c>
      <c r="P231" s="3">
        <v>301</v>
      </c>
      <c r="Q231" s="3">
        <v>648</v>
      </c>
      <c r="R231" s="3">
        <v>938</v>
      </c>
      <c r="S231" s="3">
        <v>284</v>
      </c>
      <c r="T231" s="3">
        <v>607</v>
      </c>
      <c r="U231" s="3">
        <v>838</v>
      </c>
      <c r="V231" s="3">
        <v>667</v>
      </c>
      <c r="W231" s="3">
        <v>758</v>
      </c>
      <c r="X231" s="3">
        <v>475</v>
      </c>
      <c r="Y231" s="3">
        <v>533</v>
      </c>
      <c r="Z231" s="3">
        <v>720</v>
      </c>
      <c r="AA231" s="3">
        <v>876</v>
      </c>
      <c r="AB231" s="3">
        <v>763</v>
      </c>
      <c r="AC231" s="3">
        <v>969</v>
      </c>
      <c r="AD231" s="3">
        <v>667</v>
      </c>
      <c r="AE231" s="3">
        <v>828</v>
      </c>
      <c r="AF231" s="3">
        <v>271</v>
      </c>
      <c r="AG231" s="3">
        <v>707</v>
      </c>
      <c r="AH231" s="3">
        <v>1387</v>
      </c>
      <c r="AI231" s="3">
        <v>320</v>
      </c>
      <c r="AJ231" s="3">
        <v>706</v>
      </c>
      <c r="AK231" s="3">
        <v>309</v>
      </c>
      <c r="AL231" s="3">
        <v>356</v>
      </c>
      <c r="AM231" s="3">
        <v>493</v>
      </c>
      <c r="AN231" s="3">
        <v>617</v>
      </c>
      <c r="AO231" s="3">
        <v>479</v>
      </c>
      <c r="AP231" s="3">
        <v>883</v>
      </c>
      <c r="AQ231" s="3">
        <v>562</v>
      </c>
      <c r="AR231" s="3">
        <v>355</v>
      </c>
      <c r="AS231" s="3">
        <v>326</v>
      </c>
      <c r="AT231" s="3">
        <v>412</v>
      </c>
      <c r="AU231" s="3">
        <v>418</v>
      </c>
      <c r="AV231" s="3">
        <v>493</v>
      </c>
      <c r="AW231" s="3">
        <v>253</v>
      </c>
      <c r="AX231" s="3">
        <v>784</v>
      </c>
      <c r="AY231" s="3">
        <v>614</v>
      </c>
      <c r="AZ231" s="3">
        <v>370</v>
      </c>
      <c r="BA231" s="3">
        <v>847</v>
      </c>
      <c r="BB231" s="3">
        <v>486</v>
      </c>
      <c r="BC231" s="3">
        <v>428</v>
      </c>
      <c r="BD231" s="3">
        <v>841</v>
      </c>
      <c r="BE231" s="3">
        <v>539</v>
      </c>
      <c r="BF231" s="3">
        <v>801</v>
      </c>
      <c r="BG231" s="3">
        <v>459</v>
      </c>
      <c r="BH231" s="3">
        <v>519</v>
      </c>
      <c r="BI231" s="3">
        <v>224</v>
      </c>
      <c r="BJ231" s="3">
        <v>412</v>
      </c>
      <c r="BK231" s="3">
        <v>624</v>
      </c>
      <c r="BL231" s="3">
        <v>673</v>
      </c>
      <c r="BM231" s="3">
        <v>487</v>
      </c>
      <c r="BN231" s="3">
        <v>328</v>
      </c>
      <c r="BO231" s="3">
        <v>662</v>
      </c>
      <c r="BP231" s="3">
        <v>577</v>
      </c>
      <c r="BQ231" s="3">
        <v>622</v>
      </c>
      <c r="BR231" s="3">
        <v>979</v>
      </c>
      <c r="BS231" s="3">
        <v>1037</v>
      </c>
      <c r="BT231" s="3">
        <v>837</v>
      </c>
      <c r="BU231" s="3">
        <v>691</v>
      </c>
      <c r="BV231" s="3">
        <v>617</v>
      </c>
      <c r="BW231" s="3">
        <v>908</v>
      </c>
      <c r="BX231" s="3">
        <v>353</v>
      </c>
      <c r="BY231" s="3">
        <v>302</v>
      </c>
      <c r="BZ231" s="3">
        <v>470</v>
      </c>
      <c r="CA231" s="3">
        <v>434</v>
      </c>
      <c r="CB231" s="3">
        <v>625</v>
      </c>
      <c r="CC231" s="3">
        <v>104</v>
      </c>
      <c r="CD231" s="3">
        <v>540</v>
      </c>
      <c r="CE231" s="3">
        <v>623</v>
      </c>
      <c r="CF231" s="3">
        <v>769</v>
      </c>
      <c r="CG231" s="3">
        <v>353</v>
      </c>
      <c r="CH231" s="3">
        <v>523</v>
      </c>
    </row>
    <row r="232" spans="1:86" x14ac:dyDescent="0.2">
      <c r="A232" s="5" t="s">
        <v>739</v>
      </c>
      <c r="B232" s="9">
        <v>853373</v>
      </c>
      <c r="C232" s="9">
        <v>132</v>
      </c>
      <c r="D232" s="9">
        <v>242219</v>
      </c>
      <c r="E232" s="1" t="s">
        <v>740</v>
      </c>
      <c r="F232" s="1" t="s">
        <v>78</v>
      </c>
      <c r="G232" s="1" t="s">
        <v>78</v>
      </c>
      <c r="H232" s="1" t="s">
        <v>78</v>
      </c>
      <c r="I232" s="3">
        <v>2571</v>
      </c>
      <c r="J232" s="3">
        <v>4695</v>
      </c>
      <c r="K232" s="3">
        <v>4760</v>
      </c>
      <c r="L232" s="3">
        <v>2501</v>
      </c>
      <c r="M232" s="3">
        <v>7971</v>
      </c>
      <c r="N232" s="3">
        <v>11691</v>
      </c>
      <c r="O232" s="3">
        <v>713</v>
      </c>
      <c r="P232" s="3">
        <v>997</v>
      </c>
      <c r="Q232" s="3">
        <v>1296</v>
      </c>
      <c r="R232" s="3">
        <v>3232</v>
      </c>
      <c r="S232" s="3">
        <v>1339</v>
      </c>
      <c r="T232" s="3">
        <v>1338</v>
      </c>
      <c r="U232" s="3">
        <v>1435</v>
      </c>
      <c r="V232" s="3">
        <v>468</v>
      </c>
      <c r="W232" s="3">
        <v>481</v>
      </c>
      <c r="X232" s="3">
        <v>3377</v>
      </c>
      <c r="Y232" s="3">
        <v>1631</v>
      </c>
      <c r="Z232" s="3">
        <v>2441</v>
      </c>
      <c r="AA232" s="3">
        <v>3083</v>
      </c>
      <c r="AB232" s="3">
        <v>3251</v>
      </c>
      <c r="AC232" s="3">
        <v>2060</v>
      </c>
      <c r="AD232" s="3">
        <v>765</v>
      </c>
      <c r="AE232" s="3">
        <v>1225</v>
      </c>
      <c r="AF232" s="3">
        <v>327</v>
      </c>
      <c r="AG232" s="3">
        <v>476</v>
      </c>
      <c r="AH232" s="3">
        <v>4213</v>
      </c>
      <c r="AI232" s="3">
        <v>3560</v>
      </c>
      <c r="AJ232" s="3">
        <v>4040</v>
      </c>
      <c r="AK232" s="3">
        <v>1073</v>
      </c>
      <c r="AL232" s="3">
        <v>489</v>
      </c>
      <c r="AM232" s="3">
        <v>1372</v>
      </c>
      <c r="AN232" s="3">
        <v>459</v>
      </c>
      <c r="AO232" s="3">
        <v>4089</v>
      </c>
      <c r="AP232" s="3">
        <v>686</v>
      </c>
      <c r="AQ232" s="3">
        <v>1811</v>
      </c>
      <c r="AR232" s="3">
        <v>968</v>
      </c>
      <c r="AS232" s="3">
        <v>2059</v>
      </c>
      <c r="AT232" s="3">
        <v>856</v>
      </c>
      <c r="AU232" s="3">
        <v>4500</v>
      </c>
      <c r="AV232" s="3">
        <v>489</v>
      </c>
      <c r="AW232" s="3">
        <v>2160</v>
      </c>
      <c r="AX232" s="3">
        <v>2109</v>
      </c>
      <c r="AY232" s="3">
        <v>4369</v>
      </c>
      <c r="AZ232" s="3">
        <v>339</v>
      </c>
      <c r="BA232" s="3">
        <v>2283</v>
      </c>
      <c r="BB232" s="3">
        <v>865</v>
      </c>
      <c r="BC232" s="3">
        <v>470</v>
      </c>
      <c r="BD232" s="3">
        <v>691</v>
      </c>
      <c r="BE232" s="3">
        <v>1186</v>
      </c>
      <c r="BF232" s="3">
        <v>407</v>
      </c>
      <c r="BG232" s="3">
        <v>1365</v>
      </c>
      <c r="BH232" s="3">
        <v>1698</v>
      </c>
      <c r="BI232" s="3">
        <v>769</v>
      </c>
      <c r="BJ232" s="3">
        <v>619</v>
      </c>
      <c r="BK232" s="3">
        <v>6137</v>
      </c>
      <c r="BL232" s="3">
        <v>940</v>
      </c>
      <c r="BM232" s="3">
        <v>506</v>
      </c>
      <c r="BN232" s="3">
        <v>1627</v>
      </c>
      <c r="BO232" s="3">
        <v>1723</v>
      </c>
      <c r="BP232" s="3">
        <v>1909</v>
      </c>
      <c r="BQ232" s="3">
        <v>1194</v>
      </c>
      <c r="BR232" s="3">
        <v>2000</v>
      </c>
      <c r="BS232" s="3">
        <v>2417</v>
      </c>
      <c r="BT232" s="3">
        <v>1706</v>
      </c>
      <c r="BU232" s="3">
        <v>1671</v>
      </c>
      <c r="BV232" s="3">
        <v>512</v>
      </c>
      <c r="BW232" s="3">
        <v>660</v>
      </c>
      <c r="BX232" s="3">
        <v>652</v>
      </c>
      <c r="BY232" s="3">
        <v>388</v>
      </c>
      <c r="BZ232" s="3">
        <v>1146</v>
      </c>
      <c r="CA232" s="3">
        <v>1106</v>
      </c>
      <c r="CB232" s="3">
        <v>8581</v>
      </c>
      <c r="CC232" s="3">
        <v>1133</v>
      </c>
      <c r="CD232" s="3">
        <v>846</v>
      </c>
      <c r="CE232" s="3">
        <v>494</v>
      </c>
      <c r="CF232" s="3">
        <v>2385</v>
      </c>
      <c r="CG232" s="3">
        <v>500</v>
      </c>
      <c r="CH232" s="3">
        <v>2106</v>
      </c>
    </row>
    <row r="233" spans="1:86" x14ac:dyDescent="0.2">
      <c r="A233" s="5" t="s">
        <v>610</v>
      </c>
      <c r="B233" s="9">
        <v>594784</v>
      </c>
      <c r="C233" s="9">
        <v>116</v>
      </c>
      <c r="D233" s="9">
        <v>322652</v>
      </c>
      <c r="E233" s="1" t="s">
        <v>611</v>
      </c>
      <c r="F233" s="1" t="s">
        <v>78</v>
      </c>
      <c r="G233" s="1" t="s">
        <v>78</v>
      </c>
      <c r="H233" s="1" t="s">
        <v>78</v>
      </c>
      <c r="I233" s="3">
        <v>2692</v>
      </c>
      <c r="J233" s="3">
        <v>2155</v>
      </c>
      <c r="K233" s="3">
        <v>2499</v>
      </c>
      <c r="L233" s="3">
        <v>2024</v>
      </c>
      <c r="M233" s="3">
        <v>3931</v>
      </c>
      <c r="N233" s="3">
        <v>2401</v>
      </c>
      <c r="O233" s="3">
        <v>3266</v>
      </c>
      <c r="P233" s="3">
        <v>2214</v>
      </c>
      <c r="Q233" s="3">
        <v>1664</v>
      </c>
      <c r="R233" s="3">
        <v>2941</v>
      </c>
      <c r="S233" s="3">
        <v>1665</v>
      </c>
      <c r="T233" s="3">
        <v>2794</v>
      </c>
      <c r="U233" s="3">
        <v>2189</v>
      </c>
      <c r="V233" s="3">
        <v>3415</v>
      </c>
      <c r="W233" s="3">
        <v>2222</v>
      </c>
      <c r="X233" s="3">
        <v>3080</v>
      </c>
      <c r="Y233" s="3">
        <v>1724</v>
      </c>
      <c r="Z233" s="3">
        <v>3408</v>
      </c>
      <c r="AA233" s="3">
        <v>2663</v>
      </c>
      <c r="AB233" s="3">
        <v>1939</v>
      </c>
      <c r="AC233" s="3">
        <v>1819</v>
      </c>
      <c r="AD233" s="3">
        <v>3066</v>
      </c>
      <c r="AE233" s="3">
        <v>2709</v>
      </c>
      <c r="AF233" s="3">
        <v>3164</v>
      </c>
      <c r="AG233" s="3">
        <v>1501</v>
      </c>
      <c r="AH233" s="3">
        <v>2338</v>
      </c>
      <c r="AI233" s="3">
        <v>2094</v>
      </c>
      <c r="AJ233" s="3">
        <v>3537</v>
      </c>
      <c r="AK233" s="3">
        <v>2053</v>
      </c>
      <c r="AL233" s="3">
        <v>2312</v>
      </c>
      <c r="AM233" s="3">
        <v>1812</v>
      </c>
      <c r="AN233" s="3">
        <v>2227</v>
      </c>
      <c r="AO233" s="3">
        <v>1906</v>
      </c>
      <c r="AP233" s="3">
        <v>1394</v>
      </c>
      <c r="AQ233" s="3">
        <v>3933</v>
      </c>
      <c r="AR233" s="3">
        <v>3338</v>
      </c>
      <c r="AS233" s="3">
        <v>1079</v>
      </c>
      <c r="AT233" s="3">
        <v>3063</v>
      </c>
      <c r="AU233" s="3">
        <v>1738</v>
      </c>
      <c r="AV233" s="3">
        <v>3600</v>
      </c>
      <c r="AW233" s="3">
        <v>1456</v>
      </c>
      <c r="AX233" s="3">
        <v>2953</v>
      </c>
      <c r="AY233" s="3">
        <v>2736</v>
      </c>
      <c r="AZ233" s="3">
        <v>1923</v>
      </c>
      <c r="BA233" s="3">
        <v>3778</v>
      </c>
      <c r="BB233" s="3">
        <v>2414</v>
      </c>
      <c r="BC233" s="3">
        <v>2839</v>
      </c>
      <c r="BD233" s="3">
        <v>2549</v>
      </c>
      <c r="BE233" s="3">
        <v>1700</v>
      </c>
      <c r="BF233" s="3">
        <v>3061</v>
      </c>
      <c r="BG233" s="3">
        <v>1652</v>
      </c>
      <c r="BH233" s="3">
        <v>2503</v>
      </c>
      <c r="BI233" s="3">
        <v>2423</v>
      </c>
      <c r="BJ233" s="3">
        <v>2844</v>
      </c>
      <c r="BK233" s="3">
        <v>2519</v>
      </c>
      <c r="BL233" s="3">
        <v>2544</v>
      </c>
      <c r="BM233" s="3">
        <v>2205</v>
      </c>
      <c r="BN233" s="3">
        <v>2055</v>
      </c>
      <c r="BO233" s="3">
        <v>2468</v>
      </c>
      <c r="BP233" s="3">
        <v>3319</v>
      </c>
      <c r="BQ233" s="3">
        <v>3516</v>
      </c>
      <c r="BR233" s="3">
        <v>1712</v>
      </c>
      <c r="BS233" s="3">
        <v>2131</v>
      </c>
      <c r="BT233" s="3">
        <v>3386</v>
      </c>
      <c r="BU233" s="3">
        <v>4308</v>
      </c>
      <c r="BV233" s="3">
        <v>4087</v>
      </c>
      <c r="BW233" s="3">
        <v>2216</v>
      </c>
      <c r="BX233" s="3">
        <v>2573</v>
      </c>
      <c r="BY233" s="3">
        <v>1261</v>
      </c>
      <c r="BZ233" s="3">
        <v>2129</v>
      </c>
      <c r="CA233" s="3">
        <v>2514</v>
      </c>
      <c r="CB233" s="3">
        <v>1796</v>
      </c>
      <c r="CC233" s="3">
        <v>1822</v>
      </c>
      <c r="CD233" s="3">
        <v>2310</v>
      </c>
      <c r="CE233" s="3">
        <v>2941</v>
      </c>
      <c r="CF233" s="3">
        <v>2042</v>
      </c>
      <c r="CG233" s="3">
        <v>4036</v>
      </c>
      <c r="CH233" s="3">
        <v>3193</v>
      </c>
    </row>
    <row r="234" spans="1:86" x14ac:dyDescent="0.2">
      <c r="A234" s="5" t="s">
        <v>843</v>
      </c>
      <c r="B234" s="9">
        <v>859963</v>
      </c>
      <c r="C234" s="9">
        <v>204</v>
      </c>
      <c r="D234" s="9">
        <v>223121</v>
      </c>
      <c r="E234" s="1" t="s">
        <v>844</v>
      </c>
      <c r="F234" s="1" t="s">
        <v>78</v>
      </c>
      <c r="G234" s="1" t="s">
        <v>78</v>
      </c>
      <c r="H234" s="1" t="s">
        <v>78</v>
      </c>
      <c r="I234" s="3">
        <v>16054</v>
      </c>
      <c r="J234" s="3">
        <v>4455</v>
      </c>
      <c r="K234" s="3">
        <v>3201</v>
      </c>
      <c r="L234" s="3">
        <v>5450</v>
      </c>
      <c r="M234" s="3">
        <v>8279</v>
      </c>
      <c r="N234" s="3">
        <v>5224</v>
      </c>
      <c r="O234" s="3">
        <v>4640</v>
      </c>
      <c r="P234" s="3">
        <v>5741</v>
      </c>
      <c r="Q234" s="3">
        <v>530</v>
      </c>
      <c r="R234" s="3">
        <v>7165</v>
      </c>
      <c r="S234" s="3">
        <v>1237</v>
      </c>
      <c r="T234" s="3">
        <v>469</v>
      </c>
      <c r="U234" s="3">
        <v>1137</v>
      </c>
      <c r="V234" s="3">
        <v>2800</v>
      </c>
      <c r="W234" s="3">
        <v>2371</v>
      </c>
      <c r="X234" s="3">
        <v>2382</v>
      </c>
      <c r="Y234" s="3">
        <v>1001</v>
      </c>
      <c r="Z234" s="3">
        <v>6346</v>
      </c>
      <c r="AA234" s="3">
        <v>4474</v>
      </c>
      <c r="AB234" s="3">
        <v>2061</v>
      </c>
      <c r="AC234" s="3">
        <v>4441</v>
      </c>
      <c r="AD234" s="3">
        <v>2290</v>
      </c>
      <c r="AE234" s="3">
        <v>3837</v>
      </c>
      <c r="AF234" s="3">
        <v>1229</v>
      </c>
      <c r="AG234" s="3">
        <v>1310</v>
      </c>
      <c r="AH234" s="3">
        <v>2482</v>
      </c>
      <c r="AI234" s="3">
        <v>5618</v>
      </c>
      <c r="AJ234" s="3">
        <v>2377</v>
      </c>
      <c r="AK234" s="3">
        <v>2591</v>
      </c>
      <c r="AL234" s="3">
        <v>200</v>
      </c>
      <c r="AM234" s="3">
        <v>3847</v>
      </c>
      <c r="AN234" s="3">
        <v>1105</v>
      </c>
      <c r="AO234" s="3">
        <v>2531</v>
      </c>
      <c r="AP234" s="3">
        <v>2144</v>
      </c>
      <c r="AQ234" s="3">
        <v>1996</v>
      </c>
      <c r="AR234" s="3">
        <v>1503</v>
      </c>
      <c r="AS234" s="3">
        <v>3005</v>
      </c>
      <c r="AT234" s="3">
        <v>4889</v>
      </c>
      <c r="AU234" s="3">
        <v>2044</v>
      </c>
      <c r="AV234" s="3">
        <v>1093</v>
      </c>
      <c r="AW234" s="3">
        <v>828</v>
      </c>
      <c r="AX234" s="3">
        <v>3378</v>
      </c>
      <c r="AY234" s="3">
        <v>3960</v>
      </c>
      <c r="AZ234" s="3">
        <v>655</v>
      </c>
      <c r="BA234" s="3">
        <v>7858</v>
      </c>
      <c r="BB234" s="3">
        <v>2528</v>
      </c>
      <c r="BC234" s="3">
        <v>905</v>
      </c>
      <c r="BD234" s="3">
        <v>3348</v>
      </c>
      <c r="BE234" s="3">
        <v>268</v>
      </c>
      <c r="BF234" s="3">
        <v>631</v>
      </c>
      <c r="BG234" s="3">
        <v>3318</v>
      </c>
      <c r="BH234" s="3">
        <v>798</v>
      </c>
      <c r="BI234" s="3">
        <v>1520</v>
      </c>
      <c r="BJ234" s="3">
        <v>1075</v>
      </c>
      <c r="BK234" s="3">
        <v>3308</v>
      </c>
      <c r="BL234" s="3">
        <v>525</v>
      </c>
      <c r="BM234" s="3">
        <v>837</v>
      </c>
      <c r="BN234" s="3">
        <v>974</v>
      </c>
      <c r="BO234" s="3">
        <v>2353</v>
      </c>
      <c r="BP234" s="3">
        <v>1006</v>
      </c>
      <c r="BQ234" s="3">
        <v>5248</v>
      </c>
      <c r="BR234" s="3">
        <v>746</v>
      </c>
      <c r="BS234" s="3">
        <v>83</v>
      </c>
      <c r="BT234" s="3">
        <v>443</v>
      </c>
      <c r="BU234" s="3">
        <v>1185</v>
      </c>
      <c r="BV234" s="3">
        <v>1040</v>
      </c>
      <c r="BW234" s="3">
        <v>389</v>
      </c>
      <c r="BX234" s="3">
        <v>670</v>
      </c>
      <c r="BY234" s="3">
        <v>178</v>
      </c>
      <c r="BZ234" s="3">
        <v>633</v>
      </c>
      <c r="CA234" s="3">
        <v>262</v>
      </c>
      <c r="CB234" s="3">
        <v>1610</v>
      </c>
      <c r="CC234" s="3">
        <v>639</v>
      </c>
      <c r="CD234" s="3">
        <v>544</v>
      </c>
      <c r="CE234" s="3">
        <v>307</v>
      </c>
      <c r="CF234" s="3">
        <v>3799</v>
      </c>
      <c r="CG234" s="3">
        <v>189</v>
      </c>
      <c r="CH234" s="3">
        <v>1078</v>
      </c>
    </row>
    <row r="235" spans="1:86" x14ac:dyDescent="0.2">
      <c r="A235" s="5" t="s">
        <v>957</v>
      </c>
      <c r="B235" s="9">
        <v>298036</v>
      </c>
      <c r="C235" s="9">
        <v>132</v>
      </c>
      <c r="D235" s="9">
        <v>201042</v>
      </c>
      <c r="E235" s="1" t="s">
        <v>958</v>
      </c>
      <c r="F235" s="1" t="s">
        <v>78</v>
      </c>
      <c r="G235" s="1" t="s">
        <v>78</v>
      </c>
      <c r="H235" s="1" t="s">
        <v>78</v>
      </c>
      <c r="I235" s="3">
        <v>1175</v>
      </c>
      <c r="J235" s="3">
        <v>997</v>
      </c>
      <c r="K235" s="3">
        <v>1086</v>
      </c>
      <c r="L235" s="3">
        <v>733</v>
      </c>
      <c r="M235" s="3">
        <v>1160</v>
      </c>
      <c r="N235" s="3">
        <v>1241</v>
      </c>
      <c r="O235" s="3">
        <v>932</v>
      </c>
      <c r="P235" s="3">
        <v>2697</v>
      </c>
      <c r="Q235" s="3">
        <v>2966</v>
      </c>
      <c r="R235" s="3">
        <v>727</v>
      </c>
      <c r="S235" s="3">
        <v>2778</v>
      </c>
      <c r="T235" s="3">
        <v>990</v>
      </c>
      <c r="U235" s="3">
        <v>1849</v>
      </c>
      <c r="V235" s="3">
        <v>1836</v>
      </c>
      <c r="W235" s="3">
        <v>1390</v>
      </c>
      <c r="X235" s="3">
        <v>1501</v>
      </c>
      <c r="Y235" s="3">
        <v>2247</v>
      </c>
      <c r="Z235" s="3">
        <v>814</v>
      </c>
      <c r="AA235" s="3">
        <v>1081</v>
      </c>
      <c r="AB235" s="3">
        <v>2142</v>
      </c>
      <c r="AC235" s="3">
        <v>1175</v>
      </c>
      <c r="AD235" s="3">
        <v>2765</v>
      </c>
      <c r="AE235" s="3">
        <v>2112</v>
      </c>
      <c r="AF235" s="3">
        <v>1058</v>
      </c>
      <c r="AG235" s="3">
        <v>2166</v>
      </c>
      <c r="AH235" s="3">
        <v>2771</v>
      </c>
      <c r="AI235" s="3">
        <v>571</v>
      </c>
      <c r="AJ235" s="3">
        <v>717</v>
      </c>
      <c r="AK235" s="3">
        <v>2585</v>
      </c>
      <c r="AL235" s="3">
        <v>828</v>
      </c>
      <c r="AM235" s="3">
        <v>2879</v>
      </c>
      <c r="AN235" s="3">
        <v>2798</v>
      </c>
      <c r="AO235" s="3">
        <v>2349</v>
      </c>
      <c r="AP235" s="3">
        <v>2681</v>
      </c>
      <c r="AQ235" s="3">
        <v>889</v>
      </c>
      <c r="AR235" s="3">
        <v>1615</v>
      </c>
      <c r="AS235" s="3">
        <v>1749</v>
      </c>
      <c r="AT235" s="3">
        <v>753</v>
      </c>
      <c r="AU235" s="3">
        <v>2298</v>
      </c>
      <c r="AV235" s="3">
        <v>897</v>
      </c>
      <c r="AW235" s="3">
        <v>2669</v>
      </c>
      <c r="AX235" s="3">
        <v>1210</v>
      </c>
      <c r="AY235" s="3">
        <v>2299</v>
      </c>
      <c r="AZ235" s="3">
        <v>1744</v>
      </c>
      <c r="BA235" s="3">
        <v>694</v>
      </c>
      <c r="BB235" s="3">
        <v>2799</v>
      </c>
      <c r="BC235" s="3">
        <v>2157</v>
      </c>
      <c r="BD235" s="3">
        <v>702</v>
      </c>
      <c r="BE235" s="3">
        <v>2122</v>
      </c>
      <c r="BF235" s="3">
        <v>1397</v>
      </c>
      <c r="BG235" s="3">
        <v>2296</v>
      </c>
      <c r="BH235" s="3">
        <v>811</v>
      </c>
      <c r="BI235" s="3">
        <v>2768</v>
      </c>
      <c r="BJ235" s="3">
        <v>795</v>
      </c>
      <c r="BK235" s="3">
        <v>966</v>
      </c>
      <c r="BL235" s="3">
        <v>2869</v>
      </c>
      <c r="BM235" s="3">
        <v>3058</v>
      </c>
      <c r="BN235" s="3">
        <v>3024</v>
      </c>
      <c r="BO235" s="3">
        <v>978</v>
      </c>
      <c r="BP235" s="3">
        <v>3237</v>
      </c>
      <c r="BQ235" s="3">
        <v>934</v>
      </c>
      <c r="BR235" s="3">
        <v>1549</v>
      </c>
      <c r="BS235" s="3">
        <v>2149</v>
      </c>
      <c r="BT235" s="3">
        <v>944</v>
      </c>
      <c r="BU235" s="3">
        <v>1411</v>
      </c>
      <c r="BV235" s="3">
        <v>1094</v>
      </c>
      <c r="BW235" s="3">
        <v>1101</v>
      </c>
      <c r="BX235" s="3">
        <v>2799</v>
      </c>
      <c r="BY235" s="3">
        <v>2144</v>
      </c>
      <c r="BZ235" s="3">
        <v>2449</v>
      </c>
      <c r="CA235" s="3">
        <v>2950</v>
      </c>
      <c r="CB235" s="3">
        <v>1984</v>
      </c>
      <c r="CC235" s="3">
        <v>2341</v>
      </c>
      <c r="CD235" s="3">
        <v>1804</v>
      </c>
      <c r="CE235" s="3">
        <v>881</v>
      </c>
      <c r="CF235" s="3">
        <v>1104</v>
      </c>
      <c r="CG235" s="3">
        <v>1036</v>
      </c>
      <c r="CH235" s="3">
        <v>980</v>
      </c>
    </row>
    <row r="236" spans="1:86" x14ac:dyDescent="0.2">
      <c r="A236" s="5" t="s">
        <v>475</v>
      </c>
      <c r="B236" s="9">
        <v>730536</v>
      </c>
      <c r="C236" s="9">
        <v>217</v>
      </c>
      <c r="D236" s="9">
        <v>566628</v>
      </c>
      <c r="E236" s="1" t="s">
        <v>476</v>
      </c>
      <c r="F236" s="1" t="s">
        <v>78</v>
      </c>
      <c r="G236" s="1" t="s">
        <v>78</v>
      </c>
      <c r="H236" s="1" t="s">
        <v>78</v>
      </c>
      <c r="I236" s="3">
        <v>197526</v>
      </c>
      <c r="J236" s="3">
        <v>944028</v>
      </c>
      <c r="K236" s="3">
        <v>775275</v>
      </c>
      <c r="L236" s="3">
        <v>447832</v>
      </c>
      <c r="M236" s="3">
        <v>359372</v>
      </c>
      <c r="N236" s="3">
        <v>782941</v>
      </c>
      <c r="O236" s="3">
        <v>311179</v>
      </c>
      <c r="P236" s="3">
        <v>111747</v>
      </c>
      <c r="Q236" s="3">
        <v>427593</v>
      </c>
      <c r="R236" s="3">
        <v>706197</v>
      </c>
      <c r="S236" s="3">
        <v>448394</v>
      </c>
      <c r="T236" s="3">
        <v>388325</v>
      </c>
      <c r="U236" s="3">
        <v>367783</v>
      </c>
      <c r="V236" s="3">
        <v>307602</v>
      </c>
      <c r="W236" s="3">
        <v>211403</v>
      </c>
      <c r="X236" s="3">
        <v>1000748</v>
      </c>
      <c r="Y236" s="3">
        <v>523654</v>
      </c>
      <c r="Z236" s="3">
        <v>741760</v>
      </c>
      <c r="AA236" s="3">
        <v>807351</v>
      </c>
      <c r="AB236" s="3">
        <v>267439</v>
      </c>
      <c r="AC236" s="3">
        <v>458713</v>
      </c>
      <c r="AD236" s="3">
        <v>175519</v>
      </c>
      <c r="AE236" s="3">
        <v>380456</v>
      </c>
      <c r="AF236" s="3">
        <v>231867</v>
      </c>
      <c r="AG236" s="3">
        <v>194628</v>
      </c>
      <c r="AH236" s="3">
        <v>207628</v>
      </c>
      <c r="AI236" s="3">
        <v>936893</v>
      </c>
      <c r="AJ236" s="3">
        <v>469375</v>
      </c>
      <c r="AK236" s="3">
        <v>404711</v>
      </c>
      <c r="AL236" s="3">
        <v>505328</v>
      </c>
      <c r="AM236" s="3">
        <v>280683</v>
      </c>
      <c r="AN236" s="3">
        <v>337266</v>
      </c>
      <c r="AO236" s="3">
        <v>500288</v>
      </c>
      <c r="AP236" s="3">
        <v>310658</v>
      </c>
      <c r="AQ236" s="3">
        <v>449437</v>
      </c>
      <c r="AR236" s="3">
        <v>441927</v>
      </c>
      <c r="AS236" s="3">
        <v>437095</v>
      </c>
      <c r="AT236" s="3">
        <v>429231</v>
      </c>
      <c r="AU236" s="3">
        <v>405429</v>
      </c>
      <c r="AV236" s="3">
        <v>221517</v>
      </c>
      <c r="AW236" s="3">
        <v>274377</v>
      </c>
      <c r="AX236" s="3">
        <v>794812</v>
      </c>
      <c r="AY236" s="3">
        <v>134076</v>
      </c>
      <c r="AZ236" s="3">
        <v>855114</v>
      </c>
      <c r="BA236" s="3">
        <v>197698</v>
      </c>
      <c r="BB236" s="3">
        <v>245374</v>
      </c>
      <c r="BC236" s="3">
        <v>388650</v>
      </c>
      <c r="BD236" s="3">
        <v>431102</v>
      </c>
      <c r="BE236" s="3">
        <v>331362</v>
      </c>
      <c r="BF236" s="3">
        <v>456704</v>
      </c>
      <c r="BG236" s="3">
        <v>122799</v>
      </c>
      <c r="BH236" s="3">
        <v>941562</v>
      </c>
      <c r="BI236" s="3">
        <v>304384</v>
      </c>
      <c r="BJ236" s="3">
        <v>330677</v>
      </c>
      <c r="BK236" s="3">
        <v>906372</v>
      </c>
      <c r="BL236" s="3">
        <v>548514</v>
      </c>
      <c r="BM236" s="3">
        <v>196882</v>
      </c>
      <c r="BN236" s="3">
        <v>343176</v>
      </c>
      <c r="BO236" s="3">
        <v>539095</v>
      </c>
      <c r="BP236" s="3">
        <v>376631</v>
      </c>
      <c r="BQ236" s="3">
        <v>449085</v>
      </c>
      <c r="BR236" s="3">
        <v>444690</v>
      </c>
      <c r="BS236" s="3">
        <v>507677</v>
      </c>
      <c r="BT236" s="3">
        <v>477333</v>
      </c>
      <c r="BU236" s="3">
        <v>594860</v>
      </c>
      <c r="BV236" s="3">
        <v>507916</v>
      </c>
      <c r="BW236" s="3">
        <v>1304924</v>
      </c>
      <c r="BX236" s="3">
        <v>746646</v>
      </c>
      <c r="BY236" s="3">
        <v>82646</v>
      </c>
      <c r="BZ236" s="3">
        <v>442092</v>
      </c>
      <c r="CA236" s="3">
        <v>910199</v>
      </c>
      <c r="CB236" s="3">
        <v>256984</v>
      </c>
      <c r="CC236" s="3">
        <v>393429</v>
      </c>
      <c r="CD236" s="3">
        <v>547867</v>
      </c>
      <c r="CE236" s="3">
        <v>873931</v>
      </c>
      <c r="CF236" s="3">
        <v>517303</v>
      </c>
      <c r="CG236" s="3">
        <v>1365466</v>
      </c>
      <c r="CH236" s="3">
        <v>694023</v>
      </c>
    </row>
    <row r="237" spans="1:86" x14ac:dyDescent="0.2">
      <c r="A237" s="5" t="s">
        <v>751</v>
      </c>
      <c r="B237" s="9">
        <v>739222</v>
      </c>
      <c r="C237" s="9">
        <v>353</v>
      </c>
      <c r="D237" s="9">
        <v>241087</v>
      </c>
      <c r="E237" s="1" t="s">
        <v>752</v>
      </c>
      <c r="F237" s="1" t="s">
        <v>78</v>
      </c>
      <c r="G237" s="1" t="s">
        <v>78</v>
      </c>
      <c r="H237" s="1" t="s">
        <v>78</v>
      </c>
      <c r="I237" s="3">
        <v>1618</v>
      </c>
      <c r="J237" s="3">
        <v>1146</v>
      </c>
      <c r="K237" s="3">
        <v>368</v>
      </c>
      <c r="L237" s="3">
        <v>282</v>
      </c>
      <c r="M237" s="3">
        <v>929</v>
      </c>
      <c r="N237" s="3">
        <v>973</v>
      </c>
      <c r="O237" s="3">
        <v>204</v>
      </c>
      <c r="P237" s="3">
        <v>256</v>
      </c>
      <c r="Q237" s="3">
        <v>141</v>
      </c>
      <c r="R237" s="3">
        <v>630</v>
      </c>
      <c r="S237" s="3">
        <v>334</v>
      </c>
      <c r="T237" s="3">
        <v>160</v>
      </c>
      <c r="U237" s="3">
        <v>324</v>
      </c>
      <c r="V237" s="3">
        <v>2002</v>
      </c>
      <c r="W237" s="3">
        <v>251</v>
      </c>
      <c r="X237" s="3">
        <v>321</v>
      </c>
      <c r="Y237" s="3">
        <v>562</v>
      </c>
      <c r="Z237" s="3">
        <v>984</v>
      </c>
      <c r="AA237" s="3">
        <v>1419</v>
      </c>
      <c r="AB237" s="3">
        <v>667</v>
      </c>
      <c r="AC237" s="3">
        <v>197</v>
      </c>
      <c r="AD237" s="3">
        <v>133</v>
      </c>
      <c r="AE237" s="3">
        <v>1444</v>
      </c>
      <c r="AF237" s="3">
        <v>187</v>
      </c>
      <c r="AG237" s="3">
        <v>281</v>
      </c>
      <c r="AH237" s="3">
        <v>388</v>
      </c>
      <c r="AI237" s="3">
        <v>710</v>
      </c>
      <c r="AJ237" s="3">
        <v>326</v>
      </c>
      <c r="AK237" s="3">
        <v>400</v>
      </c>
      <c r="AL237" s="3">
        <v>2930</v>
      </c>
      <c r="AM237" s="3">
        <v>308</v>
      </c>
      <c r="AN237" s="3">
        <v>279</v>
      </c>
      <c r="AO237" s="3">
        <v>187</v>
      </c>
      <c r="AP237" s="3">
        <v>510</v>
      </c>
      <c r="AQ237" s="3">
        <v>1195</v>
      </c>
      <c r="AR237" s="3">
        <v>567</v>
      </c>
      <c r="AS237" s="3">
        <v>418</v>
      </c>
      <c r="AT237" s="3">
        <v>1464</v>
      </c>
      <c r="AU237" s="3">
        <v>339</v>
      </c>
      <c r="AV237" s="3">
        <v>1149</v>
      </c>
      <c r="AW237" s="3">
        <v>188</v>
      </c>
      <c r="AX237" s="3">
        <v>731</v>
      </c>
      <c r="AY237" s="3">
        <v>478</v>
      </c>
      <c r="AZ237" s="3">
        <v>270</v>
      </c>
      <c r="BA237" s="3">
        <v>747</v>
      </c>
      <c r="BB237" s="3">
        <v>251</v>
      </c>
      <c r="BC237" s="3">
        <v>279</v>
      </c>
      <c r="BD237" s="3">
        <v>826</v>
      </c>
      <c r="BE237" s="3">
        <v>354</v>
      </c>
      <c r="BF237" s="3">
        <v>1033</v>
      </c>
      <c r="BG237" s="3">
        <v>217</v>
      </c>
      <c r="BH237" s="3">
        <v>1074</v>
      </c>
      <c r="BI237" s="3">
        <v>331</v>
      </c>
      <c r="BJ237" s="3">
        <v>182</v>
      </c>
      <c r="BK237" s="3">
        <v>481</v>
      </c>
      <c r="BL237" s="3">
        <v>192</v>
      </c>
      <c r="BM237" s="3">
        <v>105</v>
      </c>
      <c r="BN237" s="3">
        <v>1088</v>
      </c>
      <c r="BO237" s="3">
        <v>703</v>
      </c>
      <c r="BP237" s="3">
        <v>128</v>
      </c>
      <c r="BQ237" s="3">
        <v>823</v>
      </c>
      <c r="BR237" s="3">
        <v>580</v>
      </c>
      <c r="BS237" s="3">
        <v>279</v>
      </c>
      <c r="BT237" s="3">
        <v>527</v>
      </c>
      <c r="BU237" s="3">
        <v>992</v>
      </c>
      <c r="BV237" s="3">
        <v>2142</v>
      </c>
      <c r="BW237" s="3">
        <v>470</v>
      </c>
      <c r="BX237" s="3">
        <v>340</v>
      </c>
      <c r="BY237" s="3">
        <v>1003</v>
      </c>
      <c r="BZ237" s="3">
        <v>262</v>
      </c>
      <c r="CA237" s="3">
        <v>277</v>
      </c>
      <c r="CB237" s="3">
        <v>231</v>
      </c>
      <c r="CC237" s="3">
        <v>294</v>
      </c>
      <c r="CD237" s="3">
        <v>317</v>
      </c>
      <c r="CE237" s="3">
        <v>432</v>
      </c>
      <c r="CF237" s="3">
        <v>568</v>
      </c>
      <c r="CG237" s="3">
        <v>918</v>
      </c>
      <c r="CH237" s="3">
        <v>979</v>
      </c>
    </row>
    <row r="238" spans="1:86" x14ac:dyDescent="0.2">
      <c r="A238" s="5" t="s">
        <v>993</v>
      </c>
      <c r="B238" s="9">
        <v>675254</v>
      </c>
      <c r="C238" s="9">
        <v>217</v>
      </c>
      <c r="D238" s="9">
        <v>199777</v>
      </c>
      <c r="E238" s="1" t="s">
        <v>994</v>
      </c>
      <c r="F238" s="1" t="s">
        <v>78</v>
      </c>
      <c r="G238" s="1" t="s">
        <v>78</v>
      </c>
      <c r="H238" s="1" t="s">
        <v>78</v>
      </c>
      <c r="I238" s="3">
        <v>4622</v>
      </c>
      <c r="J238" s="3">
        <v>3528</v>
      </c>
      <c r="K238" s="3">
        <v>2116</v>
      </c>
      <c r="L238" s="3">
        <v>1143</v>
      </c>
      <c r="M238" s="3">
        <v>4701</v>
      </c>
      <c r="N238" s="3">
        <v>4095</v>
      </c>
      <c r="O238" s="3">
        <v>301</v>
      </c>
      <c r="P238" s="3">
        <v>546</v>
      </c>
      <c r="Q238" s="3">
        <v>2798</v>
      </c>
      <c r="R238" s="3">
        <v>3744</v>
      </c>
      <c r="S238" s="3">
        <v>3398</v>
      </c>
      <c r="T238" s="3">
        <v>446</v>
      </c>
      <c r="U238" s="3">
        <v>4798</v>
      </c>
      <c r="V238" s="3">
        <v>4981</v>
      </c>
      <c r="W238" s="3">
        <v>518</v>
      </c>
      <c r="X238" s="3">
        <v>3106</v>
      </c>
      <c r="Y238" s="3">
        <v>2881</v>
      </c>
      <c r="Z238" s="3">
        <v>2434</v>
      </c>
      <c r="AA238" s="3">
        <v>2935</v>
      </c>
      <c r="AB238" s="3">
        <v>4427</v>
      </c>
      <c r="AC238" s="3">
        <v>1930</v>
      </c>
      <c r="AD238" s="3">
        <v>1051</v>
      </c>
      <c r="AE238" s="3">
        <v>2254</v>
      </c>
      <c r="AF238" s="3">
        <v>1445</v>
      </c>
      <c r="AG238" s="3">
        <v>1409</v>
      </c>
      <c r="AH238" s="3">
        <v>1691</v>
      </c>
      <c r="AI238" s="3">
        <v>3136</v>
      </c>
      <c r="AJ238" s="3">
        <v>2359</v>
      </c>
      <c r="AK238" s="3">
        <v>1515</v>
      </c>
      <c r="AL238" s="3">
        <v>2163</v>
      </c>
      <c r="AM238" s="3">
        <v>4836</v>
      </c>
      <c r="AN238" s="3">
        <v>3253</v>
      </c>
      <c r="AO238" s="3">
        <v>2732</v>
      </c>
      <c r="AP238" s="3">
        <v>2582</v>
      </c>
      <c r="AQ238" s="3">
        <v>1267</v>
      </c>
      <c r="AR238" s="3">
        <v>2891</v>
      </c>
      <c r="AS238" s="3">
        <v>2923</v>
      </c>
      <c r="AT238" s="3">
        <v>2094</v>
      </c>
      <c r="AU238" s="3">
        <v>3030</v>
      </c>
      <c r="AV238" s="3">
        <v>2837</v>
      </c>
      <c r="AW238" s="3">
        <v>2003</v>
      </c>
      <c r="AX238" s="3">
        <v>554</v>
      </c>
      <c r="AY238" s="3">
        <v>3381</v>
      </c>
      <c r="AZ238" s="3">
        <v>543</v>
      </c>
      <c r="BA238" s="3">
        <v>397</v>
      </c>
      <c r="BB238" s="3">
        <v>324</v>
      </c>
      <c r="BC238" s="3">
        <v>638</v>
      </c>
      <c r="BD238" s="3">
        <v>446</v>
      </c>
      <c r="BE238" s="3">
        <v>306</v>
      </c>
      <c r="BF238" s="3">
        <v>2871</v>
      </c>
      <c r="BG238" s="3">
        <v>440</v>
      </c>
      <c r="BH238" s="3">
        <v>834</v>
      </c>
      <c r="BI238" s="3">
        <v>1193</v>
      </c>
      <c r="BJ238" s="3">
        <v>405</v>
      </c>
      <c r="BK238" s="3">
        <v>2646</v>
      </c>
      <c r="BL238" s="3">
        <v>2829</v>
      </c>
      <c r="BM238" s="3">
        <v>1023</v>
      </c>
      <c r="BN238" s="3">
        <v>225</v>
      </c>
      <c r="BO238" s="3">
        <v>9857</v>
      </c>
      <c r="BP238" s="3">
        <v>2449</v>
      </c>
      <c r="BQ238" s="3">
        <v>1821</v>
      </c>
      <c r="BR238" s="3">
        <v>1849</v>
      </c>
      <c r="BS238" s="3">
        <v>2434</v>
      </c>
      <c r="BT238" s="3">
        <v>615</v>
      </c>
      <c r="BU238" s="3">
        <v>1145</v>
      </c>
      <c r="BV238" s="3">
        <v>884</v>
      </c>
      <c r="BW238" s="3">
        <v>1562</v>
      </c>
      <c r="BX238" s="3">
        <v>646</v>
      </c>
      <c r="BY238" s="3">
        <v>172</v>
      </c>
      <c r="BZ238" s="3">
        <v>1449</v>
      </c>
      <c r="CA238" s="3">
        <v>180</v>
      </c>
      <c r="CB238" s="3">
        <v>1334</v>
      </c>
      <c r="CC238" s="3">
        <v>1095</v>
      </c>
      <c r="CD238" s="3">
        <v>1461</v>
      </c>
      <c r="CE238" s="3">
        <v>1587</v>
      </c>
      <c r="CF238" s="3">
        <v>3563</v>
      </c>
      <c r="CG238" s="3">
        <v>541</v>
      </c>
      <c r="CH238" s="3">
        <v>3368</v>
      </c>
    </row>
    <row r="239" spans="1:86" x14ac:dyDescent="0.2">
      <c r="A239" s="5" t="s">
        <v>479</v>
      </c>
      <c r="B239" s="9">
        <v>527270</v>
      </c>
      <c r="C239" s="9">
        <v>142</v>
      </c>
      <c r="D239" s="9">
        <v>537763</v>
      </c>
      <c r="E239" s="1" t="s">
        <v>480</v>
      </c>
      <c r="F239" s="1" t="s">
        <v>78</v>
      </c>
      <c r="G239" s="1" t="s">
        <v>78</v>
      </c>
      <c r="H239" s="1" t="s">
        <v>78</v>
      </c>
      <c r="I239" s="3">
        <v>3409</v>
      </c>
      <c r="J239" s="3">
        <v>3427</v>
      </c>
      <c r="K239" s="3">
        <v>1584</v>
      </c>
      <c r="L239" s="3">
        <v>659</v>
      </c>
      <c r="M239" s="3">
        <v>3118</v>
      </c>
      <c r="N239" s="3">
        <v>3404</v>
      </c>
      <c r="O239" s="3">
        <v>674</v>
      </c>
      <c r="P239" s="3">
        <v>1422</v>
      </c>
      <c r="Q239" s="3">
        <v>1124</v>
      </c>
      <c r="R239" s="3">
        <v>1270</v>
      </c>
      <c r="S239" s="3">
        <v>1176</v>
      </c>
      <c r="T239" s="3">
        <v>1128</v>
      </c>
      <c r="U239" s="3">
        <v>1109</v>
      </c>
      <c r="V239" s="3">
        <v>1455</v>
      </c>
      <c r="W239" s="3">
        <v>1559</v>
      </c>
      <c r="X239" s="3">
        <v>901</v>
      </c>
      <c r="Y239" s="3">
        <v>776</v>
      </c>
      <c r="Z239" s="3">
        <v>2650</v>
      </c>
      <c r="AA239" s="3">
        <v>5531</v>
      </c>
      <c r="AB239" s="3">
        <v>1217</v>
      </c>
      <c r="AC239" s="3">
        <v>624</v>
      </c>
      <c r="AD239" s="3">
        <v>1366</v>
      </c>
      <c r="AE239" s="3">
        <v>4061</v>
      </c>
      <c r="AF239" s="3">
        <v>1706</v>
      </c>
      <c r="AG239" s="3">
        <v>889</v>
      </c>
      <c r="AH239" s="3">
        <v>836</v>
      </c>
      <c r="AI239" s="3">
        <v>2985</v>
      </c>
      <c r="AJ239" s="3">
        <v>571</v>
      </c>
      <c r="AK239" s="3">
        <v>1806</v>
      </c>
      <c r="AL239" s="3">
        <v>1007</v>
      </c>
      <c r="AM239" s="3">
        <v>1400</v>
      </c>
      <c r="AN239" s="3">
        <v>684</v>
      </c>
      <c r="AO239" s="3">
        <v>1871</v>
      </c>
      <c r="AP239" s="3">
        <v>2510</v>
      </c>
      <c r="AQ239" s="3">
        <v>1789</v>
      </c>
      <c r="AR239" s="3">
        <v>1030</v>
      </c>
      <c r="AS239" s="3">
        <v>2659</v>
      </c>
      <c r="AT239" s="3">
        <v>1344</v>
      </c>
      <c r="AU239" s="3">
        <v>1049</v>
      </c>
      <c r="AV239" s="3">
        <v>697</v>
      </c>
      <c r="AW239" s="3">
        <v>771</v>
      </c>
      <c r="AX239" s="3">
        <v>2938</v>
      </c>
      <c r="AY239" s="3">
        <v>2759</v>
      </c>
      <c r="AZ239" s="3">
        <v>804</v>
      </c>
      <c r="BA239" s="3">
        <v>1458</v>
      </c>
      <c r="BB239" s="3">
        <v>813</v>
      </c>
      <c r="BC239" s="3">
        <v>2155</v>
      </c>
      <c r="BD239" s="3">
        <v>1824</v>
      </c>
      <c r="BE239" s="3">
        <v>1080</v>
      </c>
      <c r="BF239" s="3">
        <v>3542</v>
      </c>
      <c r="BG239" s="3">
        <v>254</v>
      </c>
      <c r="BH239" s="3">
        <v>1504</v>
      </c>
      <c r="BI239" s="3">
        <v>1364</v>
      </c>
      <c r="BJ239" s="3">
        <v>1261</v>
      </c>
      <c r="BK239" s="3">
        <v>1116</v>
      </c>
      <c r="BL239" s="3">
        <v>1385</v>
      </c>
      <c r="BM239" s="3">
        <v>250</v>
      </c>
      <c r="BN239" s="3">
        <v>2955</v>
      </c>
      <c r="BO239" s="3">
        <v>2258</v>
      </c>
      <c r="BP239" s="3">
        <v>510</v>
      </c>
      <c r="BQ239" s="3">
        <v>2631</v>
      </c>
      <c r="BR239" s="3">
        <v>1222</v>
      </c>
      <c r="BS239" s="3">
        <v>2938</v>
      </c>
      <c r="BT239" s="3">
        <v>2279</v>
      </c>
      <c r="BU239" s="3">
        <v>4345</v>
      </c>
      <c r="BV239" s="3">
        <v>2307</v>
      </c>
      <c r="BW239" s="3">
        <v>2400</v>
      </c>
      <c r="BX239" s="3">
        <v>2966</v>
      </c>
      <c r="BY239" s="3">
        <v>1439</v>
      </c>
      <c r="BZ239" s="3">
        <v>1090</v>
      </c>
      <c r="CA239" s="3">
        <v>1479</v>
      </c>
      <c r="CB239" s="3">
        <v>2006</v>
      </c>
      <c r="CC239" s="3">
        <v>1822</v>
      </c>
      <c r="CD239" s="3">
        <v>1723</v>
      </c>
      <c r="CE239" s="3">
        <v>1931</v>
      </c>
      <c r="CF239" s="3">
        <v>2614</v>
      </c>
      <c r="CG239" s="3">
        <v>2403</v>
      </c>
      <c r="CH239" s="3">
        <v>1419</v>
      </c>
    </row>
    <row r="240" spans="1:86" x14ac:dyDescent="0.2">
      <c r="A240" s="5" t="s">
        <v>646</v>
      </c>
      <c r="B240" s="9">
        <v>457148</v>
      </c>
      <c r="C240" s="9">
        <v>85</v>
      </c>
      <c r="D240" s="9">
        <v>300139</v>
      </c>
      <c r="E240" s="1" t="s">
        <v>647</v>
      </c>
      <c r="F240" s="1" t="s">
        <v>78</v>
      </c>
      <c r="G240" s="1" t="s">
        <v>78</v>
      </c>
      <c r="H240" s="1" t="s">
        <v>78</v>
      </c>
      <c r="I240" s="3">
        <v>1624</v>
      </c>
      <c r="J240" s="3">
        <v>1961</v>
      </c>
      <c r="K240" s="3">
        <v>1439</v>
      </c>
      <c r="L240" s="3">
        <v>1406</v>
      </c>
      <c r="M240" s="3">
        <v>1787</v>
      </c>
      <c r="N240" s="3">
        <v>1733</v>
      </c>
      <c r="O240" s="3">
        <v>1275</v>
      </c>
      <c r="P240" s="3">
        <v>1029</v>
      </c>
      <c r="Q240" s="3">
        <v>771</v>
      </c>
      <c r="R240" s="3">
        <v>1668</v>
      </c>
      <c r="S240" s="3">
        <v>618</v>
      </c>
      <c r="T240" s="3">
        <v>1557</v>
      </c>
      <c r="U240" s="3">
        <v>932</v>
      </c>
      <c r="V240" s="3">
        <v>1899</v>
      </c>
      <c r="W240" s="3">
        <v>1661</v>
      </c>
      <c r="X240" s="3">
        <v>1807</v>
      </c>
      <c r="Y240" s="3">
        <v>675</v>
      </c>
      <c r="Z240" s="3">
        <v>1400</v>
      </c>
      <c r="AA240" s="3">
        <v>1340</v>
      </c>
      <c r="AB240" s="3">
        <v>1236</v>
      </c>
      <c r="AC240" s="3">
        <v>1303</v>
      </c>
      <c r="AD240" s="3">
        <v>886</v>
      </c>
      <c r="AE240" s="3">
        <v>755</v>
      </c>
      <c r="AF240" s="3">
        <v>1454</v>
      </c>
      <c r="AG240" s="3">
        <v>918</v>
      </c>
      <c r="AH240" s="3">
        <v>837</v>
      </c>
      <c r="AI240" s="3">
        <v>1665</v>
      </c>
      <c r="AJ240" s="3">
        <v>1324</v>
      </c>
      <c r="AK240" s="3">
        <v>667</v>
      </c>
      <c r="AL240" s="3">
        <v>1580</v>
      </c>
      <c r="AM240" s="3">
        <v>834</v>
      </c>
      <c r="AN240" s="3">
        <v>786</v>
      </c>
      <c r="AO240" s="3">
        <v>698</v>
      </c>
      <c r="AP240" s="3">
        <v>763</v>
      </c>
      <c r="AQ240" s="3">
        <v>1715</v>
      </c>
      <c r="AR240" s="3">
        <v>1945</v>
      </c>
      <c r="AS240" s="3">
        <v>1044</v>
      </c>
      <c r="AT240" s="3">
        <v>2031</v>
      </c>
      <c r="AU240" s="3">
        <v>829</v>
      </c>
      <c r="AV240" s="3">
        <v>1336</v>
      </c>
      <c r="AW240" s="3">
        <v>772</v>
      </c>
      <c r="AX240" s="3">
        <v>1735</v>
      </c>
      <c r="AY240" s="3">
        <v>601</v>
      </c>
      <c r="AZ240" s="3">
        <v>671</v>
      </c>
      <c r="BA240" s="3">
        <v>1630</v>
      </c>
      <c r="BB240" s="3">
        <v>737</v>
      </c>
      <c r="BC240" s="3">
        <v>1212</v>
      </c>
      <c r="BD240" s="3">
        <v>1970</v>
      </c>
      <c r="BE240" s="3">
        <v>1083</v>
      </c>
      <c r="BF240" s="3">
        <v>1572</v>
      </c>
      <c r="BG240" s="3">
        <v>704</v>
      </c>
      <c r="BH240" s="3">
        <v>1746</v>
      </c>
      <c r="BI240" s="3">
        <v>760</v>
      </c>
      <c r="BJ240" s="3">
        <v>1816</v>
      </c>
      <c r="BK240" s="3">
        <v>1618</v>
      </c>
      <c r="BL240" s="3">
        <v>952</v>
      </c>
      <c r="BM240" s="3">
        <v>760</v>
      </c>
      <c r="BN240" s="3">
        <v>1132</v>
      </c>
      <c r="BO240" s="3">
        <v>2308</v>
      </c>
      <c r="BP240" s="3">
        <v>693</v>
      </c>
      <c r="BQ240" s="3">
        <v>1800</v>
      </c>
      <c r="BR240" s="3">
        <v>990</v>
      </c>
      <c r="BS240" s="3">
        <v>1061</v>
      </c>
      <c r="BT240" s="3">
        <v>1674</v>
      </c>
      <c r="BU240" s="3">
        <v>1848</v>
      </c>
      <c r="BV240" s="3">
        <v>1829</v>
      </c>
      <c r="BW240" s="3">
        <v>1761</v>
      </c>
      <c r="BX240" s="3">
        <v>1049</v>
      </c>
      <c r="BY240" s="3">
        <v>842</v>
      </c>
      <c r="BZ240" s="3">
        <v>1146</v>
      </c>
      <c r="CA240" s="3">
        <v>1141</v>
      </c>
      <c r="CB240" s="3">
        <v>821</v>
      </c>
      <c r="CC240" s="3">
        <v>1130</v>
      </c>
      <c r="CD240" s="3">
        <v>740</v>
      </c>
      <c r="CE240" s="3">
        <v>1307</v>
      </c>
      <c r="CF240" s="3">
        <v>1777</v>
      </c>
      <c r="CG240" s="3">
        <v>2135</v>
      </c>
      <c r="CH240" s="3">
        <v>1532</v>
      </c>
    </row>
    <row r="241" spans="1:86" x14ac:dyDescent="0.2">
      <c r="A241" s="5" t="s">
        <v>989</v>
      </c>
      <c r="B241" s="9">
        <v>681176</v>
      </c>
      <c r="C241" s="9">
        <v>361</v>
      </c>
      <c r="D241" s="9">
        <v>199794</v>
      </c>
      <c r="E241" s="1" t="s">
        <v>990</v>
      </c>
      <c r="F241" s="1" t="s">
        <v>78</v>
      </c>
      <c r="G241" s="1" t="s">
        <v>78</v>
      </c>
      <c r="H241" s="1" t="s">
        <v>78</v>
      </c>
      <c r="I241" s="3">
        <v>1142</v>
      </c>
      <c r="J241" s="3">
        <v>674</v>
      </c>
      <c r="K241" s="3">
        <v>354</v>
      </c>
      <c r="L241" s="3">
        <v>104</v>
      </c>
      <c r="M241" s="3">
        <v>1083</v>
      </c>
      <c r="N241" s="3">
        <v>844</v>
      </c>
      <c r="O241" s="3">
        <v>117</v>
      </c>
      <c r="P241" s="3">
        <v>125</v>
      </c>
      <c r="Q241" s="3">
        <v>698</v>
      </c>
      <c r="R241" s="3">
        <v>892</v>
      </c>
      <c r="S241" s="3">
        <v>824</v>
      </c>
      <c r="T241" s="3">
        <v>113</v>
      </c>
      <c r="U241" s="3">
        <v>985</v>
      </c>
      <c r="V241" s="3">
        <v>1236</v>
      </c>
      <c r="W241" s="3">
        <v>137</v>
      </c>
      <c r="X241" s="3">
        <v>598</v>
      </c>
      <c r="Y241" s="3">
        <v>684</v>
      </c>
      <c r="Z241" s="3">
        <v>514</v>
      </c>
      <c r="AA241" s="3">
        <v>684</v>
      </c>
      <c r="AB241" s="3">
        <v>970</v>
      </c>
      <c r="AC241" s="3">
        <v>510</v>
      </c>
      <c r="AD241" s="3">
        <v>325</v>
      </c>
      <c r="AE241" s="3">
        <v>589</v>
      </c>
      <c r="AF241" s="3">
        <v>251</v>
      </c>
      <c r="AG241" s="3">
        <v>305</v>
      </c>
      <c r="AH241" s="3">
        <v>441</v>
      </c>
      <c r="AI241" s="3">
        <v>672</v>
      </c>
      <c r="AJ241" s="3">
        <v>456</v>
      </c>
      <c r="AK241" s="3">
        <v>401</v>
      </c>
      <c r="AL241" s="3">
        <v>237</v>
      </c>
      <c r="AM241" s="3">
        <v>1110</v>
      </c>
      <c r="AN241" s="3">
        <v>781</v>
      </c>
      <c r="AO241" s="3">
        <v>581</v>
      </c>
      <c r="AP241" s="3">
        <v>687</v>
      </c>
      <c r="AQ241" s="3">
        <v>186</v>
      </c>
      <c r="AR241" s="3">
        <v>478</v>
      </c>
      <c r="AS241" s="3">
        <v>536</v>
      </c>
      <c r="AT241" s="3">
        <v>497</v>
      </c>
      <c r="AU241" s="3">
        <v>636</v>
      </c>
      <c r="AV241" s="3">
        <v>466</v>
      </c>
      <c r="AW241" s="3">
        <v>642</v>
      </c>
      <c r="AX241" s="3">
        <v>152</v>
      </c>
      <c r="AY241" s="3">
        <v>847</v>
      </c>
      <c r="AZ241" s="3">
        <v>156</v>
      </c>
      <c r="BA241" s="3">
        <v>154</v>
      </c>
      <c r="BB241" s="3">
        <v>104</v>
      </c>
      <c r="BC241" s="3">
        <v>124</v>
      </c>
      <c r="BD241" s="3">
        <v>157</v>
      </c>
      <c r="BE241" s="3">
        <v>63</v>
      </c>
      <c r="BF241" s="3">
        <v>609</v>
      </c>
      <c r="BG241" s="3">
        <v>99</v>
      </c>
      <c r="BH241" s="3">
        <v>133</v>
      </c>
      <c r="BI241" s="3">
        <v>282</v>
      </c>
      <c r="BJ241" s="3">
        <v>104</v>
      </c>
      <c r="BK241" s="3">
        <v>450</v>
      </c>
      <c r="BL241" s="3">
        <v>819</v>
      </c>
      <c r="BM241" s="3">
        <v>275</v>
      </c>
      <c r="BN241" s="3">
        <v>89</v>
      </c>
      <c r="BO241" s="3">
        <v>2111</v>
      </c>
      <c r="BP241" s="3">
        <v>604</v>
      </c>
      <c r="BQ241" s="3">
        <v>372</v>
      </c>
      <c r="BR241" s="3">
        <v>387</v>
      </c>
      <c r="BS241" s="3">
        <v>643</v>
      </c>
      <c r="BT241" s="3">
        <v>146</v>
      </c>
      <c r="BU241" s="3">
        <v>252</v>
      </c>
      <c r="BV241" s="3">
        <v>245</v>
      </c>
      <c r="BW241" s="3">
        <v>476</v>
      </c>
      <c r="BX241" s="3">
        <v>128</v>
      </c>
      <c r="BY241" s="3">
        <v>108</v>
      </c>
      <c r="BZ241" s="3">
        <v>362</v>
      </c>
      <c r="CA241" s="3">
        <v>54</v>
      </c>
      <c r="CB241" s="3">
        <v>302</v>
      </c>
      <c r="CC241" s="3">
        <v>229</v>
      </c>
      <c r="CD241" s="3">
        <v>412</v>
      </c>
      <c r="CE241" s="3">
        <v>283</v>
      </c>
      <c r="CF241" s="3">
        <v>723</v>
      </c>
      <c r="CG241" s="3">
        <v>171</v>
      </c>
      <c r="CH241" s="3">
        <v>687</v>
      </c>
    </row>
    <row r="242" spans="1:86" x14ac:dyDescent="0.2">
      <c r="A242" s="5" t="s">
        <v>895</v>
      </c>
      <c r="B242" s="9">
        <v>695971</v>
      </c>
      <c r="C242" s="9">
        <v>293</v>
      </c>
      <c r="D242" s="9">
        <v>213353</v>
      </c>
      <c r="E242" s="1" t="s">
        <v>896</v>
      </c>
      <c r="F242" s="1" t="s">
        <v>78</v>
      </c>
      <c r="G242" s="1" t="s">
        <v>78</v>
      </c>
      <c r="H242" s="1" t="s">
        <v>78</v>
      </c>
      <c r="I242" s="3">
        <v>520</v>
      </c>
      <c r="J242" s="3">
        <v>1441</v>
      </c>
      <c r="K242" s="3">
        <v>1732</v>
      </c>
      <c r="L242" s="3">
        <v>747</v>
      </c>
      <c r="M242" s="3">
        <v>1032</v>
      </c>
      <c r="N242" s="3">
        <v>1263</v>
      </c>
      <c r="O242" s="3">
        <v>852</v>
      </c>
      <c r="P242" s="3">
        <v>267</v>
      </c>
      <c r="Q242" s="3">
        <v>442</v>
      </c>
      <c r="R242" s="3">
        <v>1189</v>
      </c>
      <c r="S242" s="3">
        <v>594</v>
      </c>
      <c r="T242" s="3">
        <v>1072</v>
      </c>
      <c r="U242" s="3">
        <v>407</v>
      </c>
      <c r="V242" s="3">
        <v>652</v>
      </c>
      <c r="W242" s="3">
        <v>506</v>
      </c>
      <c r="X242" s="3">
        <v>669</v>
      </c>
      <c r="Y242" s="3">
        <v>216</v>
      </c>
      <c r="Z242" s="3">
        <v>1145</v>
      </c>
      <c r="AA242" s="3">
        <v>561</v>
      </c>
      <c r="AB242" s="3">
        <v>555</v>
      </c>
      <c r="AC242" s="3">
        <v>503</v>
      </c>
      <c r="AD242" s="3">
        <v>277</v>
      </c>
      <c r="AE242" s="3">
        <v>253</v>
      </c>
      <c r="AF242" s="3">
        <v>512</v>
      </c>
      <c r="AG242" s="3">
        <v>251</v>
      </c>
      <c r="AH242" s="3">
        <v>250</v>
      </c>
      <c r="AI242" s="3">
        <v>881</v>
      </c>
      <c r="AJ242" s="3">
        <v>651</v>
      </c>
      <c r="AK242" s="3">
        <v>877</v>
      </c>
      <c r="AL242" s="3">
        <v>1348</v>
      </c>
      <c r="AM242" s="3">
        <v>534</v>
      </c>
      <c r="AN242" s="3">
        <v>473</v>
      </c>
      <c r="AO242" s="3">
        <v>297</v>
      </c>
      <c r="AP242" s="3">
        <v>566</v>
      </c>
      <c r="AQ242" s="3">
        <v>835</v>
      </c>
      <c r="AR242" s="3">
        <v>313</v>
      </c>
      <c r="AS242" s="3">
        <v>475</v>
      </c>
      <c r="AT242" s="3">
        <v>571</v>
      </c>
      <c r="AU242" s="3">
        <v>976</v>
      </c>
      <c r="AV242" s="3">
        <v>428</v>
      </c>
      <c r="AW242" s="3">
        <v>212</v>
      </c>
      <c r="AX242" s="3">
        <v>389</v>
      </c>
      <c r="AY242" s="3">
        <v>260</v>
      </c>
      <c r="AZ242" s="3">
        <v>351</v>
      </c>
      <c r="BA242" s="3">
        <v>904</v>
      </c>
      <c r="BB242" s="3">
        <v>261</v>
      </c>
      <c r="BC242" s="3">
        <v>450</v>
      </c>
      <c r="BD242" s="3">
        <v>832</v>
      </c>
      <c r="BE242" s="3">
        <v>322</v>
      </c>
      <c r="BF242" s="3">
        <v>969</v>
      </c>
      <c r="BG242" s="3">
        <v>313</v>
      </c>
      <c r="BH242" s="3">
        <v>905</v>
      </c>
      <c r="BI242" s="3">
        <v>712</v>
      </c>
      <c r="BJ242" s="3">
        <v>991</v>
      </c>
      <c r="BK242" s="3">
        <v>390</v>
      </c>
      <c r="BL242" s="3">
        <v>195</v>
      </c>
      <c r="BM242" s="3">
        <v>320</v>
      </c>
      <c r="BN242" s="3">
        <v>592</v>
      </c>
      <c r="BO242" s="3">
        <v>700</v>
      </c>
      <c r="BP242" s="3">
        <v>552</v>
      </c>
      <c r="BQ242" s="3">
        <v>519</v>
      </c>
      <c r="BR242" s="3">
        <v>347</v>
      </c>
      <c r="BS242" s="3">
        <v>1011</v>
      </c>
      <c r="BT242" s="3">
        <v>692</v>
      </c>
      <c r="BU242" s="3">
        <v>704</v>
      </c>
      <c r="BV242" s="3">
        <v>387</v>
      </c>
      <c r="BW242" s="3">
        <v>670</v>
      </c>
      <c r="BX242" s="3">
        <v>287</v>
      </c>
      <c r="BY242" s="3">
        <v>218</v>
      </c>
      <c r="BZ242" s="3">
        <v>455</v>
      </c>
      <c r="CA242" s="3">
        <v>434</v>
      </c>
      <c r="CB242" s="3">
        <v>195</v>
      </c>
      <c r="CC242" s="3">
        <v>241</v>
      </c>
      <c r="CD242" s="3">
        <v>1099</v>
      </c>
      <c r="CE242" s="3">
        <v>560</v>
      </c>
      <c r="CF242" s="3">
        <v>1654</v>
      </c>
      <c r="CG242" s="3">
        <v>1030</v>
      </c>
      <c r="CH242" s="3">
        <v>478</v>
      </c>
    </row>
    <row r="243" spans="1:86" x14ac:dyDescent="0.2">
      <c r="A243" s="5" t="s">
        <v>624</v>
      </c>
      <c r="B243" s="9">
        <v>227707</v>
      </c>
      <c r="C243" s="9">
        <v>173</v>
      </c>
      <c r="D243" s="9">
        <v>309642</v>
      </c>
      <c r="E243" s="1" t="s">
        <v>625</v>
      </c>
      <c r="F243" s="1" t="s">
        <v>78</v>
      </c>
      <c r="G243" s="1" t="s">
        <v>78</v>
      </c>
      <c r="H243" s="1" t="s">
        <v>78</v>
      </c>
      <c r="I243" s="3">
        <v>1591</v>
      </c>
      <c r="J243" s="3">
        <v>1322</v>
      </c>
      <c r="K243" s="3">
        <v>1603</v>
      </c>
      <c r="L243" s="3">
        <v>1357</v>
      </c>
      <c r="M243" s="3">
        <v>1399</v>
      </c>
      <c r="N243" s="3">
        <v>1607</v>
      </c>
      <c r="O243" s="3">
        <v>1064</v>
      </c>
      <c r="P243" s="3">
        <v>781</v>
      </c>
      <c r="Q243" s="3">
        <v>2308</v>
      </c>
      <c r="R243" s="3">
        <v>2671</v>
      </c>
      <c r="S243" s="3">
        <v>1781</v>
      </c>
      <c r="T243" s="3">
        <v>641</v>
      </c>
      <c r="U243" s="3">
        <v>2376</v>
      </c>
      <c r="V243" s="3">
        <v>3223</v>
      </c>
      <c r="W243" s="3">
        <v>1139</v>
      </c>
      <c r="X243" s="3">
        <v>1164</v>
      </c>
      <c r="Y243" s="3">
        <v>1165</v>
      </c>
      <c r="Z243" s="3">
        <v>1331</v>
      </c>
      <c r="AA243" s="3">
        <v>1027</v>
      </c>
      <c r="AB243" s="3">
        <v>1256</v>
      </c>
      <c r="AC243" s="3">
        <v>1289</v>
      </c>
      <c r="AD243" s="3">
        <v>2495</v>
      </c>
      <c r="AE243" s="3">
        <v>1249</v>
      </c>
      <c r="AF243" s="3">
        <v>991</v>
      </c>
      <c r="AG243" s="3">
        <v>2723</v>
      </c>
      <c r="AH243" s="3">
        <v>2150</v>
      </c>
      <c r="AI243" s="3">
        <v>1302</v>
      </c>
      <c r="AJ243" s="3">
        <v>808</v>
      </c>
      <c r="AK243" s="3">
        <v>926</v>
      </c>
      <c r="AL243" s="3">
        <v>548</v>
      </c>
      <c r="AM243" s="3">
        <v>1381</v>
      </c>
      <c r="AN243" s="3">
        <v>2628</v>
      </c>
      <c r="AO243" s="3">
        <v>1251</v>
      </c>
      <c r="AP243" s="3">
        <v>2975</v>
      </c>
      <c r="AQ243" s="3">
        <v>628</v>
      </c>
      <c r="AR243" s="3">
        <v>2006</v>
      </c>
      <c r="AS243" s="3">
        <v>815</v>
      </c>
      <c r="AT243" s="3">
        <v>1306</v>
      </c>
      <c r="AU243" s="3">
        <v>1305</v>
      </c>
      <c r="AV243" s="3">
        <v>950</v>
      </c>
      <c r="AW243" s="3">
        <v>645</v>
      </c>
      <c r="AX243" s="3">
        <v>799</v>
      </c>
      <c r="AY243" s="3">
        <v>1004</v>
      </c>
      <c r="AZ243" s="3">
        <v>911</v>
      </c>
      <c r="BA243" s="3">
        <v>944</v>
      </c>
      <c r="BB243" s="3">
        <v>774</v>
      </c>
      <c r="BC243" s="3">
        <v>877</v>
      </c>
      <c r="BD243" s="3">
        <v>816</v>
      </c>
      <c r="BE243" s="3">
        <v>814</v>
      </c>
      <c r="BF243" s="3">
        <v>1199</v>
      </c>
      <c r="BG243" s="3">
        <v>725</v>
      </c>
      <c r="BH243" s="3">
        <v>1427</v>
      </c>
      <c r="BI243" s="3">
        <v>783</v>
      </c>
      <c r="BJ243" s="3">
        <v>771</v>
      </c>
      <c r="BK243" s="3">
        <v>1710</v>
      </c>
      <c r="BL243" s="3">
        <v>572</v>
      </c>
      <c r="BM243" s="3">
        <v>1904</v>
      </c>
      <c r="BN243" s="3">
        <v>882</v>
      </c>
      <c r="BO243" s="3">
        <v>1020</v>
      </c>
      <c r="BP243" s="3">
        <v>2040</v>
      </c>
      <c r="BQ243" s="3">
        <v>1543</v>
      </c>
      <c r="BR243" s="3">
        <v>758</v>
      </c>
      <c r="BS243" s="3">
        <v>1364</v>
      </c>
      <c r="BT243" s="3">
        <v>1115</v>
      </c>
      <c r="BU243" s="3">
        <v>853</v>
      </c>
      <c r="BV243" s="3">
        <v>1083</v>
      </c>
      <c r="BW243" s="3">
        <v>604</v>
      </c>
      <c r="BX243" s="3">
        <v>1215</v>
      </c>
      <c r="BY243" s="3">
        <v>635</v>
      </c>
      <c r="BZ243" s="3">
        <v>843</v>
      </c>
      <c r="CA243" s="3">
        <v>864</v>
      </c>
      <c r="CB243" s="3">
        <v>606</v>
      </c>
      <c r="CC243" s="3">
        <v>628</v>
      </c>
      <c r="CD243" s="3">
        <v>947</v>
      </c>
      <c r="CE243" s="3">
        <v>913</v>
      </c>
      <c r="CF243" s="3">
        <v>812</v>
      </c>
      <c r="CG243" s="3">
        <v>916</v>
      </c>
      <c r="CH243" s="3">
        <v>1288</v>
      </c>
    </row>
    <row r="244" spans="1:86" x14ac:dyDescent="0.2">
      <c r="A244" s="5" t="s">
        <v>879</v>
      </c>
      <c r="B244" s="9">
        <v>655403</v>
      </c>
      <c r="C244" s="9">
        <v>273</v>
      </c>
      <c r="D244" s="9">
        <v>217797</v>
      </c>
      <c r="E244" s="1" t="s">
        <v>880</v>
      </c>
      <c r="F244" s="1" t="s">
        <v>78</v>
      </c>
      <c r="G244" s="1" t="s">
        <v>78</v>
      </c>
      <c r="H244" s="1" t="s">
        <v>78</v>
      </c>
      <c r="I244" s="3">
        <v>1841</v>
      </c>
      <c r="J244" s="3">
        <v>6540</v>
      </c>
      <c r="K244" s="3">
        <v>3129</v>
      </c>
      <c r="L244" s="3">
        <v>471</v>
      </c>
      <c r="M244" s="3">
        <v>2483</v>
      </c>
      <c r="N244" s="3">
        <v>2427</v>
      </c>
      <c r="O244" s="3">
        <v>979</v>
      </c>
      <c r="P244" s="3">
        <v>329</v>
      </c>
      <c r="Q244" s="3">
        <v>2099</v>
      </c>
      <c r="R244" s="3">
        <v>2761</v>
      </c>
      <c r="S244" s="3">
        <v>2067</v>
      </c>
      <c r="T244" s="3">
        <v>358</v>
      </c>
      <c r="U244" s="3">
        <v>2147</v>
      </c>
      <c r="V244" s="3">
        <v>2098</v>
      </c>
      <c r="W244" s="3">
        <v>690</v>
      </c>
      <c r="X244" s="3">
        <v>1926</v>
      </c>
      <c r="Y244" s="3">
        <v>1597</v>
      </c>
      <c r="Z244" s="3">
        <v>1677</v>
      </c>
      <c r="AA244" s="3">
        <v>570</v>
      </c>
      <c r="AB244" s="3">
        <v>2298</v>
      </c>
      <c r="AC244" s="3">
        <v>784</v>
      </c>
      <c r="AD244" s="3">
        <v>593</v>
      </c>
      <c r="AE244" s="3">
        <v>1268</v>
      </c>
      <c r="AF244" s="3">
        <v>2388</v>
      </c>
      <c r="AG244" s="3">
        <v>18145</v>
      </c>
      <c r="AH244" s="3">
        <v>495</v>
      </c>
      <c r="AI244" s="3">
        <v>2120</v>
      </c>
      <c r="AJ244" s="3">
        <v>1106</v>
      </c>
      <c r="AK244" s="3">
        <v>2353</v>
      </c>
      <c r="AL244" s="3">
        <v>1545</v>
      </c>
      <c r="AM244" s="3">
        <v>1712</v>
      </c>
      <c r="AN244" s="3">
        <v>1002</v>
      </c>
      <c r="AO244" s="3">
        <v>1653</v>
      </c>
      <c r="AP244" s="3">
        <v>1586</v>
      </c>
      <c r="AQ244" s="3">
        <v>737</v>
      </c>
      <c r="AR244" s="3">
        <v>809</v>
      </c>
      <c r="AS244" s="3">
        <v>2063</v>
      </c>
      <c r="AT244" s="3">
        <v>1149</v>
      </c>
      <c r="AU244" s="3">
        <v>2939</v>
      </c>
      <c r="AV244" s="3">
        <v>799</v>
      </c>
      <c r="AW244" s="3">
        <v>655</v>
      </c>
      <c r="AX244" s="3">
        <v>153</v>
      </c>
      <c r="AY244" s="3">
        <v>1333</v>
      </c>
      <c r="AZ244" s="3">
        <v>923</v>
      </c>
      <c r="BA244" s="3">
        <v>598</v>
      </c>
      <c r="BB244" s="3">
        <v>74</v>
      </c>
      <c r="BC244" s="3">
        <v>627</v>
      </c>
      <c r="BD244" s="3">
        <v>262</v>
      </c>
      <c r="BE244" s="3">
        <v>70</v>
      </c>
      <c r="BF244" s="3">
        <v>1407</v>
      </c>
      <c r="BG244" s="3">
        <v>641</v>
      </c>
      <c r="BH244" s="3">
        <v>207</v>
      </c>
      <c r="BI244" s="3">
        <v>888</v>
      </c>
      <c r="BJ244" s="3">
        <v>1046</v>
      </c>
      <c r="BK244" s="3">
        <v>813</v>
      </c>
      <c r="BL244" s="3">
        <v>697</v>
      </c>
      <c r="BM244" s="3">
        <v>700</v>
      </c>
      <c r="BN244" s="3">
        <v>66</v>
      </c>
      <c r="BO244" s="3">
        <v>1241</v>
      </c>
      <c r="BP244" s="3">
        <v>1718</v>
      </c>
      <c r="BQ244" s="3">
        <v>517</v>
      </c>
      <c r="BR244" s="3">
        <v>306</v>
      </c>
      <c r="BS244" s="3">
        <v>1362</v>
      </c>
      <c r="BT244" s="3">
        <v>227</v>
      </c>
      <c r="BU244" s="3">
        <v>253</v>
      </c>
      <c r="BV244" s="3">
        <v>128</v>
      </c>
      <c r="BW244" s="3">
        <v>480</v>
      </c>
      <c r="BX244" s="3">
        <v>139</v>
      </c>
      <c r="BY244" s="3">
        <v>86</v>
      </c>
      <c r="BZ244" s="3">
        <v>943</v>
      </c>
      <c r="CA244" s="3">
        <v>131</v>
      </c>
      <c r="CB244" s="3">
        <v>612</v>
      </c>
      <c r="CC244" s="3">
        <v>486</v>
      </c>
      <c r="CD244" s="3">
        <v>1040</v>
      </c>
      <c r="CE244" s="3">
        <v>294</v>
      </c>
      <c r="CF244" s="3">
        <v>2038</v>
      </c>
      <c r="CG244" s="3">
        <v>242</v>
      </c>
      <c r="CH244" s="3">
        <v>438</v>
      </c>
    </row>
    <row r="245" spans="1:86" x14ac:dyDescent="0.2">
      <c r="A245" s="5" t="s">
        <v>933</v>
      </c>
      <c r="B245" s="9">
        <v>479219</v>
      </c>
      <c r="C245" s="9">
        <v>155</v>
      </c>
      <c r="D245" s="9">
        <v>204426</v>
      </c>
      <c r="E245" s="1" t="s">
        <v>934</v>
      </c>
      <c r="F245" s="1" t="s">
        <v>78</v>
      </c>
      <c r="G245" s="1" t="s">
        <v>78</v>
      </c>
      <c r="H245" s="1" t="s">
        <v>78</v>
      </c>
      <c r="I245" s="3">
        <v>591</v>
      </c>
      <c r="J245" s="3">
        <v>1160</v>
      </c>
      <c r="K245" s="3">
        <v>1552</v>
      </c>
      <c r="L245" s="3">
        <v>1670</v>
      </c>
      <c r="M245" s="3">
        <v>2169</v>
      </c>
      <c r="N245" s="3">
        <v>1779</v>
      </c>
      <c r="O245" s="3">
        <v>1208</v>
      </c>
      <c r="P245" s="3">
        <v>1308</v>
      </c>
      <c r="Q245" s="3">
        <v>980</v>
      </c>
      <c r="R245" s="3">
        <v>2031</v>
      </c>
      <c r="S245" s="3">
        <v>817</v>
      </c>
      <c r="T245" s="3">
        <v>796</v>
      </c>
      <c r="U245" s="3">
        <v>720</v>
      </c>
      <c r="V245" s="3">
        <v>1442</v>
      </c>
      <c r="W245" s="3">
        <v>1133</v>
      </c>
      <c r="X245" s="3">
        <v>1436</v>
      </c>
      <c r="Y245" s="3">
        <v>1716</v>
      </c>
      <c r="Z245" s="3">
        <v>1566</v>
      </c>
      <c r="AA245" s="3">
        <v>1502</v>
      </c>
      <c r="AB245" s="3">
        <v>1077</v>
      </c>
      <c r="AC245" s="3">
        <v>1796</v>
      </c>
      <c r="AD245" s="3">
        <v>411</v>
      </c>
      <c r="AE245" s="3">
        <v>410</v>
      </c>
      <c r="AF245" s="3">
        <v>977</v>
      </c>
      <c r="AG245" s="3">
        <v>693</v>
      </c>
      <c r="AH245" s="3">
        <v>648</v>
      </c>
      <c r="AI245" s="3">
        <v>1561</v>
      </c>
      <c r="AJ245" s="3">
        <v>2500</v>
      </c>
      <c r="AK245" s="3">
        <v>1336</v>
      </c>
      <c r="AL245" s="3">
        <v>1351</v>
      </c>
      <c r="AM245" s="3">
        <v>660</v>
      </c>
      <c r="AN245" s="3">
        <v>623</v>
      </c>
      <c r="AO245" s="3">
        <v>733</v>
      </c>
      <c r="AP245" s="3">
        <v>351</v>
      </c>
      <c r="AQ245" s="3">
        <v>1434</v>
      </c>
      <c r="AR245" s="3">
        <v>1002</v>
      </c>
      <c r="AS245" s="3">
        <v>632</v>
      </c>
      <c r="AT245" s="3">
        <v>927</v>
      </c>
      <c r="AU245" s="3">
        <v>1121</v>
      </c>
      <c r="AV245" s="3">
        <v>769</v>
      </c>
      <c r="AW245" s="3">
        <v>610</v>
      </c>
      <c r="AX245" s="3">
        <v>1106</v>
      </c>
      <c r="AY245" s="3">
        <v>892</v>
      </c>
      <c r="AZ245" s="3">
        <v>447</v>
      </c>
      <c r="BA245" s="3">
        <v>804</v>
      </c>
      <c r="BB245" s="3">
        <v>777</v>
      </c>
      <c r="BC245" s="3">
        <v>848</v>
      </c>
      <c r="BD245" s="3">
        <v>1692</v>
      </c>
      <c r="BE245" s="3">
        <v>1820</v>
      </c>
      <c r="BF245" s="3">
        <v>1119</v>
      </c>
      <c r="BG245" s="3">
        <v>866</v>
      </c>
      <c r="BH245" s="3">
        <v>1420</v>
      </c>
      <c r="BI245" s="3">
        <v>670</v>
      </c>
      <c r="BJ245" s="3">
        <v>1759</v>
      </c>
      <c r="BK245" s="3">
        <v>1503</v>
      </c>
      <c r="BL245" s="3">
        <v>648</v>
      </c>
      <c r="BM245" s="3">
        <v>1156</v>
      </c>
      <c r="BN245" s="3">
        <v>759</v>
      </c>
      <c r="BO245" s="3">
        <v>929</v>
      </c>
      <c r="BP245" s="3">
        <v>737</v>
      </c>
      <c r="BQ245" s="3">
        <v>1511</v>
      </c>
      <c r="BR245" s="3">
        <v>1195</v>
      </c>
      <c r="BS245" s="3">
        <v>534</v>
      </c>
      <c r="BT245" s="3">
        <v>2179</v>
      </c>
      <c r="BU245" s="3">
        <v>1119</v>
      </c>
      <c r="BV245" s="3">
        <v>1042</v>
      </c>
      <c r="BW245" s="3">
        <v>1811</v>
      </c>
      <c r="BX245" s="3">
        <v>1016</v>
      </c>
      <c r="BY245" s="3">
        <v>677</v>
      </c>
      <c r="BZ245" s="3">
        <v>821</v>
      </c>
      <c r="CA245" s="3">
        <v>423</v>
      </c>
      <c r="CB245" s="3">
        <v>481</v>
      </c>
      <c r="CC245" s="3">
        <v>875</v>
      </c>
      <c r="CD245" s="3">
        <v>715</v>
      </c>
      <c r="CE245" s="3">
        <v>1256</v>
      </c>
      <c r="CF245" s="3">
        <v>876</v>
      </c>
      <c r="CG245" s="3">
        <v>1084</v>
      </c>
      <c r="CH245" s="3">
        <v>1054</v>
      </c>
    </row>
    <row r="246" spans="1:86" x14ac:dyDescent="0.2">
      <c r="A246" s="5" t="s">
        <v>650</v>
      </c>
      <c r="B246" s="9">
        <v>371476</v>
      </c>
      <c r="C246" s="9">
        <v>85</v>
      </c>
      <c r="D246" s="9">
        <v>300129</v>
      </c>
      <c r="E246" s="1" t="s">
        <v>651</v>
      </c>
      <c r="F246" s="1" t="s">
        <v>78</v>
      </c>
      <c r="G246" s="1" t="s">
        <v>78</v>
      </c>
      <c r="H246" s="1" t="s">
        <v>78</v>
      </c>
      <c r="I246" s="3">
        <v>1928</v>
      </c>
      <c r="J246" s="3">
        <v>2556</v>
      </c>
      <c r="K246" s="3">
        <v>1840</v>
      </c>
      <c r="L246" s="3">
        <v>1728</v>
      </c>
      <c r="M246" s="3">
        <v>2132</v>
      </c>
      <c r="N246" s="3">
        <v>2369</v>
      </c>
      <c r="O246" s="3">
        <v>1711</v>
      </c>
      <c r="P246" s="3">
        <v>1105</v>
      </c>
      <c r="Q246" s="3">
        <v>783</v>
      </c>
      <c r="R246" s="3">
        <v>1945</v>
      </c>
      <c r="S246" s="3">
        <v>657</v>
      </c>
      <c r="T246" s="3">
        <v>2153</v>
      </c>
      <c r="U246" s="3">
        <v>1046</v>
      </c>
      <c r="V246" s="3">
        <v>2150</v>
      </c>
      <c r="W246" s="3">
        <v>2074</v>
      </c>
      <c r="X246" s="3">
        <v>2334</v>
      </c>
      <c r="Y246" s="3">
        <v>1518</v>
      </c>
      <c r="Z246" s="3">
        <v>2430</v>
      </c>
      <c r="AA246" s="3">
        <v>1900</v>
      </c>
      <c r="AB246" s="3">
        <v>1580</v>
      </c>
      <c r="AC246" s="3">
        <v>1871</v>
      </c>
      <c r="AD246" s="3">
        <v>860</v>
      </c>
      <c r="AE246" s="3">
        <v>905</v>
      </c>
      <c r="AF246" s="3">
        <v>1727</v>
      </c>
      <c r="AG246" s="3">
        <v>1791</v>
      </c>
      <c r="AH246" s="3">
        <v>1057</v>
      </c>
      <c r="AI246" s="3">
        <v>2294</v>
      </c>
      <c r="AJ246" s="3">
        <v>1806</v>
      </c>
      <c r="AK246" s="3">
        <v>871</v>
      </c>
      <c r="AL246" s="3">
        <v>2128</v>
      </c>
      <c r="AM246" s="3">
        <v>1819</v>
      </c>
      <c r="AN246" s="3">
        <v>854</v>
      </c>
      <c r="AO246" s="3">
        <v>825</v>
      </c>
      <c r="AP246" s="3">
        <v>1418</v>
      </c>
      <c r="AQ246" s="3">
        <v>1962</v>
      </c>
      <c r="AR246" s="3">
        <v>2074</v>
      </c>
      <c r="AS246" s="3">
        <v>1237</v>
      </c>
      <c r="AT246" s="3">
        <v>1983</v>
      </c>
      <c r="AU246" s="3">
        <v>2110</v>
      </c>
      <c r="AV246" s="3">
        <v>1692</v>
      </c>
      <c r="AW246" s="3">
        <v>841</v>
      </c>
      <c r="AX246" s="3">
        <v>1741</v>
      </c>
      <c r="AY246" s="3">
        <v>2145</v>
      </c>
      <c r="AZ246" s="3">
        <v>771</v>
      </c>
      <c r="BA246" s="3">
        <v>2367</v>
      </c>
      <c r="BB246" s="3">
        <v>1554</v>
      </c>
      <c r="BC246" s="3">
        <v>1781</v>
      </c>
      <c r="BD246" s="3">
        <v>2198</v>
      </c>
      <c r="BE246" s="3">
        <v>1012</v>
      </c>
      <c r="BF246" s="3">
        <v>1996</v>
      </c>
      <c r="BG246" s="3">
        <v>704</v>
      </c>
      <c r="BH246" s="3">
        <v>2107</v>
      </c>
      <c r="BI246" s="3">
        <v>1276</v>
      </c>
      <c r="BJ246" s="3">
        <v>2174</v>
      </c>
      <c r="BK246" s="3">
        <v>1895</v>
      </c>
      <c r="BL246" s="3">
        <v>1278</v>
      </c>
      <c r="BM246" s="3">
        <v>1181</v>
      </c>
      <c r="BN246" s="3">
        <v>3787</v>
      </c>
      <c r="BO246" s="3">
        <v>2336</v>
      </c>
      <c r="BP246" s="3">
        <v>1199</v>
      </c>
      <c r="BQ246" s="3">
        <v>1979</v>
      </c>
      <c r="BR246" s="3">
        <v>1121</v>
      </c>
      <c r="BS246" s="3">
        <v>1223</v>
      </c>
      <c r="BT246" s="3">
        <v>1573</v>
      </c>
      <c r="BU246" s="3">
        <v>3635</v>
      </c>
      <c r="BV246" s="3">
        <v>1975</v>
      </c>
      <c r="BW246" s="3">
        <v>1841</v>
      </c>
      <c r="BX246" s="3">
        <v>2286</v>
      </c>
      <c r="BY246" s="3">
        <v>951</v>
      </c>
      <c r="BZ246" s="3">
        <v>1187</v>
      </c>
      <c r="CA246" s="3">
        <v>1190</v>
      </c>
      <c r="CB246" s="3">
        <v>1063</v>
      </c>
      <c r="CC246" s="3">
        <v>1461</v>
      </c>
      <c r="CD246" s="3">
        <v>978</v>
      </c>
      <c r="CE246" s="3">
        <v>1390</v>
      </c>
      <c r="CF246" s="3">
        <v>2111</v>
      </c>
      <c r="CG246" s="3">
        <v>2566</v>
      </c>
      <c r="CH246" s="3">
        <v>2132</v>
      </c>
    </row>
    <row r="247" spans="1:86" x14ac:dyDescent="0.2">
      <c r="A247" s="5" t="s">
        <v>413</v>
      </c>
      <c r="B247" s="9">
        <v>648089</v>
      </c>
      <c r="C247" s="9">
        <v>154</v>
      </c>
      <c r="D247" s="9">
        <v>696208</v>
      </c>
      <c r="E247" s="1" t="s">
        <v>414</v>
      </c>
      <c r="F247" s="1" t="s">
        <v>78</v>
      </c>
      <c r="G247" s="1" t="s">
        <v>78</v>
      </c>
      <c r="H247" s="1" t="s">
        <v>78</v>
      </c>
      <c r="I247" s="3">
        <v>2048</v>
      </c>
      <c r="J247" s="3">
        <v>2518</v>
      </c>
      <c r="K247" s="3">
        <v>1960</v>
      </c>
      <c r="L247" s="3">
        <v>660</v>
      </c>
      <c r="M247" s="3">
        <v>3404</v>
      </c>
      <c r="N247" s="3">
        <v>2056</v>
      </c>
      <c r="O247" s="3">
        <v>489</v>
      </c>
      <c r="P247" s="3">
        <v>490</v>
      </c>
      <c r="Q247" s="3">
        <v>777</v>
      </c>
      <c r="R247" s="3">
        <v>1301</v>
      </c>
      <c r="S247" s="3">
        <v>2265</v>
      </c>
      <c r="T247" s="3">
        <v>918</v>
      </c>
      <c r="U247" s="3">
        <v>3367</v>
      </c>
      <c r="V247" s="3">
        <v>2100</v>
      </c>
      <c r="W247" s="3">
        <v>664</v>
      </c>
      <c r="X247" s="3">
        <v>1075</v>
      </c>
      <c r="Y247" s="3">
        <v>2202</v>
      </c>
      <c r="Z247" s="3">
        <v>1423</v>
      </c>
      <c r="AA247" s="3">
        <v>2661</v>
      </c>
      <c r="AB247" s="3">
        <v>1415</v>
      </c>
      <c r="AC247" s="3">
        <v>1519</v>
      </c>
      <c r="AD247" s="3">
        <v>1110</v>
      </c>
      <c r="AE247" s="3">
        <v>2542</v>
      </c>
      <c r="AF247" s="3">
        <v>1231</v>
      </c>
      <c r="AG247" s="3">
        <v>1450</v>
      </c>
      <c r="AH247" s="3">
        <v>1586</v>
      </c>
      <c r="AI247" s="3">
        <v>1798</v>
      </c>
      <c r="AJ247" s="3">
        <v>1334</v>
      </c>
      <c r="AK247" s="3">
        <v>1345</v>
      </c>
      <c r="AL247" s="3">
        <v>1468</v>
      </c>
      <c r="AM247" s="3">
        <v>2953</v>
      </c>
      <c r="AN247" s="3">
        <v>1953</v>
      </c>
      <c r="AO247" s="3">
        <v>1110</v>
      </c>
      <c r="AP247" s="3">
        <v>1740</v>
      </c>
      <c r="AQ247" s="3">
        <v>2271</v>
      </c>
      <c r="AR247" s="3">
        <v>1546</v>
      </c>
      <c r="AS247" s="3">
        <v>1587</v>
      </c>
      <c r="AT247" s="3">
        <v>1536</v>
      </c>
      <c r="AU247" s="3">
        <v>1356</v>
      </c>
      <c r="AV247" s="3">
        <v>1312</v>
      </c>
      <c r="AW247" s="3">
        <v>1860</v>
      </c>
      <c r="AX247" s="3">
        <v>1803</v>
      </c>
      <c r="AY247" s="3">
        <v>2383</v>
      </c>
      <c r="AZ247" s="3">
        <v>959</v>
      </c>
      <c r="BA247" s="3">
        <v>1106</v>
      </c>
      <c r="BB247" s="3">
        <v>650</v>
      </c>
      <c r="BC247" s="3">
        <v>1507</v>
      </c>
      <c r="BD247" s="3">
        <v>1172</v>
      </c>
      <c r="BE247" s="3">
        <v>1472</v>
      </c>
      <c r="BF247" s="3">
        <v>2220</v>
      </c>
      <c r="BG247" s="3">
        <v>415</v>
      </c>
      <c r="BH247" s="3">
        <v>1900</v>
      </c>
      <c r="BI247" s="3">
        <v>708</v>
      </c>
      <c r="BJ247" s="3">
        <v>434</v>
      </c>
      <c r="BK247" s="3">
        <v>1313</v>
      </c>
      <c r="BL247" s="3">
        <v>2053</v>
      </c>
      <c r="BM247" s="3">
        <v>934</v>
      </c>
      <c r="BN247" s="3">
        <v>3286</v>
      </c>
      <c r="BO247" s="3">
        <v>2251</v>
      </c>
      <c r="BP247" s="3">
        <v>2026</v>
      </c>
      <c r="BQ247" s="3">
        <v>1549</v>
      </c>
      <c r="BR247" s="3">
        <v>1995</v>
      </c>
      <c r="BS247" s="3">
        <v>3065</v>
      </c>
      <c r="BT247" s="3">
        <v>2317</v>
      </c>
      <c r="BU247" s="3">
        <v>2265</v>
      </c>
      <c r="BV247" s="3">
        <v>1894</v>
      </c>
      <c r="BW247" s="3">
        <v>1455</v>
      </c>
      <c r="BX247" s="3">
        <v>2012</v>
      </c>
      <c r="BY247" s="3">
        <v>2413</v>
      </c>
      <c r="BZ247" s="3">
        <v>1041</v>
      </c>
      <c r="CA247" s="3">
        <v>1514</v>
      </c>
      <c r="CB247" s="3">
        <v>2963</v>
      </c>
      <c r="CC247" s="3">
        <v>1591</v>
      </c>
      <c r="CD247" s="3">
        <v>1633</v>
      </c>
      <c r="CE247" s="3">
        <v>2030</v>
      </c>
      <c r="CF247" s="3">
        <v>2163</v>
      </c>
      <c r="CG247" s="3">
        <v>1445</v>
      </c>
      <c r="CH247" s="3">
        <v>1262</v>
      </c>
    </row>
    <row r="248" spans="1:86" x14ac:dyDescent="0.2">
      <c r="A248" s="5" t="s">
        <v>652</v>
      </c>
      <c r="B248" s="9">
        <v>664281</v>
      </c>
      <c r="C248" s="9">
        <v>85</v>
      </c>
      <c r="D248" s="9">
        <v>300108</v>
      </c>
      <c r="E248" s="1" t="s">
        <v>653</v>
      </c>
      <c r="F248" s="1" t="s">
        <v>78</v>
      </c>
      <c r="G248" s="1" t="s">
        <v>78</v>
      </c>
      <c r="H248" s="1" t="s">
        <v>78</v>
      </c>
      <c r="I248" s="3">
        <v>4816</v>
      </c>
      <c r="J248" s="3">
        <v>2927</v>
      </c>
      <c r="K248" s="3">
        <v>2473</v>
      </c>
      <c r="L248" s="3">
        <v>2552</v>
      </c>
      <c r="M248" s="3">
        <v>2900</v>
      </c>
      <c r="N248" s="3">
        <v>3263</v>
      </c>
      <c r="O248" s="3">
        <v>2397</v>
      </c>
      <c r="P248" s="3">
        <v>2961</v>
      </c>
      <c r="Q248" s="3">
        <v>1605</v>
      </c>
      <c r="R248" s="3">
        <v>2781</v>
      </c>
      <c r="S248" s="3">
        <v>1693</v>
      </c>
      <c r="T248" s="3">
        <v>2471</v>
      </c>
      <c r="U248" s="3">
        <v>2156</v>
      </c>
      <c r="V248" s="3">
        <v>4882</v>
      </c>
      <c r="W248" s="3">
        <v>3730</v>
      </c>
      <c r="X248" s="3">
        <v>2317</v>
      </c>
      <c r="Y248" s="3">
        <v>1820</v>
      </c>
      <c r="Z248" s="3">
        <v>2376</v>
      </c>
      <c r="AA248" s="3">
        <v>2312</v>
      </c>
      <c r="AB248" s="3">
        <v>2183</v>
      </c>
      <c r="AC248" s="3">
        <v>2358</v>
      </c>
      <c r="AD248" s="3">
        <v>1881</v>
      </c>
      <c r="AE248" s="3">
        <v>2265</v>
      </c>
      <c r="AF248" s="3">
        <v>5218</v>
      </c>
      <c r="AG248" s="3">
        <v>2081</v>
      </c>
      <c r="AH248" s="3">
        <v>1607</v>
      </c>
      <c r="AI248" s="3">
        <v>2387</v>
      </c>
      <c r="AJ248" s="3">
        <v>2370</v>
      </c>
      <c r="AK248" s="3">
        <v>1831</v>
      </c>
      <c r="AL248" s="3">
        <v>2563</v>
      </c>
      <c r="AM248" s="3">
        <v>2546</v>
      </c>
      <c r="AN248" s="3">
        <v>1638</v>
      </c>
      <c r="AO248" s="3">
        <v>1854</v>
      </c>
      <c r="AP248" s="3">
        <v>1618</v>
      </c>
      <c r="AQ248" s="3">
        <v>2327</v>
      </c>
      <c r="AR248" s="3">
        <v>3069</v>
      </c>
      <c r="AS248" s="3">
        <v>2222</v>
      </c>
      <c r="AT248" s="3">
        <v>3271</v>
      </c>
      <c r="AU248" s="3">
        <v>1966</v>
      </c>
      <c r="AV248" s="3">
        <v>2472</v>
      </c>
      <c r="AW248" s="3">
        <v>1640</v>
      </c>
      <c r="AX248" s="3">
        <v>2333</v>
      </c>
      <c r="AY248" s="3">
        <v>2109</v>
      </c>
      <c r="AZ248" s="3">
        <v>1422</v>
      </c>
      <c r="BA248" s="3">
        <v>2705</v>
      </c>
      <c r="BB248" s="3">
        <v>1462</v>
      </c>
      <c r="BC248" s="3">
        <v>1779</v>
      </c>
      <c r="BD248" s="3">
        <v>2128</v>
      </c>
      <c r="BE248" s="3">
        <v>1945</v>
      </c>
      <c r="BF248" s="3">
        <v>2152</v>
      </c>
      <c r="BG248" s="3">
        <v>1589</v>
      </c>
      <c r="BH248" s="3">
        <v>1747</v>
      </c>
      <c r="BI248" s="3">
        <v>1947</v>
      </c>
      <c r="BJ248" s="3">
        <v>2368</v>
      </c>
      <c r="BK248" s="3">
        <v>2500</v>
      </c>
      <c r="BL248" s="3">
        <v>1863</v>
      </c>
      <c r="BM248" s="3">
        <v>1836</v>
      </c>
      <c r="BN248" s="3">
        <v>1663</v>
      </c>
      <c r="BO248" s="3">
        <v>3126</v>
      </c>
      <c r="BP248" s="3">
        <v>1693</v>
      </c>
      <c r="BQ248" s="3">
        <v>2171</v>
      </c>
      <c r="BR248" s="3">
        <v>1644</v>
      </c>
      <c r="BS248" s="3">
        <v>2260</v>
      </c>
      <c r="BT248" s="3">
        <v>2143</v>
      </c>
      <c r="BU248" s="3">
        <v>2870</v>
      </c>
      <c r="BV248" s="3">
        <v>2409</v>
      </c>
      <c r="BW248" s="3">
        <v>2528</v>
      </c>
      <c r="BX248" s="3">
        <v>1701</v>
      </c>
      <c r="BY248" s="3">
        <v>1575</v>
      </c>
      <c r="BZ248" s="3">
        <v>1499</v>
      </c>
      <c r="CA248" s="3">
        <v>1494</v>
      </c>
      <c r="CB248" s="3">
        <v>1904</v>
      </c>
      <c r="CC248" s="3">
        <v>1616</v>
      </c>
      <c r="CD248" s="3">
        <v>1566</v>
      </c>
      <c r="CE248" s="3">
        <v>2329</v>
      </c>
      <c r="CF248" s="3">
        <v>3622</v>
      </c>
      <c r="CG248" s="3">
        <v>2672</v>
      </c>
      <c r="CH248" s="3">
        <v>2199</v>
      </c>
    </row>
    <row r="249" spans="1:86" x14ac:dyDescent="0.2">
      <c r="A249" s="5" t="s">
        <v>737</v>
      </c>
      <c r="B249" s="9">
        <v>374883</v>
      </c>
      <c r="C249" s="9">
        <v>283</v>
      </c>
      <c r="D249" s="9">
        <v>242417</v>
      </c>
      <c r="E249" s="1" t="s">
        <v>738</v>
      </c>
      <c r="F249" s="1" t="s">
        <v>78</v>
      </c>
      <c r="G249" s="1" t="s">
        <v>78</v>
      </c>
      <c r="H249" s="1" t="s">
        <v>78</v>
      </c>
      <c r="I249" s="3">
        <v>153</v>
      </c>
      <c r="J249" s="3">
        <v>151</v>
      </c>
      <c r="K249" s="3">
        <v>192</v>
      </c>
      <c r="L249" s="3">
        <v>162</v>
      </c>
      <c r="M249" s="3">
        <v>179</v>
      </c>
      <c r="N249" s="3">
        <v>209</v>
      </c>
      <c r="O249" s="3">
        <v>350</v>
      </c>
      <c r="P249" s="3">
        <v>112</v>
      </c>
      <c r="Q249" s="3">
        <v>209</v>
      </c>
      <c r="R249" s="3">
        <v>273</v>
      </c>
      <c r="S249" s="3">
        <v>250</v>
      </c>
      <c r="T249" s="3">
        <v>185</v>
      </c>
      <c r="U249" s="3">
        <v>252</v>
      </c>
      <c r="V249" s="3">
        <v>214</v>
      </c>
      <c r="W249" s="3">
        <v>160</v>
      </c>
      <c r="X249" s="3">
        <v>348</v>
      </c>
      <c r="Y249" s="3">
        <v>215</v>
      </c>
      <c r="Z249" s="3">
        <v>153</v>
      </c>
      <c r="AA249" s="3">
        <v>184</v>
      </c>
      <c r="AB249" s="3">
        <v>325</v>
      </c>
      <c r="AC249" s="3">
        <v>166</v>
      </c>
      <c r="AD249" s="3">
        <v>272</v>
      </c>
      <c r="AE249" s="3">
        <v>283</v>
      </c>
      <c r="AF249" s="3">
        <v>162</v>
      </c>
      <c r="AG249" s="3">
        <v>166</v>
      </c>
      <c r="AH249" s="3">
        <v>168</v>
      </c>
      <c r="AI249" s="3">
        <v>204</v>
      </c>
      <c r="AJ249" s="3">
        <v>177</v>
      </c>
      <c r="AK249" s="3">
        <v>244</v>
      </c>
      <c r="AL249" s="3">
        <v>257</v>
      </c>
      <c r="AM249" s="3">
        <v>136</v>
      </c>
      <c r="AN249" s="3">
        <v>188</v>
      </c>
      <c r="AO249" s="3">
        <v>146</v>
      </c>
      <c r="AP249" s="3">
        <v>293</v>
      </c>
      <c r="AQ249" s="3">
        <v>244</v>
      </c>
      <c r="AR249" s="3">
        <v>136</v>
      </c>
      <c r="AS249" s="3">
        <v>174</v>
      </c>
      <c r="AT249" s="3">
        <v>168</v>
      </c>
      <c r="AU249" s="3">
        <v>177</v>
      </c>
      <c r="AV249" s="3">
        <v>138</v>
      </c>
      <c r="AW249" s="3">
        <v>133</v>
      </c>
      <c r="AX249" s="3">
        <v>234</v>
      </c>
      <c r="AY249" s="3">
        <v>200</v>
      </c>
      <c r="AZ249" s="3">
        <v>209</v>
      </c>
      <c r="BA249" s="3">
        <v>142</v>
      </c>
      <c r="BB249" s="3">
        <v>191</v>
      </c>
      <c r="BC249" s="3">
        <v>305</v>
      </c>
      <c r="BD249" s="3">
        <v>165</v>
      </c>
      <c r="BE249" s="3">
        <v>163</v>
      </c>
      <c r="BF249" s="3">
        <v>186</v>
      </c>
      <c r="BG249" s="3">
        <v>201</v>
      </c>
      <c r="BH249" s="3">
        <v>250</v>
      </c>
      <c r="BI249" s="3">
        <v>165</v>
      </c>
      <c r="BJ249" s="3">
        <v>181</v>
      </c>
      <c r="BK249" s="3">
        <v>182</v>
      </c>
      <c r="BL249" s="3">
        <v>244</v>
      </c>
      <c r="BM249" s="3">
        <v>179</v>
      </c>
      <c r="BN249" s="3">
        <v>324</v>
      </c>
      <c r="BO249" s="3">
        <v>181</v>
      </c>
      <c r="BP249" s="3">
        <v>162</v>
      </c>
      <c r="BQ249" s="3">
        <v>173</v>
      </c>
      <c r="BR249" s="3">
        <v>223</v>
      </c>
      <c r="BS249" s="3">
        <v>177</v>
      </c>
      <c r="BT249" s="3">
        <v>270</v>
      </c>
      <c r="BU249" s="3">
        <v>172</v>
      </c>
      <c r="BV249" s="3">
        <v>131</v>
      </c>
      <c r="BW249" s="3">
        <v>175</v>
      </c>
      <c r="BX249" s="3">
        <v>169</v>
      </c>
      <c r="BY249" s="3">
        <v>167</v>
      </c>
      <c r="BZ249" s="3">
        <v>223</v>
      </c>
      <c r="CA249" s="3">
        <v>183</v>
      </c>
      <c r="CB249" s="3">
        <v>180</v>
      </c>
      <c r="CC249" s="3">
        <v>310</v>
      </c>
      <c r="CD249" s="3">
        <v>276</v>
      </c>
      <c r="CE249" s="3">
        <v>339</v>
      </c>
      <c r="CF249" s="3">
        <v>283</v>
      </c>
      <c r="CG249" s="3">
        <v>188</v>
      </c>
      <c r="CH249" s="3">
        <v>191</v>
      </c>
    </row>
    <row r="250" spans="1:86" x14ac:dyDescent="0.2">
      <c r="A250" s="5" t="s">
        <v>829</v>
      </c>
      <c r="B250" s="9">
        <v>849622</v>
      </c>
      <c r="C250" s="9">
        <v>338</v>
      </c>
      <c r="D250" s="9">
        <v>225384</v>
      </c>
      <c r="E250" s="1" t="s">
        <v>830</v>
      </c>
      <c r="F250" s="1" t="s">
        <v>78</v>
      </c>
      <c r="G250" s="1" t="s">
        <v>78</v>
      </c>
      <c r="H250" s="1" t="s">
        <v>78</v>
      </c>
      <c r="I250" s="3">
        <v>122</v>
      </c>
      <c r="J250" s="3">
        <v>76</v>
      </c>
      <c r="K250" s="3">
        <v>115</v>
      </c>
      <c r="L250" s="3">
        <v>104</v>
      </c>
      <c r="M250" s="3">
        <v>223</v>
      </c>
      <c r="N250" s="3">
        <v>86</v>
      </c>
      <c r="O250" s="3">
        <v>98</v>
      </c>
      <c r="P250" s="3">
        <v>91</v>
      </c>
      <c r="Q250" s="3">
        <v>119</v>
      </c>
      <c r="R250" s="3">
        <v>79</v>
      </c>
      <c r="S250" s="3">
        <v>159</v>
      </c>
      <c r="T250" s="3">
        <v>50</v>
      </c>
      <c r="U250" s="3">
        <v>198</v>
      </c>
      <c r="V250" s="3">
        <v>133</v>
      </c>
      <c r="W250" s="3">
        <v>242</v>
      </c>
      <c r="X250" s="3">
        <v>195</v>
      </c>
      <c r="Y250" s="3">
        <v>200</v>
      </c>
      <c r="Z250" s="3">
        <v>204</v>
      </c>
      <c r="AA250" s="3">
        <v>220</v>
      </c>
      <c r="AB250" s="3">
        <v>39</v>
      </c>
      <c r="AC250" s="3">
        <v>36</v>
      </c>
      <c r="AD250" s="3">
        <v>126</v>
      </c>
      <c r="AE250" s="3">
        <v>110</v>
      </c>
      <c r="AF250" s="3">
        <v>66</v>
      </c>
      <c r="AG250" s="3">
        <v>437</v>
      </c>
      <c r="AH250" s="3">
        <v>117</v>
      </c>
      <c r="AI250" s="3">
        <v>93</v>
      </c>
      <c r="AJ250" s="3">
        <v>77</v>
      </c>
      <c r="AK250" s="3">
        <v>128</v>
      </c>
      <c r="AL250" s="3">
        <v>181</v>
      </c>
      <c r="AM250" s="3">
        <v>192</v>
      </c>
      <c r="AN250" s="3">
        <v>196</v>
      </c>
      <c r="AO250" s="3">
        <v>79</v>
      </c>
      <c r="AP250" s="3">
        <v>55</v>
      </c>
      <c r="AQ250" s="3">
        <v>58</v>
      </c>
      <c r="AR250" s="3">
        <v>172</v>
      </c>
      <c r="AS250" s="3">
        <v>111</v>
      </c>
      <c r="AT250" s="3">
        <v>56</v>
      </c>
      <c r="AU250" s="3">
        <v>187</v>
      </c>
      <c r="AV250" s="3">
        <v>97</v>
      </c>
      <c r="AW250" s="3">
        <v>114</v>
      </c>
      <c r="AX250" s="3">
        <v>122</v>
      </c>
      <c r="AY250" s="3">
        <v>167</v>
      </c>
      <c r="AZ250" s="3">
        <v>76</v>
      </c>
      <c r="BA250" s="3">
        <v>186</v>
      </c>
      <c r="BB250" s="3">
        <v>101</v>
      </c>
      <c r="BC250" s="3">
        <v>123</v>
      </c>
      <c r="BD250" s="3">
        <v>155</v>
      </c>
      <c r="BE250" s="3">
        <v>46</v>
      </c>
      <c r="BF250" s="3">
        <v>85</v>
      </c>
      <c r="BG250" s="3">
        <v>109</v>
      </c>
      <c r="BH250" s="3">
        <v>120</v>
      </c>
      <c r="BI250" s="3">
        <v>56</v>
      </c>
      <c r="BJ250" s="3">
        <v>78</v>
      </c>
      <c r="BK250" s="3">
        <v>80</v>
      </c>
      <c r="BL250" s="3">
        <v>98</v>
      </c>
      <c r="BM250" s="3">
        <v>102</v>
      </c>
      <c r="BN250" s="3">
        <v>65</v>
      </c>
      <c r="BO250" s="3">
        <v>140</v>
      </c>
      <c r="BP250" s="3">
        <v>61</v>
      </c>
      <c r="BQ250" s="3">
        <v>149</v>
      </c>
      <c r="BR250" s="3">
        <v>72</v>
      </c>
      <c r="BS250" s="3">
        <v>87</v>
      </c>
      <c r="BT250" s="3">
        <v>103</v>
      </c>
      <c r="BU250" s="3">
        <v>52</v>
      </c>
      <c r="BV250" s="3">
        <v>289</v>
      </c>
      <c r="BW250" s="3">
        <v>87</v>
      </c>
      <c r="BX250" s="3">
        <v>43</v>
      </c>
      <c r="BY250" s="3">
        <v>115</v>
      </c>
      <c r="BZ250" s="3">
        <v>83</v>
      </c>
      <c r="CA250" s="3">
        <v>145</v>
      </c>
      <c r="CB250" s="3">
        <v>95</v>
      </c>
      <c r="CC250" s="3">
        <v>63</v>
      </c>
      <c r="CD250" s="3">
        <v>136</v>
      </c>
      <c r="CE250" s="3">
        <v>106</v>
      </c>
      <c r="CF250" s="3">
        <v>102</v>
      </c>
      <c r="CG250" s="3">
        <v>68</v>
      </c>
      <c r="CH250" s="3">
        <v>147</v>
      </c>
    </row>
    <row r="251" spans="1:86" x14ac:dyDescent="0.2">
      <c r="A251" s="5" t="s">
        <v>614</v>
      </c>
      <c r="B251" s="9">
        <v>809952</v>
      </c>
      <c r="C251" s="9">
        <v>387</v>
      </c>
      <c r="D251" s="9">
        <v>317187</v>
      </c>
      <c r="E251" s="1" t="s">
        <v>615</v>
      </c>
      <c r="F251" s="1" t="s">
        <v>78</v>
      </c>
      <c r="G251" s="1" t="s">
        <v>78</v>
      </c>
      <c r="H251" s="1" t="s">
        <v>78</v>
      </c>
      <c r="I251" s="3">
        <v>1623</v>
      </c>
      <c r="J251" s="3">
        <v>2380</v>
      </c>
      <c r="K251" s="3">
        <v>1326</v>
      </c>
      <c r="L251" s="3">
        <v>294</v>
      </c>
      <c r="M251" s="3">
        <v>1942</v>
      </c>
      <c r="N251" s="3">
        <v>711</v>
      </c>
      <c r="O251" s="3">
        <v>378</v>
      </c>
      <c r="P251" s="3">
        <v>940</v>
      </c>
      <c r="Q251" s="3">
        <v>1037</v>
      </c>
      <c r="R251" s="3">
        <v>485</v>
      </c>
      <c r="S251" s="3">
        <v>182</v>
      </c>
      <c r="T251" s="3">
        <v>195</v>
      </c>
      <c r="U251" s="3">
        <v>232</v>
      </c>
      <c r="V251" s="3">
        <v>1200</v>
      </c>
      <c r="W251" s="3">
        <v>1277</v>
      </c>
      <c r="X251" s="3">
        <v>130</v>
      </c>
      <c r="Y251" s="3">
        <v>409</v>
      </c>
      <c r="Z251" s="3">
        <v>1823</v>
      </c>
      <c r="AA251" s="3">
        <v>845</v>
      </c>
      <c r="AB251" s="3">
        <v>441</v>
      </c>
      <c r="AC251" s="3">
        <v>151</v>
      </c>
      <c r="AD251" s="3">
        <v>1002</v>
      </c>
      <c r="AE251" s="3">
        <v>261</v>
      </c>
      <c r="AF251" s="3">
        <v>1543</v>
      </c>
      <c r="AG251" s="3">
        <v>937</v>
      </c>
      <c r="AH251" s="3">
        <v>212</v>
      </c>
      <c r="AI251" s="3">
        <v>1423</v>
      </c>
      <c r="AJ251" s="3">
        <v>228</v>
      </c>
      <c r="AK251" s="3">
        <v>608</v>
      </c>
      <c r="AL251" s="3">
        <v>188</v>
      </c>
      <c r="AM251" s="3">
        <v>351</v>
      </c>
      <c r="AN251" s="3">
        <v>144</v>
      </c>
      <c r="AO251" s="3">
        <v>896</v>
      </c>
      <c r="AP251" s="3">
        <v>803</v>
      </c>
      <c r="AQ251" s="3">
        <v>153</v>
      </c>
      <c r="AR251" s="3">
        <v>224</v>
      </c>
      <c r="AS251" s="3">
        <v>1418</v>
      </c>
      <c r="AT251" s="3">
        <v>883</v>
      </c>
      <c r="AU251" s="3">
        <v>1128</v>
      </c>
      <c r="AV251" s="3">
        <v>161</v>
      </c>
      <c r="AW251" s="3">
        <v>72</v>
      </c>
      <c r="AX251" s="3">
        <v>556</v>
      </c>
      <c r="AY251" s="3">
        <v>2365</v>
      </c>
      <c r="AZ251" s="3">
        <v>124</v>
      </c>
      <c r="BA251" s="3">
        <v>647</v>
      </c>
      <c r="BB251" s="3">
        <v>395</v>
      </c>
      <c r="BC251" s="3">
        <v>1108</v>
      </c>
      <c r="BD251" s="3">
        <v>177</v>
      </c>
      <c r="BE251" s="3">
        <v>131</v>
      </c>
      <c r="BF251" s="3">
        <v>1374</v>
      </c>
      <c r="BG251" s="3">
        <v>380</v>
      </c>
      <c r="BH251" s="3">
        <v>178</v>
      </c>
      <c r="BI251" s="3">
        <v>817</v>
      </c>
      <c r="BJ251" s="3">
        <v>1760</v>
      </c>
      <c r="BK251" s="3">
        <v>1366</v>
      </c>
      <c r="BL251" s="3">
        <v>1854</v>
      </c>
      <c r="BM251" s="3">
        <v>140</v>
      </c>
      <c r="BN251" s="3">
        <v>59</v>
      </c>
      <c r="BO251" s="3">
        <v>1891</v>
      </c>
      <c r="BP251" s="3">
        <v>118</v>
      </c>
      <c r="BQ251" s="3">
        <v>987</v>
      </c>
      <c r="BR251" s="3">
        <v>178</v>
      </c>
      <c r="BS251" s="3">
        <v>199</v>
      </c>
      <c r="BT251" s="3">
        <v>1311</v>
      </c>
      <c r="BU251" s="3">
        <v>852</v>
      </c>
      <c r="BV251" s="3">
        <v>1003</v>
      </c>
      <c r="BW251" s="3">
        <v>1429</v>
      </c>
      <c r="BX251" s="3">
        <v>152</v>
      </c>
      <c r="BY251" s="3">
        <v>112</v>
      </c>
      <c r="BZ251" s="3">
        <v>96</v>
      </c>
      <c r="CA251" s="3">
        <v>132</v>
      </c>
      <c r="CB251" s="3">
        <v>123</v>
      </c>
      <c r="CC251" s="3">
        <v>1675</v>
      </c>
      <c r="CD251" s="3">
        <v>716</v>
      </c>
      <c r="CE251" s="3">
        <v>229</v>
      </c>
      <c r="CF251" s="3">
        <v>522</v>
      </c>
      <c r="CG251" s="3">
        <v>95</v>
      </c>
      <c r="CH251" s="3">
        <v>144</v>
      </c>
    </row>
    <row r="252" spans="1:86" x14ac:dyDescent="0.2">
      <c r="A252" s="5" t="s">
        <v>417</v>
      </c>
      <c r="B252" s="9">
        <v>309265</v>
      </c>
      <c r="C252" s="9">
        <v>170</v>
      </c>
      <c r="D252" s="9">
        <v>673413</v>
      </c>
      <c r="E252" s="1" t="s">
        <v>418</v>
      </c>
      <c r="F252" s="1" t="s">
        <v>78</v>
      </c>
      <c r="G252" s="1" t="s">
        <v>78</v>
      </c>
      <c r="H252" s="1" t="s">
        <v>78</v>
      </c>
      <c r="I252" s="3">
        <v>708</v>
      </c>
      <c r="J252" s="3">
        <v>549</v>
      </c>
      <c r="K252" s="3">
        <v>622</v>
      </c>
      <c r="L252" s="3">
        <v>529</v>
      </c>
      <c r="M252" s="3">
        <v>557</v>
      </c>
      <c r="N252" s="3">
        <v>688</v>
      </c>
      <c r="O252" s="3">
        <v>576</v>
      </c>
      <c r="P252" s="3">
        <v>661</v>
      </c>
      <c r="Q252" s="3">
        <v>596</v>
      </c>
      <c r="R252" s="3">
        <v>731</v>
      </c>
      <c r="S252" s="3">
        <v>524</v>
      </c>
      <c r="T252" s="3">
        <v>657</v>
      </c>
      <c r="U252" s="3">
        <v>696</v>
      </c>
      <c r="V252" s="3">
        <v>508</v>
      </c>
      <c r="W252" s="3">
        <v>614</v>
      </c>
      <c r="X252" s="3">
        <v>637</v>
      </c>
      <c r="Y252" s="3">
        <v>693</v>
      </c>
      <c r="Z252" s="3">
        <v>572</v>
      </c>
      <c r="AA252" s="3">
        <v>610</v>
      </c>
      <c r="AB252" s="3">
        <v>607</v>
      </c>
      <c r="AC252" s="3">
        <v>529</v>
      </c>
      <c r="AD252" s="3">
        <v>634</v>
      </c>
      <c r="AE252" s="3">
        <v>483</v>
      </c>
      <c r="AF252" s="3">
        <v>571</v>
      </c>
      <c r="AG252" s="3">
        <v>736</v>
      </c>
      <c r="AH252" s="3">
        <v>710</v>
      </c>
      <c r="AI252" s="3">
        <v>718</v>
      </c>
      <c r="AJ252" s="3">
        <v>714</v>
      </c>
      <c r="AK252" s="3">
        <v>671</v>
      </c>
      <c r="AL252" s="3">
        <v>700</v>
      </c>
      <c r="AM252" s="3">
        <v>484</v>
      </c>
      <c r="AN252" s="3">
        <v>632</v>
      </c>
      <c r="AO252" s="3">
        <v>598</v>
      </c>
      <c r="AP252" s="3">
        <v>477</v>
      </c>
      <c r="AQ252" s="3">
        <v>643</v>
      </c>
      <c r="AR252" s="3">
        <v>640</v>
      </c>
      <c r="AS252" s="3">
        <v>476</v>
      </c>
      <c r="AT252" s="3">
        <v>577</v>
      </c>
      <c r="AU252" s="3">
        <v>540</v>
      </c>
      <c r="AV252" s="3">
        <v>615</v>
      </c>
      <c r="AW252" s="3">
        <v>540</v>
      </c>
      <c r="AX252" s="3">
        <v>778</v>
      </c>
      <c r="AY252" s="3">
        <v>532</v>
      </c>
      <c r="AZ252" s="3">
        <v>602</v>
      </c>
      <c r="BA252" s="3">
        <v>592</v>
      </c>
      <c r="BB252" s="3">
        <v>624</v>
      </c>
      <c r="BC252" s="3">
        <v>544</v>
      </c>
      <c r="BD252" s="3">
        <v>614</v>
      </c>
      <c r="BE252" s="3">
        <v>774</v>
      </c>
      <c r="BF252" s="3">
        <v>627</v>
      </c>
      <c r="BG252" s="3">
        <v>559</v>
      </c>
      <c r="BH252" s="3">
        <v>772</v>
      </c>
      <c r="BI252" s="3">
        <v>627</v>
      </c>
      <c r="BJ252" s="3">
        <v>517</v>
      </c>
      <c r="BK252" s="3">
        <v>733</v>
      </c>
      <c r="BL252" s="3">
        <v>654</v>
      </c>
      <c r="BM252" s="3">
        <v>758</v>
      </c>
      <c r="BN252" s="3">
        <v>563</v>
      </c>
      <c r="BO252" s="3">
        <v>417</v>
      </c>
      <c r="BP252" s="3">
        <v>552</v>
      </c>
      <c r="BQ252" s="3">
        <v>696</v>
      </c>
      <c r="BR252" s="3">
        <v>446</v>
      </c>
      <c r="BS252" s="3">
        <v>557</v>
      </c>
      <c r="BT252" s="3">
        <v>677</v>
      </c>
      <c r="BU252" s="3">
        <v>769</v>
      </c>
      <c r="BV252" s="3">
        <v>579</v>
      </c>
      <c r="BW252" s="3">
        <v>670</v>
      </c>
      <c r="BX252" s="3">
        <v>446</v>
      </c>
      <c r="BY252" s="3">
        <v>578</v>
      </c>
      <c r="BZ252" s="3">
        <v>587</v>
      </c>
      <c r="CA252" s="3">
        <v>613</v>
      </c>
      <c r="CB252" s="3">
        <v>460</v>
      </c>
      <c r="CC252" s="3">
        <v>699</v>
      </c>
      <c r="CD252" s="3">
        <v>445</v>
      </c>
      <c r="CE252" s="3">
        <v>808</v>
      </c>
      <c r="CF252" s="3">
        <v>628</v>
      </c>
      <c r="CG252" s="3">
        <v>722</v>
      </c>
      <c r="CH252" s="3">
        <v>617</v>
      </c>
    </row>
    <row r="253" spans="1:86" x14ac:dyDescent="0.2">
      <c r="A253" s="5" t="s">
        <v>795</v>
      </c>
      <c r="B253" s="9">
        <v>466444</v>
      </c>
      <c r="C253" s="9">
        <v>160</v>
      </c>
      <c r="D253" s="9">
        <v>228983</v>
      </c>
      <c r="E253" s="1" t="s">
        <v>796</v>
      </c>
      <c r="F253" s="1" t="s">
        <v>78</v>
      </c>
      <c r="G253" s="1" t="s">
        <v>78</v>
      </c>
      <c r="H253" s="1" t="s">
        <v>78</v>
      </c>
      <c r="I253" s="3">
        <v>1103</v>
      </c>
      <c r="J253" s="3">
        <v>1068</v>
      </c>
      <c r="K253" s="3">
        <v>345</v>
      </c>
      <c r="L253" s="3">
        <v>1214</v>
      </c>
      <c r="M253" s="3">
        <v>1304</v>
      </c>
      <c r="N253" s="3">
        <v>1301</v>
      </c>
      <c r="O253" s="3">
        <v>843</v>
      </c>
      <c r="P253" s="3">
        <v>1004</v>
      </c>
      <c r="Q253" s="3">
        <v>168</v>
      </c>
      <c r="R253" s="3">
        <v>351</v>
      </c>
      <c r="S253" s="3">
        <v>1197</v>
      </c>
      <c r="T253" s="3">
        <v>630</v>
      </c>
      <c r="U253" s="3">
        <v>203</v>
      </c>
      <c r="V253" s="3">
        <v>758</v>
      </c>
      <c r="W253" s="3">
        <v>939</v>
      </c>
      <c r="X253" s="3">
        <v>682</v>
      </c>
      <c r="Y253" s="3">
        <v>1550</v>
      </c>
      <c r="Z253" s="3">
        <v>1018</v>
      </c>
      <c r="AA253" s="3">
        <v>3382</v>
      </c>
      <c r="AB253" s="3">
        <v>328</v>
      </c>
      <c r="AC253" s="3">
        <v>517</v>
      </c>
      <c r="AD253" s="3">
        <v>142</v>
      </c>
      <c r="AE253" s="3">
        <v>783</v>
      </c>
      <c r="AF253" s="3">
        <v>195</v>
      </c>
      <c r="AG253" s="3">
        <v>142</v>
      </c>
      <c r="AH253" s="3">
        <v>2461</v>
      </c>
      <c r="AI253" s="3">
        <v>429</v>
      </c>
      <c r="AJ253" s="3">
        <v>521</v>
      </c>
      <c r="AK253" s="3">
        <v>719</v>
      </c>
      <c r="AL253" s="3">
        <v>644</v>
      </c>
      <c r="AM253" s="3">
        <v>601</v>
      </c>
      <c r="AN253" s="3">
        <v>241</v>
      </c>
      <c r="AO253" s="3">
        <v>1461</v>
      </c>
      <c r="AP253" s="3">
        <v>250</v>
      </c>
      <c r="AQ253" s="3">
        <v>6060</v>
      </c>
      <c r="AR253" s="3">
        <v>771</v>
      </c>
      <c r="AS253" s="3">
        <v>461</v>
      </c>
      <c r="AT253" s="3">
        <v>413</v>
      </c>
      <c r="AU253" s="3">
        <v>600</v>
      </c>
      <c r="AV253" s="3">
        <v>864</v>
      </c>
      <c r="AW253" s="3">
        <v>512</v>
      </c>
      <c r="AX253" s="3">
        <v>1582</v>
      </c>
      <c r="AY253" s="3">
        <v>4719</v>
      </c>
      <c r="AZ253" s="3">
        <v>1749</v>
      </c>
      <c r="BA253" s="3">
        <v>1330</v>
      </c>
      <c r="BB253" s="3">
        <v>2143</v>
      </c>
      <c r="BC253" s="3">
        <v>930</v>
      </c>
      <c r="BD253" s="3">
        <v>551</v>
      </c>
      <c r="BE253" s="3">
        <v>1991</v>
      </c>
      <c r="BF253" s="3">
        <v>1144</v>
      </c>
      <c r="BG253" s="3">
        <v>233</v>
      </c>
      <c r="BH253" s="3">
        <v>2103</v>
      </c>
      <c r="BI253" s="3">
        <v>837</v>
      </c>
      <c r="BJ253" s="3">
        <v>483</v>
      </c>
      <c r="BK253" s="3">
        <v>1131</v>
      </c>
      <c r="BL253" s="3">
        <v>12627</v>
      </c>
      <c r="BM253" s="3">
        <v>131</v>
      </c>
      <c r="BN253" s="3">
        <v>5613</v>
      </c>
      <c r="BO253" s="3">
        <v>3088</v>
      </c>
      <c r="BP253" s="3">
        <v>6237</v>
      </c>
      <c r="BQ253" s="3">
        <v>930</v>
      </c>
      <c r="BR253" s="3">
        <v>750</v>
      </c>
      <c r="BS253" s="3">
        <v>1404</v>
      </c>
      <c r="BT253" s="3">
        <v>3798</v>
      </c>
      <c r="BU253" s="3">
        <v>3700</v>
      </c>
      <c r="BV253" s="3">
        <v>1047</v>
      </c>
      <c r="BW253" s="3">
        <v>1094</v>
      </c>
      <c r="BX253" s="3">
        <v>6891</v>
      </c>
      <c r="BY253" s="3">
        <v>4145</v>
      </c>
      <c r="BZ253" s="3">
        <v>5204</v>
      </c>
      <c r="CA253" s="3">
        <v>3125</v>
      </c>
      <c r="CB253" s="3">
        <v>2541</v>
      </c>
      <c r="CC253" s="3">
        <v>1317</v>
      </c>
      <c r="CD253" s="3">
        <v>1538</v>
      </c>
      <c r="CE253" s="3">
        <v>2104</v>
      </c>
      <c r="CF253" s="3">
        <v>965</v>
      </c>
      <c r="CG253" s="3">
        <v>1468</v>
      </c>
      <c r="CH253" s="3">
        <v>715</v>
      </c>
    </row>
    <row r="254" spans="1:86" x14ac:dyDescent="0.2">
      <c r="A254" s="5" t="s">
        <v>741</v>
      </c>
      <c r="B254" s="9">
        <v>412533</v>
      </c>
      <c r="C254" s="9">
        <v>116</v>
      </c>
      <c r="D254" s="9">
        <v>242128</v>
      </c>
      <c r="E254" s="1" t="s">
        <v>742</v>
      </c>
      <c r="F254" s="1" t="s">
        <v>78</v>
      </c>
      <c r="G254" s="1" t="s">
        <v>78</v>
      </c>
      <c r="H254" s="1" t="s">
        <v>78</v>
      </c>
      <c r="I254" s="3">
        <v>1224</v>
      </c>
      <c r="J254" s="3">
        <v>928</v>
      </c>
      <c r="K254" s="3">
        <v>481</v>
      </c>
      <c r="L254" s="3">
        <v>404</v>
      </c>
      <c r="M254" s="3">
        <v>814</v>
      </c>
      <c r="N254" s="3">
        <v>937</v>
      </c>
      <c r="O254" s="3">
        <v>260</v>
      </c>
      <c r="P254" s="3">
        <v>281</v>
      </c>
      <c r="Q254" s="3">
        <v>729</v>
      </c>
      <c r="R254" s="3">
        <v>3455</v>
      </c>
      <c r="S254" s="3">
        <v>652</v>
      </c>
      <c r="T254" s="3">
        <v>435</v>
      </c>
      <c r="U254" s="3">
        <v>495</v>
      </c>
      <c r="V254" s="3">
        <v>639</v>
      </c>
      <c r="W254" s="3">
        <v>430</v>
      </c>
      <c r="X254" s="3">
        <v>335</v>
      </c>
      <c r="Y254" s="3">
        <v>1064</v>
      </c>
      <c r="Z254" s="3">
        <v>1150</v>
      </c>
      <c r="AA254" s="3">
        <v>797</v>
      </c>
      <c r="AB254" s="3">
        <v>600</v>
      </c>
      <c r="AC254" s="3">
        <v>622</v>
      </c>
      <c r="AD254" s="3">
        <v>214</v>
      </c>
      <c r="AE254" s="3">
        <v>2829</v>
      </c>
      <c r="AF254" s="3">
        <v>425</v>
      </c>
      <c r="AG254" s="3">
        <v>294</v>
      </c>
      <c r="AH254" s="3">
        <v>1858</v>
      </c>
      <c r="AI254" s="3">
        <v>434</v>
      </c>
      <c r="AJ254" s="3">
        <v>495</v>
      </c>
      <c r="AK254" s="3">
        <v>600</v>
      </c>
      <c r="AL254" s="3">
        <v>576</v>
      </c>
      <c r="AM254" s="3">
        <v>640</v>
      </c>
      <c r="AN254" s="3">
        <v>287</v>
      </c>
      <c r="AO254" s="3">
        <v>768</v>
      </c>
      <c r="AP254" s="3">
        <v>485</v>
      </c>
      <c r="AQ254" s="3">
        <v>1080</v>
      </c>
      <c r="AR254" s="3">
        <v>366</v>
      </c>
      <c r="AS254" s="3">
        <v>422</v>
      </c>
      <c r="AT254" s="3">
        <v>1897</v>
      </c>
      <c r="AU254" s="3">
        <v>541</v>
      </c>
      <c r="AV254" s="3">
        <v>288</v>
      </c>
      <c r="AW254" s="3">
        <v>1178</v>
      </c>
      <c r="AX254" s="3">
        <v>4701</v>
      </c>
      <c r="AY254" s="3">
        <v>1436</v>
      </c>
      <c r="AZ254" s="3">
        <v>386</v>
      </c>
      <c r="BA254" s="3">
        <v>685</v>
      </c>
      <c r="BB254" s="3">
        <v>653</v>
      </c>
      <c r="BC254" s="3">
        <v>607</v>
      </c>
      <c r="BD254" s="3">
        <v>2602</v>
      </c>
      <c r="BE254" s="3">
        <v>3927</v>
      </c>
      <c r="BF254" s="3">
        <v>662</v>
      </c>
      <c r="BG254" s="3">
        <v>191</v>
      </c>
      <c r="BH254" s="3">
        <v>1061</v>
      </c>
      <c r="BI254" s="3">
        <v>1889</v>
      </c>
      <c r="BJ254" s="3">
        <v>278</v>
      </c>
      <c r="BK254" s="3">
        <v>517</v>
      </c>
      <c r="BL254" s="3">
        <v>9830</v>
      </c>
      <c r="BM254" s="3">
        <v>188</v>
      </c>
      <c r="BN254" s="3">
        <v>2477</v>
      </c>
      <c r="BO254" s="3">
        <v>859</v>
      </c>
      <c r="BP254" s="3">
        <v>543</v>
      </c>
      <c r="BQ254" s="3">
        <v>2086</v>
      </c>
      <c r="BR254" s="3">
        <v>2809</v>
      </c>
      <c r="BS254" s="3">
        <v>912</v>
      </c>
      <c r="BT254" s="3">
        <v>2517</v>
      </c>
      <c r="BU254" s="3">
        <v>3433</v>
      </c>
      <c r="BV254" s="3">
        <v>1219</v>
      </c>
      <c r="BW254" s="3">
        <v>2515</v>
      </c>
      <c r="BX254" s="3">
        <v>2457</v>
      </c>
      <c r="BY254" s="3">
        <v>1996</v>
      </c>
      <c r="BZ254" s="3">
        <v>915</v>
      </c>
      <c r="CA254" s="3">
        <v>5524</v>
      </c>
      <c r="CB254" s="3">
        <v>1600</v>
      </c>
      <c r="CC254" s="3">
        <v>1200</v>
      </c>
      <c r="CD254" s="3">
        <v>1303</v>
      </c>
      <c r="CE254" s="3">
        <v>977</v>
      </c>
      <c r="CF254" s="3">
        <v>2650</v>
      </c>
      <c r="CG254" s="3">
        <v>2052</v>
      </c>
      <c r="CH254" s="3">
        <v>690</v>
      </c>
    </row>
    <row r="255" spans="1:86" x14ac:dyDescent="0.2">
      <c r="A255" s="5" t="s">
        <v>437</v>
      </c>
      <c r="B255" s="9">
        <v>690712</v>
      </c>
      <c r="C255" s="9">
        <v>174</v>
      </c>
      <c r="D255" s="9">
        <v>621949</v>
      </c>
      <c r="E255" s="1" t="s">
        <v>438</v>
      </c>
      <c r="F255" s="1" t="s">
        <v>78</v>
      </c>
      <c r="G255" s="1" t="s">
        <v>78</v>
      </c>
      <c r="H255" s="1" t="s">
        <v>78</v>
      </c>
      <c r="I255" s="3">
        <v>863</v>
      </c>
      <c r="J255" s="3">
        <v>750</v>
      </c>
      <c r="K255" s="3">
        <v>249</v>
      </c>
      <c r="L255" s="3">
        <v>245</v>
      </c>
      <c r="M255" s="3">
        <v>709</v>
      </c>
      <c r="N255" s="3">
        <v>836</v>
      </c>
      <c r="O255" s="3">
        <v>245</v>
      </c>
      <c r="P255" s="3">
        <v>317</v>
      </c>
      <c r="Q255" s="3">
        <v>188</v>
      </c>
      <c r="R255" s="3">
        <v>161</v>
      </c>
      <c r="S255" s="3">
        <v>193</v>
      </c>
      <c r="T255" s="3">
        <v>142</v>
      </c>
      <c r="U255" s="3">
        <v>304</v>
      </c>
      <c r="V255" s="3">
        <v>680</v>
      </c>
      <c r="W255" s="3">
        <v>516</v>
      </c>
      <c r="X255" s="3">
        <v>220</v>
      </c>
      <c r="Y255" s="3">
        <v>195</v>
      </c>
      <c r="Z255" s="3">
        <v>658</v>
      </c>
      <c r="AA255" s="3">
        <v>1095</v>
      </c>
      <c r="AB255" s="3">
        <v>283</v>
      </c>
      <c r="AC255" s="3">
        <v>231</v>
      </c>
      <c r="AD255" s="3">
        <v>328</v>
      </c>
      <c r="AE255" s="3">
        <v>1420</v>
      </c>
      <c r="AF255" s="3">
        <v>1472</v>
      </c>
      <c r="AG255" s="3">
        <v>247</v>
      </c>
      <c r="AH255" s="3">
        <v>419</v>
      </c>
      <c r="AI255" s="3">
        <v>485</v>
      </c>
      <c r="AJ255" s="3">
        <v>636</v>
      </c>
      <c r="AK255" s="3">
        <v>376</v>
      </c>
      <c r="AL255" s="3">
        <v>288</v>
      </c>
      <c r="AM255" s="3">
        <v>190</v>
      </c>
      <c r="AN255" s="3">
        <v>260</v>
      </c>
      <c r="AO255" s="3">
        <v>259</v>
      </c>
      <c r="AP255" s="3">
        <v>151</v>
      </c>
      <c r="AQ255" s="3">
        <v>800</v>
      </c>
      <c r="AR255" s="3">
        <v>549</v>
      </c>
      <c r="AS255" s="3">
        <v>497</v>
      </c>
      <c r="AT255" s="3">
        <v>231</v>
      </c>
      <c r="AU255" s="3">
        <v>467</v>
      </c>
      <c r="AV255" s="3">
        <v>348</v>
      </c>
      <c r="AW255" s="3">
        <v>180</v>
      </c>
      <c r="AX255" s="3">
        <v>619</v>
      </c>
      <c r="AY255" s="3">
        <v>883</v>
      </c>
      <c r="AZ255" s="3">
        <v>279</v>
      </c>
      <c r="BA255" s="3">
        <v>426</v>
      </c>
      <c r="BB255" s="3">
        <v>295</v>
      </c>
      <c r="BC255" s="3">
        <v>266</v>
      </c>
      <c r="BD255" s="3">
        <v>442</v>
      </c>
      <c r="BE255" s="3">
        <v>225</v>
      </c>
      <c r="BF255" s="3">
        <v>887</v>
      </c>
      <c r="BG255" s="3">
        <v>177</v>
      </c>
      <c r="BH255" s="3">
        <v>413</v>
      </c>
      <c r="BI255" s="3">
        <v>252</v>
      </c>
      <c r="BJ255" s="3">
        <v>327</v>
      </c>
      <c r="BK255" s="3">
        <v>193</v>
      </c>
      <c r="BL255" s="3">
        <v>487</v>
      </c>
      <c r="BM255" s="3">
        <v>182</v>
      </c>
      <c r="BN255" s="3">
        <v>513</v>
      </c>
      <c r="BO255" s="3">
        <v>675</v>
      </c>
      <c r="BP255" s="3">
        <v>131</v>
      </c>
      <c r="BQ255" s="3">
        <v>619</v>
      </c>
      <c r="BR255" s="3">
        <v>1113</v>
      </c>
      <c r="BS255" s="3">
        <v>3134</v>
      </c>
      <c r="BT255" s="3">
        <v>446</v>
      </c>
      <c r="BU255" s="3">
        <v>344</v>
      </c>
      <c r="BV255" s="3">
        <v>490</v>
      </c>
      <c r="BW255" s="3">
        <v>711</v>
      </c>
      <c r="BX255" s="3">
        <v>884</v>
      </c>
      <c r="BY255" s="3">
        <v>491</v>
      </c>
      <c r="BZ255" s="3">
        <v>564</v>
      </c>
      <c r="CA255" s="3">
        <v>699</v>
      </c>
      <c r="CB255" s="3">
        <v>208</v>
      </c>
      <c r="CC255" s="3">
        <v>243</v>
      </c>
      <c r="CD255" s="3">
        <v>500</v>
      </c>
      <c r="CE255" s="3">
        <v>876</v>
      </c>
      <c r="CF255" s="3">
        <v>632</v>
      </c>
      <c r="CG255" s="3">
        <v>241</v>
      </c>
      <c r="CH255" s="3">
        <v>373</v>
      </c>
    </row>
    <row r="256" spans="1:86" x14ac:dyDescent="0.2">
      <c r="A256" s="5" t="s">
        <v>861</v>
      </c>
      <c r="B256" s="9">
        <v>354121</v>
      </c>
      <c r="C256" s="9">
        <v>85</v>
      </c>
      <c r="D256" s="9">
        <v>221574</v>
      </c>
      <c r="E256" s="1" t="s">
        <v>862</v>
      </c>
      <c r="F256" s="1" t="s">
        <v>78</v>
      </c>
      <c r="G256" s="1" t="s">
        <v>78</v>
      </c>
      <c r="H256" s="1" t="s">
        <v>78</v>
      </c>
      <c r="I256" s="3">
        <v>10148</v>
      </c>
      <c r="J256" s="3">
        <v>12302</v>
      </c>
      <c r="K256" s="3">
        <v>8639</v>
      </c>
      <c r="L256" s="3">
        <v>8236</v>
      </c>
      <c r="M256" s="3">
        <v>11627</v>
      </c>
      <c r="N256" s="3">
        <v>10841</v>
      </c>
      <c r="O256" s="3">
        <v>9388</v>
      </c>
      <c r="P256" s="3">
        <v>5919</v>
      </c>
      <c r="Q256" s="3">
        <v>5073</v>
      </c>
      <c r="R256" s="3">
        <v>10537</v>
      </c>
      <c r="S256" s="3">
        <v>4616</v>
      </c>
      <c r="T256" s="3">
        <v>11264</v>
      </c>
      <c r="U256" s="3">
        <v>6070</v>
      </c>
      <c r="V256" s="3">
        <v>10578</v>
      </c>
      <c r="W256" s="3">
        <v>10481</v>
      </c>
      <c r="X256" s="3">
        <v>10947</v>
      </c>
      <c r="Y256" s="3">
        <v>5587</v>
      </c>
      <c r="Z256" s="3">
        <v>9159</v>
      </c>
      <c r="AA256" s="3">
        <v>11037</v>
      </c>
      <c r="AB256" s="3">
        <v>5701</v>
      </c>
      <c r="AC256" s="3">
        <v>9765</v>
      </c>
      <c r="AD256" s="3">
        <v>5348</v>
      </c>
      <c r="AE256" s="3">
        <v>5516</v>
      </c>
      <c r="AF256" s="3">
        <v>10064</v>
      </c>
      <c r="AG256" s="3">
        <v>6460</v>
      </c>
      <c r="AH256" s="3">
        <v>5754</v>
      </c>
      <c r="AI256" s="3">
        <v>11215</v>
      </c>
      <c r="AJ256" s="3">
        <v>10744</v>
      </c>
      <c r="AK256" s="3">
        <v>5039</v>
      </c>
      <c r="AL256" s="3">
        <v>9403</v>
      </c>
      <c r="AM256" s="3">
        <v>6442</v>
      </c>
      <c r="AN256" s="3">
        <v>5627</v>
      </c>
      <c r="AO256" s="3">
        <v>4809</v>
      </c>
      <c r="AP256" s="3">
        <v>4963</v>
      </c>
      <c r="AQ256" s="3">
        <v>8716</v>
      </c>
      <c r="AR256" s="3">
        <v>12164</v>
      </c>
      <c r="AS256" s="3">
        <v>5769</v>
      </c>
      <c r="AT256" s="3">
        <v>10960</v>
      </c>
      <c r="AU256" s="3">
        <v>6131</v>
      </c>
      <c r="AV256" s="3">
        <v>8718</v>
      </c>
      <c r="AW256" s="3">
        <v>5156</v>
      </c>
      <c r="AX256" s="3">
        <v>10727</v>
      </c>
      <c r="AY256" s="3">
        <v>4850</v>
      </c>
      <c r="AZ256" s="3">
        <v>3835</v>
      </c>
      <c r="BA256" s="3">
        <v>10102</v>
      </c>
      <c r="BB256" s="3">
        <v>5946</v>
      </c>
      <c r="BC256" s="3">
        <v>6135</v>
      </c>
      <c r="BD256" s="3">
        <v>11145</v>
      </c>
      <c r="BE256" s="3">
        <v>5009</v>
      </c>
      <c r="BF256" s="3">
        <v>10018</v>
      </c>
      <c r="BG256" s="3">
        <v>5065</v>
      </c>
      <c r="BH256" s="3">
        <v>9327</v>
      </c>
      <c r="BI256" s="3">
        <v>4492</v>
      </c>
      <c r="BJ256" s="3">
        <v>11426</v>
      </c>
      <c r="BK256" s="3">
        <v>8596</v>
      </c>
      <c r="BL256" s="3">
        <v>6096</v>
      </c>
      <c r="BM256" s="3">
        <v>5358</v>
      </c>
      <c r="BN256" s="3">
        <v>5359</v>
      </c>
      <c r="BO256" s="3">
        <v>11257</v>
      </c>
      <c r="BP256" s="3">
        <v>4355</v>
      </c>
      <c r="BQ256" s="3">
        <v>11506</v>
      </c>
      <c r="BR256" s="3">
        <v>5875</v>
      </c>
      <c r="BS256" s="3">
        <v>5838</v>
      </c>
      <c r="BT256" s="3">
        <v>8801</v>
      </c>
      <c r="BU256" s="3">
        <v>11960</v>
      </c>
      <c r="BV256" s="3">
        <v>10635</v>
      </c>
      <c r="BW256" s="3">
        <v>11114</v>
      </c>
      <c r="BX256" s="3">
        <v>5391</v>
      </c>
      <c r="BY256" s="3">
        <v>4967</v>
      </c>
      <c r="BZ256" s="3">
        <v>4491</v>
      </c>
      <c r="CA256" s="3">
        <v>5389</v>
      </c>
      <c r="CB256" s="3">
        <v>4566</v>
      </c>
      <c r="CC256" s="3">
        <v>5088</v>
      </c>
      <c r="CD256" s="3">
        <v>5137</v>
      </c>
      <c r="CE256" s="3">
        <v>8489</v>
      </c>
      <c r="CF256" s="3">
        <v>11764</v>
      </c>
      <c r="CG256" s="3">
        <v>13227</v>
      </c>
      <c r="CH256" s="3">
        <v>11309</v>
      </c>
    </row>
    <row r="257" spans="1:86" x14ac:dyDescent="0.2">
      <c r="A257" s="5" t="s">
        <v>903</v>
      </c>
      <c r="B257" s="9">
        <v>888557</v>
      </c>
      <c r="C257" s="9">
        <v>387</v>
      </c>
      <c r="D257" s="9">
        <v>212251</v>
      </c>
      <c r="E257" s="1" t="s">
        <v>904</v>
      </c>
      <c r="F257" s="1" t="s">
        <v>78</v>
      </c>
      <c r="G257" s="1" t="s">
        <v>78</v>
      </c>
      <c r="H257" s="1" t="s">
        <v>78</v>
      </c>
      <c r="I257" s="3">
        <v>546</v>
      </c>
      <c r="J257" s="3">
        <v>799</v>
      </c>
      <c r="K257" s="3">
        <v>1216</v>
      </c>
      <c r="L257" s="3">
        <v>687</v>
      </c>
      <c r="M257" s="3">
        <v>410</v>
      </c>
      <c r="N257" s="3">
        <v>1266</v>
      </c>
      <c r="O257" s="3">
        <v>126</v>
      </c>
      <c r="P257" s="3">
        <v>173</v>
      </c>
      <c r="Q257" s="3">
        <v>724</v>
      </c>
      <c r="R257" s="3">
        <v>598</v>
      </c>
      <c r="S257" s="3">
        <v>1186</v>
      </c>
      <c r="T257" s="3">
        <v>216</v>
      </c>
      <c r="U257" s="3">
        <v>615</v>
      </c>
      <c r="V257" s="3">
        <v>533</v>
      </c>
      <c r="W257" s="3">
        <v>285</v>
      </c>
      <c r="X257" s="3">
        <v>465</v>
      </c>
      <c r="Y257" s="3">
        <v>497</v>
      </c>
      <c r="Z257" s="3">
        <v>707</v>
      </c>
      <c r="AA257" s="3">
        <v>640</v>
      </c>
      <c r="AB257" s="3">
        <v>235</v>
      </c>
      <c r="AC257" s="3">
        <v>181</v>
      </c>
      <c r="AD257" s="3">
        <v>390</v>
      </c>
      <c r="AE257" s="3">
        <v>137</v>
      </c>
      <c r="AF257" s="3">
        <v>241</v>
      </c>
      <c r="AG257" s="3">
        <v>213</v>
      </c>
      <c r="AH257" s="3">
        <v>175</v>
      </c>
      <c r="AI257" s="3">
        <v>550</v>
      </c>
      <c r="AJ257" s="3">
        <v>116</v>
      </c>
      <c r="AK257" s="3">
        <v>294</v>
      </c>
      <c r="AL257" s="3">
        <v>177</v>
      </c>
      <c r="AM257" s="3">
        <v>332</v>
      </c>
      <c r="AN257" s="3">
        <v>534</v>
      </c>
      <c r="AO257" s="3">
        <v>982</v>
      </c>
      <c r="AP257" s="3">
        <v>168</v>
      </c>
      <c r="AQ257" s="3">
        <v>218</v>
      </c>
      <c r="AR257" s="3">
        <v>573</v>
      </c>
      <c r="AS257" s="3">
        <v>347</v>
      </c>
      <c r="AT257" s="3">
        <v>820</v>
      </c>
      <c r="AU257" s="3">
        <v>714</v>
      </c>
      <c r="AV257" s="3">
        <v>91</v>
      </c>
      <c r="AW257" s="3">
        <v>247</v>
      </c>
      <c r="AX257" s="3">
        <v>163</v>
      </c>
      <c r="AY257" s="3">
        <v>349</v>
      </c>
      <c r="AZ257" s="3">
        <v>180</v>
      </c>
      <c r="BA257" s="3">
        <v>661</v>
      </c>
      <c r="BB257" s="3">
        <v>152</v>
      </c>
      <c r="BC257" s="3">
        <v>290</v>
      </c>
      <c r="BD257" s="3">
        <v>661</v>
      </c>
      <c r="BE257" s="3">
        <v>211</v>
      </c>
      <c r="BF257" s="3">
        <v>505</v>
      </c>
      <c r="BG257" s="3">
        <v>121</v>
      </c>
      <c r="BH257" s="3">
        <v>181</v>
      </c>
      <c r="BI257" s="3">
        <v>237</v>
      </c>
      <c r="BJ257" s="3">
        <v>403</v>
      </c>
      <c r="BK257" s="3">
        <v>418</v>
      </c>
      <c r="BL257" s="3">
        <v>333</v>
      </c>
      <c r="BM257" s="3">
        <v>689</v>
      </c>
      <c r="BN257" s="3">
        <v>165</v>
      </c>
      <c r="BO257" s="3">
        <v>312</v>
      </c>
      <c r="BP257" s="3">
        <v>738</v>
      </c>
      <c r="BQ257" s="3">
        <v>300</v>
      </c>
      <c r="BR257" s="3">
        <v>100</v>
      </c>
      <c r="BS257" s="3">
        <v>117</v>
      </c>
      <c r="BT257" s="3">
        <v>343</v>
      </c>
      <c r="BU257" s="3">
        <v>811</v>
      </c>
      <c r="BV257" s="3">
        <v>329</v>
      </c>
      <c r="BW257" s="3">
        <v>282</v>
      </c>
      <c r="BX257" s="3">
        <v>313</v>
      </c>
      <c r="BY257" s="3">
        <v>132</v>
      </c>
      <c r="BZ257" s="3">
        <v>219</v>
      </c>
      <c r="CA257" s="3">
        <v>149</v>
      </c>
      <c r="CB257" s="3">
        <v>231</v>
      </c>
      <c r="CC257" s="3">
        <v>586</v>
      </c>
      <c r="CD257" s="3">
        <v>475</v>
      </c>
      <c r="CE257" s="3">
        <v>380</v>
      </c>
      <c r="CF257" s="3">
        <v>205</v>
      </c>
      <c r="CG257" s="3">
        <v>224</v>
      </c>
      <c r="CH257" s="3">
        <v>887</v>
      </c>
    </row>
    <row r="258" spans="1:86" x14ac:dyDescent="0.2">
      <c r="A258" s="5" t="s">
        <v>407</v>
      </c>
      <c r="B258" s="9">
        <v>581257</v>
      </c>
      <c r="C258" s="9">
        <v>313</v>
      </c>
      <c r="D258" s="9">
        <v>704387</v>
      </c>
      <c r="E258" s="1" t="s">
        <v>408</v>
      </c>
      <c r="F258" s="1" t="s">
        <v>78</v>
      </c>
      <c r="G258" s="1" t="s">
        <v>78</v>
      </c>
      <c r="H258" s="1" t="s">
        <v>78</v>
      </c>
      <c r="I258" s="3">
        <v>1655</v>
      </c>
      <c r="J258" s="3">
        <v>2198</v>
      </c>
      <c r="K258" s="3">
        <v>618</v>
      </c>
      <c r="L258" s="3">
        <v>1232</v>
      </c>
      <c r="M258" s="3">
        <v>2233</v>
      </c>
      <c r="N258" s="3">
        <v>2169</v>
      </c>
      <c r="O258" s="3">
        <v>162</v>
      </c>
      <c r="P258" s="3">
        <v>178</v>
      </c>
      <c r="Q258" s="3">
        <v>625</v>
      </c>
      <c r="R258" s="3">
        <v>2772</v>
      </c>
      <c r="S258" s="3">
        <v>78</v>
      </c>
      <c r="T258" s="3">
        <v>301</v>
      </c>
      <c r="U258" s="3">
        <v>829</v>
      </c>
      <c r="V258" s="3">
        <v>442</v>
      </c>
      <c r="W258" s="3">
        <v>215</v>
      </c>
      <c r="X258" s="3">
        <v>1024</v>
      </c>
      <c r="Y258" s="3">
        <v>625</v>
      </c>
      <c r="Z258" s="3">
        <v>989</v>
      </c>
      <c r="AA258" s="3">
        <v>103</v>
      </c>
      <c r="AB258" s="3">
        <v>426</v>
      </c>
      <c r="AC258" s="3">
        <v>1068</v>
      </c>
      <c r="AD258" s="3">
        <v>274</v>
      </c>
      <c r="AE258" s="3">
        <v>97</v>
      </c>
      <c r="AF258" s="3">
        <v>91</v>
      </c>
      <c r="AG258" s="3">
        <v>308</v>
      </c>
      <c r="AH258" s="3">
        <v>885</v>
      </c>
      <c r="AI258" s="3">
        <v>363</v>
      </c>
      <c r="AJ258" s="3">
        <v>959</v>
      </c>
      <c r="AK258" s="3">
        <v>158</v>
      </c>
      <c r="AL258" s="3">
        <v>351</v>
      </c>
      <c r="AM258" s="3">
        <v>391</v>
      </c>
      <c r="AN258" s="3">
        <v>227</v>
      </c>
      <c r="AO258" s="3">
        <v>965</v>
      </c>
      <c r="AP258" s="3">
        <v>541</v>
      </c>
      <c r="AQ258" s="3">
        <v>2109</v>
      </c>
      <c r="AR258" s="3">
        <v>89</v>
      </c>
      <c r="AS258" s="3">
        <v>1782</v>
      </c>
      <c r="AT258" s="3">
        <v>756</v>
      </c>
      <c r="AU258" s="3">
        <v>1227</v>
      </c>
      <c r="AV258" s="3">
        <v>280</v>
      </c>
      <c r="AW258" s="3">
        <v>218</v>
      </c>
      <c r="AX258" s="3">
        <v>92</v>
      </c>
      <c r="AY258" s="3">
        <v>881</v>
      </c>
      <c r="AZ258" s="3">
        <v>79</v>
      </c>
      <c r="BA258" s="3">
        <v>169</v>
      </c>
      <c r="BB258" s="3">
        <v>82</v>
      </c>
      <c r="BC258" s="3">
        <v>286</v>
      </c>
      <c r="BD258" s="3">
        <v>947</v>
      </c>
      <c r="BE258" s="3">
        <v>1891</v>
      </c>
      <c r="BF258" s="3">
        <v>704</v>
      </c>
      <c r="BG258" s="3">
        <v>126</v>
      </c>
      <c r="BH258" s="3">
        <v>964</v>
      </c>
      <c r="BI258" s="3">
        <v>691</v>
      </c>
      <c r="BJ258" s="3">
        <v>210</v>
      </c>
      <c r="BK258" s="3">
        <v>1855</v>
      </c>
      <c r="BL258" s="3">
        <v>1559</v>
      </c>
      <c r="BM258" s="3">
        <v>240</v>
      </c>
      <c r="BN258" s="3">
        <v>380</v>
      </c>
      <c r="BO258" s="3">
        <v>341</v>
      </c>
      <c r="BP258" s="3">
        <v>441</v>
      </c>
      <c r="BQ258" s="3">
        <v>723</v>
      </c>
      <c r="BR258" s="3">
        <v>108</v>
      </c>
      <c r="BS258" s="3">
        <v>87</v>
      </c>
      <c r="BT258" s="3">
        <v>681</v>
      </c>
      <c r="BU258" s="3">
        <v>2066</v>
      </c>
      <c r="BV258" s="3">
        <v>651</v>
      </c>
      <c r="BW258" s="3">
        <v>151</v>
      </c>
      <c r="BX258" s="3">
        <v>137</v>
      </c>
      <c r="BY258" s="3">
        <v>84</v>
      </c>
      <c r="BZ258" s="3">
        <v>437</v>
      </c>
      <c r="CA258" s="3">
        <v>654</v>
      </c>
      <c r="CB258" s="3">
        <v>984</v>
      </c>
      <c r="CC258" s="3">
        <v>289</v>
      </c>
      <c r="CD258" s="3">
        <v>1018</v>
      </c>
      <c r="CE258" s="3">
        <v>77</v>
      </c>
      <c r="CF258" s="3">
        <v>3290</v>
      </c>
      <c r="CG258" s="3">
        <v>480</v>
      </c>
      <c r="CH258" s="3">
        <v>549</v>
      </c>
    </row>
    <row r="259" spans="1:86" x14ac:dyDescent="0.2">
      <c r="A259" s="5" t="s">
        <v>483</v>
      </c>
      <c r="B259" s="9">
        <v>641301</v>
      </c>
      <c r="C259" s="9">
        <v>175</v>
      </c>
      <c r="D259" s="9">
        <v>508989</v>
      </c>
      <c r="E259" s="1" t="s">
        <v>484</v>
      </c>
      <c r="F259" s="1" t="s">
        <v>78</v>
      </c>
      <c r="G259" s="1" t="s">
        <v>78</v>
      </c>
      <c r="H259" s="1" t="s">
        <v>78</v>
      </c>
      <c r="I259" s="3">
        <v>725</v>
      </c>
      <c r="J259" s="3">
        <v>685</v>
      </c>
      <c r="K259" s="3">
        <v>609</v>
      </c>
      <c r="L259" s="3">
        <v>583</v>
      </c>
      <c r="M259" s="3">
        <v>355</v>
      </c>
      <c r="N259" s="3">
        <v>1143</v>
      </c>
      <c r="O259" s="3">
        <v>1062</v>
      </c>
      <c r="P259" s="3">
        <v>319</v>
      </c>
      <c r="Q259" s="3">
        <v>215</v>
      </c>
      <c r="R259" s="3">
        <v>633</v>
      </c>
      <c r="S259" s="3">
        <v>505</v>
      </c>
      <c r="T259" s="3">
        <v>284</v>
      </c>
      <c r="U259" s="3">
        <v>408</v>
      </c>
      <c r="V259" s="3">
        <v>595</v>
      </c>
      <c r="W259" s="3">
        <v>930</v>
      </c>
      <c r="X259" s="3">
        <v>1194</v>
      </c>
      <c r="Y259" s="3">
        <v>865</v>
      </c>
      <c r="Z259" s="3">
        <v>1386</v>
      </c>
      <c r="AA259" s="3">
        <v>417</v>
      </c>
      <c r="AB259" s="3">
        <v>275</v>
      </c>
      <c r="AC259" s="3">
        <v>275</v>
      </c>
      <c r="AD259" s="3">
        <v>197</v>
      </c>
      <c r="AE259" s="3">
        <v>288</v>
      </c>
      <c r="AF259" s="3">
        <v>287</v>
      </c>
      <c r="AG259" s="3">
        <v>1008</v>
      </c>
      <c r="AH259" s="3">
        <v>147</v>
      </c>
      <c r="AI259" s="3">
        <v>628</v>
      </c>
      <c r="AJ259" s="3">
        <v>655</v>
      </c>
      <c r="AK259" s="3">
        <v>311</v>
      </c>
      <c r="AL259" s="3">
        <v>671</v>
      </c>
      <c r="AM259" s="3">
        <v>289</v>
      </c>
      <c r="AN259" s="3">
        <v>169</v>
      </c>
      <c r="AO259" s="3">
        <v>905</v>
      </c>
      <c r="AP259" s="3">
        <v>362</v>
      </c>
      <c r="AQ259" s="3">
        <v>259</v>
      </c>
      <c r="AR259" s="3">
        <v>779</v>
      </c>
      <c r="AS259" s="3">
        <v>317</v>
      </c>
      <c r="AT259" s="3">
        <v>897</v>
      </c>
      <c r="AU259" s="3">
        <v>1232</v>
      </c>
      <c r="AV259" s="3">
        <v>373</v>
      </c>
      <c r="AW259" s="3">
        <v>567</v>
      </c>
      <c r="AX259" s="3">
        <v>401</v>
      </c>
      <c r="AY259" s="3">
        <v>354</v>
      </c>
      <c r="AZ259" s="3">
        <v>135</v>
      </c>
      <c r="BA259" s="3">
        <v>414</v>
      </c>
      <c r="BB259" s="3">
        <v>284</v>
      </c>
      <c r="BC259" s="3">
        <v>234</v>
      </c>
      <c r="BD259" s="3">
        <v>514</v>
      </c>
      <c r="BE259" s="3">
        <v>596</v>
      </c>
      <c r="BF259" s="3">
        <v>712</v>
      </c>
      <c r="BG259" s="3">
        <v>282</v>
      </c>
      <c r="BH259" s="3">
        <v>685</v>
      </c>
      <c r="BI259" s="3">
        <v>530</v>
      </c>
      <c r="BJ259" s="3">
        <v>1136</v>
      </c>
      <c r="BK259" s="3">
        <v>1071</v>
      </c>
      <c r="BL259" s="3">
        <v>231</v>
      </c>
      <c r="BM259" s="3">
        <v>84</v>
      </c>
      <c r="BN259" s="3">
        <v>256</v>
      </c>
      <c r="BO259" s="3">
        <v>797</v>
      </c>
      <c r="BP259" s="3">
        <v>619</v>
      </c>
      <c r="BQ259" s="3">
        <v>1545</v>
      </c>
      <c r="BR259" s="3">
        <v>168</v>
      </c>
      <c r="BS259" s="3">
        <v>419</v>
      </c>
      <c r="BT259" s="3">
        <v>195</v>
      </c>
      <c r="BU259" s="3">
        <v>517</v>
      </c>
      <c r="BV259" s="3">
        <v>322</v>
      </c>
      <c r="BW259" s="3">
        <v>237</v>
      </c>
      <c r="BX259" s="3">
        <v>303</v>
      </c>
      <c r="BY259" s="3">
        <v>179</v>
      </c>
      <c r="BZ259" s="3">
        <v>251</v>
      </c>
      <c r="CA259" s="3">
        <v>312</v>
      </c>
      <c r="CB259" s="3">
        <v>365</v>
      </c>
      <c r="CC259" s="3">
        <v>423</v>
      </c>
      <c r="CD259" s="3">
        <v>322</v>
      </c>
      <c r="CE259" s="3">
        <v>442</v>
      </c>
      <c r="CF259" s="3">
        <v>350</v>
      </c>
      <c r="CG259" s="3">
        <v>755</v>
      </c>
      <c r="CH259" s="3">
        <v>699</v>
      </c>
    </row>
    <row r="260" spans="1:86" x14ac:dyDescent="0.2">
      <c r="A260" s="5" t="s">
        <v>791</v>
      </c>
      <c r="B260" s="9">
        <v>840930</v>
      </c>
      <c r="C260" s="9">
        <v>94</v>
      </c>
      <c r="D260" s="9">
        <v>229203</v>
      </c>
      <c r="E260" s="1" t="s">
        <v>792</v>
      </c>
      <c r="F260" s="1" t="s">
        <v>78</v>
      </c>
      <c r="G260" s="1" t="s">
        <v>78</v>
      </c>
      <c r="H260" s="1" t="s">
        <v>78</v>
      </c>
      <c r="I260" s="3">
        <v>575</v>
      </c>
      <c r="J260" s="3">
        <v>466</v>
      </c>
      <c r="K260" s="3">
        <v>260</v>
      </c>
      <c r="L260" s="3">
        <v>378</v>
      </c>
      <c r="M260" s="3">
        <v>974</v>
      </c>
      <c r="N260" s="3">
        <v>520</v>
      </c>
      <c r="O260" s="3">
        <v>415</v>
      </c>
      <c r="P260" s="3">
        <v>294</v>
      </c>
      <c r="Q260" s="3">
        <v>191</v>
      </c>
      <c r="R260" s="3">
        <v>285</v>
      </c>
      <c r="S260" s="3">
        <v>218</v>
      </c>
      <c r="T260" s="3">
        <v>405</v>
      </c>
      <c r="U260" s="3">
        <v>130</v>
      </c>
      <c r="V260" s="3">
        <v>336</v>
      </c>
      <c r="W260" s="3">
        <v>1139</v>
      </c>
      <c r="X260" s="3">
        <v>341</v>
      </c>
      <c r="Y260" s="3">
        <v>280</v>
      </c>
      <c r="Z260" s="3">
        <v>484</v>
      </c>
      <c r="AA260" s="3">
        <v>1029</v>
      </c>
      <c r="AB260" s="3">
        <v>144</v>
      </c>
      <c r="AC260" s="3">
        <v>425</v>
      </c>
      <c r="AD260" s="3">
        <v>103</v>
      </c>
      <c r="AE260" s="3">
        <v>933</v>
      </c>
      <c r="AF260" s="3">
        <v>232</v>
      </c>
      <c r="AG260" s="3">
        <v>195</v>
      </c>
      <c r="AH260" s="3">
        <v>2930</v>
      </c>
      <c r="AI260" s="3">
        <v>42</v>
      </c>
      <c r="AJ260" s="3">
        <v>603</v>
      </c>
      <c r="AK260" s="3">
        <v>301</v>
      </c>
      <c r="AL260" s="3">
        <v>296</v>
      </c>
      <c r="AM260" s="3">
        <v>277</v>
      </c>
      <c r="AN260" s="3">
        <v>141</v>
      </c>
      <c r="AO260" s="3">
        <v>373</v>
      </c>
      <c r="AP260" s="3">
        <v>173</v>
      </c>
      <c r="AQ260" s="3">
        <v>2132</v>
      </c>
      <c r="AR260" s="3">
        <v>230</v>
      </c>
      <c r="AS260" s="3">
        <v>370</v>
      </c>
      <c r="AT260" s="3">
        <v>284</v>
      </c>
      <c r="AU260" s="3">
        <v>283</v>
      </c>
      <c r="AV260" s="3">
        <v>862</v>
      </c>
      <c r="AW260" s="3">
        <v>174</v>
      </c>
      <c r="AX260" s="3">
        <v>1429</v>
      </c>
      <c r="AY260" s="3">
        <v>2297</v>
      </c>
      <c r="AZ260" s="3">
        <v>438</v>
      </c>
      <c r="BA260" s="3">
        <v>567</v>
      </c>
      <c r="BB260" s="3">
        <v>601</v>
      </c>
      <c r="BC260" s="3">
        <v>719</v>
      </c>
      <c r="BD260" s="3">
        <v>302</v>
      </c>
      <c r="BE260" s="3">
        <v>747</v>
      </c>
      <c r="BF260" s="3">
        <v>468</v>
      </c>
      <c r="BG260" s="3">
        <v>289</v>
      </c>
      <c r="BH260" s="3">
        <v>372</v>
      </c>
      <c r="BI260" s="3">
        <v>438</v>
      </c>
      <c r="BJ260" s="3">
        <v>488</v>
      </c>
      <c r="BK260" s="3">
        <v>727</v>
      </c>
      <c r="BL260" s="3">
        <v>1788</v>
      </c>
      <c r="BM260" s="3">
        <v>119</v>
      </c>
      <c r="BN260" s="3">
        <v>353</v>
      </c>
      <c r="BO260" s="3">
        <v>1050</v>
      </c>
      <c r="BP260" s="3">
        <v>232</v>
      </c>
      <c r="BQ260" s="3">
        <v>490</v>
      </c>
      <c r="BR260" s="3">
        <v>3223</v>
      </c>
      <c r="BS260" s="3">
        <v>2445</v>
      </c>
      <c r="BT260" s="3">
        <v>1810</v>
      </c>
      <c r="BU260" s="3">
        <v>2420</v>
      </c>
      <c r="BV260" s="3">
        <v>1241</v>
      </c>
      <c r="BW260" s="3">
        <v>799</v>
      </c>
      <c r="BX260" s="3">
        <v>322</v>
      </c>
      <c r="BY260" s="3">
        <v>449</v>
      </c>
      <c r="BZ260" s="3">
        <v>244</v>
      </c>
      <c r="CA260" s="3">
        <v>942</v>
      </c>
      <c r="CB260" s="3">
        <v>244</v>
      </c>
      <c r="CC260" s="3">
        <v>691</v>
      </c>
      <c r="CD260" s="3">
        <v>1078</v>
      </c>
      <c r="CE260" s="3">
        <v>837</v>
      </c>
      <c r="CF260" s="3">
        <v>2171</v>
      </c>
      <c r="CG260" s="3">
        <v>577</v>
      </c>
      <c r="CH260" s="3">
        <v>245</v>
      </c>
    </row>
    <row r="261" spans="1:86" x14ac:dyDescent="0.2">
      <c r="A261" s="5" t="s">
        <v>787</v>
      </c>
      <c r="B261" s="9">
        <v>878626</v>
      </c>
      <c r="C261" s="9">
        <v>122</v>
      </c>
      <c r="D261" s="9">
        <v>231850</v>
      </c>
      <c r="E261" s="1" t="s">
        <v>788</v>
      </c>
      <c r="F261" s="1" t="s">
        <v>78</v>
      </c>
      <c r="G261" s="1" t="s">
        <v>78</v>
      </c>
      <c r="H261" s="1" t="s">
        <v>78</v>
      </c>
      <c r="I261" s="3">
        <v>282</v>
      </c>
      <c r="J261" s="3">
        <v>608</v>
      </c>
      <c r="K261" s="3">
        <v>875</v>
      </c>
      <c r="L261" s="3">
        <v>312</v>
      </c>
      <c r="M261" s="3">
        <v>444</v>
      </c>
      <c r="N261" s="3">
        <v>396</v>
      </c>
      <c r="O261" s="3">
        <v>380</v>
      </c>
      <c r="P261" s="3">
        <v>302</v>
      </c>
      <c r="Q261" s="3">
        <v>248</v>
      </c>
      <c r="R261" s="3">
        <v>333</v>
      </c>
      <c r="S261" s="3">
        <v>246</v>
      </c>
      <c r="T261" s="3">
        <v>330</v>
      </c>
      <c r="U261" s="3">
        <v>331</v>
      </c>
      <c r="V261" s="3">
        <v>433</v>
      </c>
      <c r="W261" s="3">
        <v>437</v>
      </c>
      <c r="X261" s="3">
        <v>323</v>
      </c>
      <c r="Y261" s="3">
        <v>495</v>
      </c>
      <c r="Z261" s="3">
        <v>394</v>
      </c>
      <c r="AA261" s="3">
        <v>440</v>
      </c>
      <c r="AB261" s="3">
        <v>173</v>
      </c>
      <c r="AC261" s="3">
        <v>600</v>
      </c>
      <c r="AD261" s="3">
        <v>273</v>
      </c>
      <c r="AE261" s="3">
        <v>214</v>
      </c>
      <c r="AF261" s="3">
        <v>330</v>
      </c>
      <c r="AG261" s="3">
        <v>6333</v>
      </c>
      <c r="AH261" s="3">
        <v>286</v>
      </c>
      <c r="AI261" s="3">
        <v>292</v>
      </c>
      <c r="AJ261" s="3">
        <v>195</v>
      </c>
      <c r="AK261" s="3">
        <v>364</v>
      </c>
      <c r="AL261" s="3">
        <v>1511</v>
      </c>
      <c r="AM261" s="3">
        <v>281</v>
      </c>
      <c r="AN261" s="3">
        <v>282</v>
      </c>
      <c r="AO261" s="3">
        <v>402</v>
      </c>
      <c r="AP261" s="3">
        <v>251</v>
      </c>
      <c r="AQ261" s="3">
        <v>320</v>
      </c>
      <c r="AR261" s="3">
        <v>391</v>
      </c>
      <c r="AS261" s="3">
        <v>245</v>
      </c>
      <c r="AT261" s="3">
        <v>192</v>
      </c>
      <c r="AU261" s="3">
        <v>290</v>
      </c>
      <c r="AV261" s="3">
        <v>294</v>
      </c>
      <c r="AW261" s="3">
        <v>227</v>
      </c>
      <c r="AX261" s="3">
        <v>989</v>
      </c>
      <c r="AY261" s="3">
        <v>350</v>
      </c>
      <c r="AZ261" s="3">
        <v>240</v>
      </c>
      <c r="BA261" s="3">
        <v>593</v>
      </c>
      <c r="BB261" s="3">
        <v>255</v>
      </c>
      <c r="BC261" s="3">
        <v>256</v>
      </c>
      <c r="BD261" s="3">
        <v>534</v>
      </c>
      <c r="BE261" s="3">
        <v>267</v>
      </c>
      <c r="BF261" s="3">
        <v>374</v>
      </c>
      <c r="BG261" s="3">
        <v>399</v>
      </c>
      <c r="BH261" s="3">
        <v>729</v>
      </c>
      <c r="BI261" s="3">
        <v>238</v>
      </c>
      <c r="BJ261" s="3">
        <v>586</v>
      </c>
      <c r="BK261" s="3">
        <v>293</v>
      </c>
      <c r="BL261" s="3">
        <v>204</v>
      </c>
      <c r="BM261" s="3">
        <v>194</v>
      </c>
      <c r="BN261" s="3">
        <v>336</v>
      </c>
      <c r="BO261" s="3">
        <v>495</v>
      </c>
      <c r="BP261" s="3">
        <v>258</v>
      </c>
      <c r="BQ261" s="3">
        <v>344</v>
      </c>
      <c r="BR261" s="3">
        <v>324</v>
      </c>
      <c r="BS261" s="3">
        <v>362</v>
      </c>
      <c r="BT261" s="3">
        <v>250</v>
      </c>
      <c r="BU261" s="3">
        <v>561</v>
      </c>
      <c r="BV261" s="3">
        <v>290</v>
      </c>
      <c r="BW261" s="3">
        <v>859</v>
      </c>
      <c r="BX261" s="3">
        <v>284</v>
      </c>
      <c r="BY261" s="3">
        <v>562</v>
      </c>
      <c r="BZ261" s="3">
        <v>160</v>
      </c>
      <c r="CA261" s="3">
        <v>210</v>
      </c>
      <c r="CB261" s="3">
        <v>225</v>
      </c>
      <c r="CC261" s="3">
        <v>264</v>
      </c>
      <c r="CD261" s="3">
        <v>196</v>
      </c>
      <c r="CE261" s="3">
        <v>306</v>
      </c>
      <c r="CF261" s="3">
        <v>445</v>
      </c>
      <c r="CG261" s="3">
        <v>533</v>
      </c>
      <c r="CH261" s="3">
        <v>548</v>
      </c>
    </row>
    <row r="262" spans="1:86" x14ac:dyDescent="0.2">
      <c r="A262" s="5" t="s">
        <v>507</v>
      </c>
      <c r="B262" s="9">
        <v>794069</v>
      </c>
      <c r="C262" s="9">
        <v>131</v>
      </c>
      <c r="D262" s="9">
        <v>474686</v>
      </c>
      <c r="E262" s="1" t="s">
        <v>508</v>
      </c>
      <c r="F262" s="1" t="s">
        <v>78</v>
      </c>
      <c r="G262" s="1" t="s">
        <v>78</v>
      </c>
      <c r="H262" s="1" t="s">
        <v>78</v>
      </c>
      <c r="I262" s="3">
        <v>1396</v>
      </c>
      <c r="J262" s="3">
        <v>1546</v>
      </c>
      <c r="K262" s="3">
        <v>1002</v>
      </c>
      <c r="L262" s="3">
        <v>1307</v>
      </c>
      <c r="M262" s="3">
        <v>1608</v>
      </c>
      <c r="N262" s="3">
        <v>1228</v>
      </c>
      <c r="O262" s="3">
        <v>1131</v>
      </c>
      <c r="P262" s="3">
        <v>1284</v>
      </c>
      <c r="Q262" s="3">
        <v>963</v>
      </c>
      <c r="R262" s="3">
        <v>1243</v>
      </c>
      <c r="S262" s="3">
        <v>1200</v>
      </c>
      <c r="T262" s="3">
        <v>1232</v>
      </c>
      <c r="U262" s="3">
        <v>1096</v>
      </c>
      <c r="V262" s="3">
        <v>1699</v>
      </c>
      <c r="W262" s="3">
        <v>1195</v>
      </c>
      <c r="X262" s="3">
        <v>1002</v>
      </c>
      <c r="Y262" s="3">
        <v>299</v>
      </c>
      <c r="Z262" s="3">
        <v>1400</v>
      </c>
      <c r="AA262" s="3">
        <v>869</v>
      </c>
      <c r="AB262" s="3">
        <v>689</v>
      </c>
      <c r="AC262" s="3">
        <v>1338</v>
      </c>
      <c r="AD262" s="3">
        <v>912</v>
      </c>
      <c r="AE262" s="3">
        <v>1182</v>
      </c>
      <c r="AF262" s="3">
        <v>1658</v>
      </c>
      <c r="AG262" s="3">
        <v>253</v>
      </c>
      <c r="AH262" s="3">
        <v>1350</v>
      </c>
      <c r="AI262" s="3">
        <v>1107</v>
      </c>
      <c r="AJ262" s="3">
        <v>1307</v>
      </c>
      <c r="AK262" s="3">
        <v>1174</v>
      </c>
      <c r="AL262" s="3">
        <v>1525</v>
      </c>
      <c r="AM262" s="3">
        <v>495</v>
      </c>
      <c r="AN262" s="3">
        <v>911</v>
      </c>
      <c r="AO262" s="3">
        <v>651</v>
      </c>
      <c r="AP262" s="3">
        <v>1167</v>
      </c>
      <c r="AQ262" s="3">
        <v>1231</v>
      </c>
      <c r="AR262" s="3">
        <v>1524</v>
      </c>
      <c r="AS262" s="3">
        <v>584</v>
      </c>
      <c r="AT262" s="3">
        <v>1599</v>
      </c>
      <c r="AU262" s="3">
        <v>1088</v>
      </c>
      <c r="AV262" s="3">
        <v>864</v>
      </c>
      <c r="AW262" s="3">
        <v>909</v>
      </c>
      <c r="AX262" s="3">
        <v>1289</v>
      </c>
      <c r="AY262" s="3">
        <v>999</v>
      </c>
      <c r="AZ262" s="3">
        <v>931</v>
      </c>
      <c r="BA262" s="3">
        <v>1059</v>
      </c>
      <c r="BB262" s="3">
        <v>865</v>
      </c>
      <c r="BC262" s="3">
        <v>1296</v>
      </c>
      <c r="BD262" s="3">
        <v>1310</v>
      </c>
      <c r="BE262" s="3">
        <v>1050</v>
      </c>
      <c r="BF262" s="3">
        <v>812</v>
      </c>
      <c r="BG262" s="3">
        <v>957</v>
      </c>
      <c r="BH262" s="3">
        <v>1361</v>
      </c>
      <c r="BI262" s="3">
        <v>921</v>
      </c>
      <c r="BJ262" s="3">
        <v>1571</v>
      </c>
      <c r="BK262" s="3">
        <v>1411</v>
      </c>
      <c r="BL262" s="3">
        <v>366</v>
      </c>
      <c r="BM262" s="3">
        <v>756</v>
      </c>
      <c r="BN262" s="3">
        <v>1049</v>
      </c>
      <c r="BO262" s="3">
        <v>1692</v>
      </c>
      <c r="BP262" s="3">
        <v>785</v>
      </c>
      <c r="BQ262" s="3">
        <v>1644</v>
      </c>
      <c r="BR262" s="3">
        <v>498</v>
      </c>
      <c r="BS262" s="3">
        <v>1685</v>
      </c>
      <c r="BT262" s="3">
        <v>1336</v>
      </c>
      <c r="BU262" s="3">
        <v>1694</v>
      </c>
      <c r="BV262" s="3">
        <v>1888</v>
      </c>
      <c r="BW262" s="3">
        <v>1540</v>
      </c>
      <c r="BX262" s="3">
        <v>1338</v>
      </c>
      <c r="BY262" s="3">
        <v>704</v>
      </c>
      <c r="BZ262" s="3">
        <v>984</v>
      </c>
      <c r="CA262" s="3">
        <v>983</v>
      </c>
      <c r="CB262" s="3">
        <v>902</v>
      </c>
      <c r="CC262" s="3">
        <v>1088</v>
      </c>
      <c r="CD262" s="3">
        <v>534</v>
      </c>
      <c r="CE262" s="3">
        <v>1034</v>
      </c>
      <c r="CF262" s="3">
        <v>1893</v>
      </c>
      <c r="CG262" s="3">
        <v>1445</v>
      </c>
      <c r="CH262" s="3">
        <v>1154</v>
      </c>
    </row>
    <row r="263" spans="1:86" x14ac:dyDescent="0.2">
      <c r="A263" s="5" t="s">
        <v>411</v>
      </c>
      <c r="B263" s="9">
        <v>312044</v>
      </c>
      <c r="C263" s="9">
        <v>228</v>
      </c>
      <c r="D263" s="9">
        <v>696799</v>
      </c>
      <c r="E263" s="1" t="s">
        <v>412</v>
      </c>
      <c r="F263" s="1" t="s">
        <v>78</v>
      </c>
      <c r="G263" s="1" t="s">
        <v>78</v>
      </c>
      <c r="H263" s="1" t="s">
        <v>78</v>
      </c>
      <c r="I263" s="3">
        <v>365</v>
      </c>
      <c r="J263" s="3">
        <v>390</v>
      </c>
      <c r="K263" s="3">
        <v>485</v>
      </c>
      <c r="L263" s="3">
        <v>458</v>
      </c>
      <c r="M263" s="3">
        <v>365</v>
      </c>
      <c r="N263" s="3">
        <v>303</v>
      </c>
      <c r="O263" s="3">
        <v>262</v>
      </c>
      <c r="P263" s="3">
        <v>370</v>
      </c>
      <c r="Q263" s="3">
        <v>321</v>
      </c>
      <c r="R263" s="3">
        <v>379</v>
      </c>
      <c r="S263" s="3">
        <v>339</v>
      </c>
      <c r="T263" s="3">
        <v>333</v>
      </c>
      <c r="U263" s="3">
        <v>340</v>
      </c>
      <c r="V263" s="3">
        <v>283</v>
      </c>
      <c r="W263" s="3">
        <v>382</v>
      </c>
      <c r="X263" s="3">
        <v>292</v>
      </c>
      <c r="Y263" s="3">
        <v>273</v>
      </c>
      <c r="Z263" s="3">
        <v>471</v>
      </c>
      <c r="AA263" s="3">
        <v>322</v>
      </c>
      <c r="AB263" s="3">
        <v>406</v>
      </c>
      <c r="AC263" s="3">
        <v>300</v>
      </c>
      <c r="AD263" s="3">
        <v>349</v>
      </c>
      <c r="AE263" s="3">
        <v>399</v>
      </c>
      <c r="AF263" s="3">
        <v>358</v>
      </c>
      <c r="AG263" s="3">
        <v>278</v>
      </c>
      <c r="AH263" s="3">
        <v>365</v>
      </c>
      <c r="AI263" s="3">
        <v>314</v>
      </c>
      <c r="AJ263" s="3">
        <v>282</v>
      </c>
      <c r="AK263" s="3">
        <v>419</v>
      </c>
      <c r="AL263" s="3">
        <v>447</v>
      </c>
      <c r="AM263" s="3">
        <v>434</v>
      </c>
      <c r="AN263" s="3">
        <v>363</v>
      </c>
      <c r="AO263" s="3">
        <v>416</v>
      </c>
      <c r="AP263" s="3">
        <v>445</v>
      </c>
      <c r="AQ263" s="3">
        <v>390</v>
      </c>
      <c r="AR263" s="3">
        <v>402</v>
      </c>
      <c r="AS263" s="3">
        <v>441</v>
      </c>
      <c r="AT263" s="3">
        <v>233</v>
      </c>
      <c r="AU263" s="3">
        <v>359</v>
      </c>
      <c r="AV263" s="3">
        <v>435</v>
      </c>
      <c r="AW263" s="3">
        <v>270</v>
      </c>
      <c r="AX263" s="3">
        <v>381</v>
      </c>
      <c r="AY263" s="3">
        <v>387</v>
      </c>
      <c r="AZ263" s="3">
        <v>335</v>
      </c>
      <c r="BA263" s="3">
        <v>339</v>
      </c>
      <c r="BB263" s="3">
        <v>349</v>
      </c>
      <c r="BC263" s="3">
        <v>510</v>
      </c>
      <c r="BD263" s="3">
        <v>394</v>
      </c>
      <c r="BE263" s="3">
        <v>406</v>
      </c>
      <c r="BF263" s="3">
        <v>336</v>
      </c>
      <c r="BG263" s="3">
        <v>306</v>
      </c>
      <c r="BH263" s="3">
        <v>458</v>
      </c>
      <c r="BI263" s="3">
        <v>542</v>
      </c>
      <c r="BJ263" s="3">
        <v>429</v>
      </c>
      <c r="BK263" s="3">
        <v>537</v>
      </c>
      <c r="BL263" s="3">
        <v>287</v>
      </c>
      <c r="BM263" s="3">
        <v>360</v>
      </c>
      <c r="BN263" s="3">
        <v>449</v>
      </c>
      <c r="BO263" s="3">
        <v>271</v>
      </c>
      <c r="BP263" s="3">
        <v>340</v>
      </c>
      <c r="BQ263" s="3">
        <v>356</v>
      </c>
      <c r="BR263" s="3">
        <v>383</v>
      </c>
      <c r="BS263" s="3">
        <v>277</v>
      </c>
      <c r="BT263" s="3">
        <v>450</v>
      </c>
      <c r="BU263" s="3">
        <v>427</v>
      </c>
      <c r="BV263" s="3">
        <v>256</v>
      </c>
      <c r="BW263" s="3">
        <v>286</v>
      </c>
      <c r="BX263" s="3">
        <v>384</v>
      </c>
      <c r="BY263" s="3">
        <v>373</v>
      </c>
      <c r="BZ263" s="3">
        <v>425</v>
      </c>
      <c r="CA263" s="3">
        <v>403</v>
      </c>
      <c r="CB263" s="3">
        <v>437</v>
      </c>
      <c r="CC263" s="3">
        <v>348</v>
      </c>
      <c r="CD263" s="3">
        <v>431</v>
      </c>
      <c r="CE263" s="3">
        <v>475</v>
      </c>
      <c r="CF263" s="3">
        <v>324</v>
      </c>
      <c r="CG263" s="3">
        <v>400</v>
      </c>
      <c r="CH263" s="3">
        <v>299</v>
      </c>
    </row>
    <row r="264" spans="1:86" x14ac:dyDescent="0.2">
      <c r="A264" s="5" t="s">
        <v>797</v>
      </c>
      <c r="B264" s="9">
        <v>250227</v>
      </c>
      <c r="C264" s="9">
        <v>85</v>
      </c>
      <c r="D264" s="9">
        <v>228885</v>
      </c>
      <c r="E264" s="1" t="s">
        <v>798</v>
      </c>
      <c r="F264" s="1" t="s">
        <v>78</v>
      </c>
      <c r="G264" s="1" t="s">
        <v>78</v>
      </c>
      <c r="H264" s="1" t="s">
        <v>78</v>
      </c>
      <c r="I264" s="3">
        <v>2200</v>
      </c>
      <c r="J264" s="3">
        <v>2914</v>
      </c>
      <c r="K264" s="3">
        <v>2308</v>
      </c>
      <c r="L264" s="3">
        <v>1933</v>
      </c>
      <c r="M264" s="3">
        <v>3066</v>
      </c>
      <c r="N264" s="3">
        <v>2763</v>
      </c>
      <c r="O264" s="3">
        <v>2897</v>
      </c>
      <c r="P264" s="3">
        <v>1686</v>
      </c>
      <c r="Q264" s="3">
        <v>1945</v>
      </c>
      <c r="R264" s="3">
        <v>2444</v>
      </c>
      <c r="S264" s="3">
        <v>1580</v>
      </c>
      <c r="T264" s="3">
        <v>2660</v>
      </c>
      <c r="U264" s="3">
        <v>2233</v>
      </c>
      <c r="V264" s="3">
        <v>3203</v>
      </c>
      <c r="W264" s="3">
        <v>3213</v>
      </c>
      <c r="X264" s="3">
        <v>2571</v>
      </c>
      <c r="Y264" s="3">
        <v>1925</v>
      </c>
      <c r="Z264" s="3">
        <v>4042</v>
      </c>
      <c r="AA264" s="3">
        <v>2917</v>
      </c>
      <c r="AB264" s="3">
        <v>2268</v>
      </c>
      <c r="AC264" s="3">
        <v>2056</v>
      </c>
      <c r="AD264" s="3">
        <v>1532</v>
      </c>
      <c r="AE264" s="3">
        <v>1838</v>
      </c>
      <c r="AF264" s="3">
        <v>3069</v>
      </c>
      <c r="AG264" s="3">
        <v>1932</v>
      </c>
      <c r="AH264" s="3">
        <v>1697</v>
      </c>
      <c r="AI264" s="3">
        <v>3230</v>
      </c>
      <c r="AJ264" s="3">
        <v>2307</v>
      </c>
      <c r="AK264" s="3">
        <v>1692</v>
      </c>
      <c r="AL264" s="3">
        <v>2890</v>
      </c>
      <c r="AM264" s="3">
        <v>2058</v>
      </c>
      <c r="AN264" s="3">
        <v>1872</v>
      </c>
      <c r="AO264" s="3">
        <v>1415</v>
      </c>
      <c r="AP264" s="3">
        <v>1680</v>
      </c>
      <c r="AQ264" s="3">
        <v>2317</v>
      </c>
      <c r="AR264" s="3">
        <v>4211</v>
      </c>
      <c r="AS264" s="3">
        <v>1513</v>
      </c>
      <c r="AT264" s="3">
        <v>3092</v>
      </c>
      <c r="AU264" s="3">
        <v>1913</v>
      </c>
      <c r="AV264" s="3">
        <v>2089</v>
      </c>
      <c r="AW264" s="3">
        <v>1784</v>
      </c>
      <c r="AX264" s="3">
        <v>2778</v>
      </c>
      <c r="AY264" s="3">
        <v>1340</v>
      </c>
      <c r="AZ264" s="3">
        <v>1455</v>
      </c>
      <c r="BA264" s="3">
        <v>2433</v>
      </c>
      <c r="BB264" s="3">
        <v>1797</v>
      </c>
      <c r="BC264" s="3">
        <v>2832</v>
      </c>
      <c r="BD264" s="3">
        <v>3009</v>
      </c>
      <c r="BE264" s="3">
        <v>1517</v>
      </c>
      <c r="BF264" s="3">
        <v>2440</v>
      </c>
      <c r="BG264" s="3">
        <v>1695</v>
      </c>
      <c r="BH264" s="3">
        <v>2500</v>
      </c>
      <c r="BI264" s="3">
        <v>2058</v>
      </c>
      <c r="BJ264" s="3">
        <v>2935</v>
      </c>
      <c r="BK264" s="3">
        <v>3517</v>
      </c>
      <c r="BL264" s="3">
        <v>1633</v>
      </c>
      <c r="BM264" s="3">
        <v>2127</v>
      </c>
      <c r="BN264" s="3">
        <v>2006</v>
      </c>
      <c r="BO264" s="3">
        <v>2695</v>
      </c>
      <c r="BP264" s="3">
        <v>1691</v>
      </c>
      <c r="BQ264" s="3">
        <v>2758</v>
      </c>
      <c r="BR264" s="3">
        <v>1488</v>
      </c>
      <c r="BS264" s="3">
        <v>1862</v>
      </c>
      <c r="BT264" s="3">
        <v>2786</v>
      </c>
      <c r="BU264" s="3">
        <v>2891</v>
      </c>
      <c r="BV264" s="3">
        <v>2567</v>
      </c>
      <c r="BW264" s="3">
        <v>3131</v>
      </c>
      <c r="BX264" s="3">
        <v>1623</v>
      </c>
      <c r="BY264" s="3">
        <v>1627</v>
      </c>
      <c r="BZ264" s="3">
        <v>1286</v>
      </c>
      <c r="CA264" s="3">
        <v>1485</v>
      </c>
      <c r="CB264" s="3">
        <v>1718</v>
      </c>
      <c r="CC264" s="3">
        <v>1866</v>
      </c>
      <c r="CD264" s="3">
        <v>1374</v>
      </c>
      <c r="CE264" s="3">
        <v>4257</v>
      </c>
      <c r="CF264" s="3">
        <v>2923</v>
      </c>
      <c r="CG264" s="3">
        <v>2627</v>
      </c>
      <c r="CH264" s="3">
        <v>2621</v>
      </c>
    </row>
    <row r="265" spans="1:86" x14ac:dyDescent="0.2">
      <c r="A265" s="5" t="s">
        <v>558</v>
      </c>
      <c r="B265" s="9">
        <v>413958</v>
      </c>
      <c r="C265" s="9">
        <v>88</v>
      </c>
      <c r="D265" s="9">
        <v>369621</v>
      </c>
      <c r="E265" s="1" t="s">
        <v>559</v>
      </c>
      <c r="F265" s="1" t="s">
        <v>78</v>
      </c>
      <c r="G265" s="1" t="s">
        <v>78</v>
      </c>
      <c r="H265" s="1" t="s">
        <v>78</v>
      </c>
      <c r="I265" s="3">
        <v>1707</v>
      </c>
      <c r="J265" s="3">
        <v>2007</v>
      </c>
      <c r="K265" s="3">
        <v>1014</v>
      </c>
      <c r="L265" s="3">
        <v>2250</v>
      </c>
      <c r="M265" s="3">
        <v>1482</v>
      </c>
      <c r="N265" s="3">
        <v>2491</v>
      </c>
      <c r="O265" s="3">
        <v>518</v>
      </c>
      <c r="P265" s="3">
        <v>667</v>
      </c>
      <c r="Q265" s="3">
        <v>402</v>
      </c>
      <c r="R265" s="3">
        <v>931</v>
      </c>
      <c r="S265" s="3">
        <v>703</v>
      </c>
      <c r="T265" s="3">
        <v>1233</v>
      </c>
      <c r="U265" s="3">
        <v>466</v>
      </c>
      <c r="V265" s="3">
        <v>1051</v>
      </c>
      <c r="W265" s="3">
        <v>821</v>
      </c>
      <c r="X265" s="3">
        <v>1056</v>
      </c>
      <c r="Y265" s="3">
        <v>2242</v>
      </c>
      <c r="Z265" s="3">
        <v>2047</v>
      </c>
      <c r="AA265" s="3">
        <v>2786</v>
      </c>
      <c r="AB265" s="3">
        <v>702</v>
      </c>
      <c r="AC265" s="3">
        <v>828</v>
      </c>
      <c r="AD265" s="3">
        <v>476</v>
      </c>
      <c r="AE265" s="3">
        <v>685</v>
      </c>
      <c r="AF265" s="3">
        <v>480</v>
      </c>
      <c r="AG265" s="3">
        <v>458</v>
      </c>
      <c r="AH265" s="3">
        <v>751</v>
      </c>
      <c r="AI265" s="3">
        <v>472</v>
      </c>
      <c r="AJ265" s="3">
        <v>1087</v>
      </c>
      <c r="AK265" s="3">
        <v>815</v>
      </c>
      <c r="AL265" s="3">
        <v>1323</v>
      </c>
      <c r="AM265" s="3">
        <v>724</v>
      </c>
      <c r="AN265" s="3">
        <v>466</v>
      </c>
      <c r="AO265" s="3">
        <v>776</v>
      </c>
      <c r="AP265" s="3">
        <v>716</v>
      </c>
      <c r="AQ265" s="3">
        <v>10841</v>
      </c>
      <c r="AR265" s="3">
        <v>586</v>
      </c>
      <c r="AS265" s="3">
        <v>581</v>
      </c>
      <c r="AT265" s="3">
        <v>645</v>
      </c>
      <c r="AU265" s="3">
        <v>528</v>
      </c>
      <c r="AV265" s="3">
        <v>1960</v>
      </c>
      <c r="AW265" s="3">
        <v>992</v>
      </c>
      <c r="AX265" s="3">
        <v>2787</v>
      </c>
      <c r="AY265" s="3">
        <v>3162</v>
      </c>
      <c r="AZ265" s="3">
        <v>566</v>
      </c>
      <c r="BA265" s="3">
        <v>2727</v>
      </c>
      <c r="BB265" s="3">
        <v>899</v>
      </c>
      <c r="BC265" s="3">
        <v>1022</v>
      </c>
      <c r="BD265" s="3">
        <v>1434</v>
      </c>
      <c r="BE265" s="3">
        <v>2092</v>
      </c>
      <c r="BF265" s="3">
        <v>1031</v>
      </c>
      <c r="BG265" s="3">
        <v>383</v>
      </c>
      <c r="BH265" s="3">
        <v>4259</v>
      </c>
      <c r="BI265" s="3">
        <v>1401</v>
      </c>
      <c r="BJ265" s="3">
        <v>778</v>
      </c>
      <c r="BK265" s="3">
        <v>1895</v>
      </c>
      <c r="BL265" s="3">
        <v>20729</v>
      </c>
      <c r="BM265" s="3">
        <v>453</v>
      </c>
      <c r="BN265" s="3">
        <v>6524</v>
      </c>
      <c r="BO265" s="3">
        <v>4225</v>
      </c>
      <c r="BP265" s="3">
        <v>10128</v>
      </c>
      <c r="BQ265" s="3">
        <v>2041</v>
      </c>
      <c r="BR265" s="3">
        <v>684</v>
      </c>
      <c r="BS265" s="3">
        <v>1525</v>
      </c>
      <c r="BT265" s="3">
        <v>7913</v>
      </c>
      <c r="BU265" s="3">
        <v>2121</v>
      </c>
      <c r="BV265" s="3">
        <v>1673</v>
      </c>
      <c r="BW265" s="3">
        <v>1874</v>
      </c>
      <c r="BX265" s="3">
        <v>3758</v>
      </c>
      <c r="BY265" s="3">
        <v>2240</v>
      </c>
      <c r="BZ265" s="3">
        <v>1440</v>
      </c>
      <c r="CA265" s="3">
        <v>3446</v>
      </c>
      <c r="CB265" s="3">
        <v>3114</v>
      </c>
      <c r="CC265" s="3">
        <v>1249</v>
      </c>
      <c r="CD265" s="3">
        <v>1151</v>
      </c>
      <c r="CE265" s="3">
        <v>5843</v>
      </c>
      <c r="CF265" s="3">
        <v>1729</v>
      </c>
      <c r="CG265" s="3">
        <v>3124</v>
      </c>
      <c r="CH265" s="3">
        <v>1597</v>
      </c>
    </row>
    <row r="266" spans="1:86" x14ac:dyDescent="0.2">
      <c r="A266" s="5" t="s">
        <v>431</v>
      </c>
      <c r="B266" s="9">
        <v>762013</v>
      </c>
      <c r="C266" s="9">
        <v>192</v>
      </c>
      <c r="D266" s="9">
        <v>626305</v>
      </c>
      <c r="E266" s="1" t="s">
        <v>432</v>
      </c>
      <c r="F266" s="1" t="s">
        <v>78</v>
      </c>
      <c r="G266" s="1" t="s">
        <v>78</v>
      </c>
      <c r="H266" s="1" t="s">
        <v>78</v>
      </c>
      <c r="I266" s="3">
        <v>476</v>
      </c>
      <c r="J266" s="3">
        <v>2374</v>
      </c>
      <c r="K266" s="3">
        <v>587</v>
      </c>
      <c r="L266" s="3">
        <v>685</v>
      </c>
      <c r="M266" s="3">
        <v>4905</v>
      </c>
      <c r="N266" s="3">
        <v>4326</v>
      </c>
      <c r="O266" s="3">
        <v>188</v>
      </c>
      <c r="P266" s="3">
        <v>203</v>
      </c>
      <c r="Q266" s="3">
        <v>504</v>
      </c>
      <c r="R266" s="3">
        <v>1224</v>
      </c>
      <c r="S266" s="3">
        <v>792</v>
      </c>
      <c r="T266" s="3">
        <v>709</v>
      </c>
      <c r="U266" s="3">
        <v>449</v>
      </c>
      <c r="V266" s="3">
        <v>231</v>
      </c>
      <c r="W266" s="3">
        <v>133</v>
      </c>
      <c r="X266" s="3">
        <v>284</v>
      </c>
      <c r="Y266" s="3">
        <v>980</v>
      </c>
      <c r="Z266" s="3">
        <v>647</v>
      </c>
      <c r="AA266" s="3">
        <v>2219</v>
      </c>
      <c r="AB266" s="3">
        <v>623</v>
      </c>
      <c r="AC266" s="3">
        <v>429</v>
      </c>
      <c r="AD266" s="3">
        <v>515</v>
      </c>
      <c r="AE266" s="3">
        <v>1866</v>
      </c>
      <c r="AF266" s="3">
        <v>158</v>
      </c>
      <c r="AG266" s="3">
        <v>229</v>
      </c>
      <c r="AH266" s="3">
        <v>2432</v>
      </c>
      <c r="AI266" s="3">
        <v>1997</v>
      </c>
      <c r="AJ266" s="3">
        <v>745</v>
      </c>
      <c r="AK266" s="3">
        <v>205</v>
      </c>
      <c r="AL266" s="3">
        <v>385</v>
      </c>
      <c r="AM266" s="3">
        <v>906</v>
      </c>
      <c r="AN266" s="3">
        <v>257</v>
      </c>
      <c r="AO266" s="3">
        <v>411</v>
      </c>
      <c r="AP266" s="3">
        <v>328</v>
      </c>
      <c r="AQ266" s="3">
        <v>3744</v>
      </c>
      <c r="AR266" s="3">
        <v>400</v>
      </c>
      <c r="AS266" s="3">
        <v>1480</v>
      </c>
      <c r="AT266" s="3">
        <v>466</v>
      </c>
      <c r="AU266" s="3">
        <v>801</v>
      </c>
      <c r="AV266" s="3">
        <v>773</v>
      </c>
      <c r="AW266" s="3">
        <v>307</v>
      </c>
      <c r="AX266" s="3">
        <v>2007</v>
      </c>
      <c r="AY266" s="3">
        <v>5540</v>
      </c>
      <c r="AZ266" s="3">
        <v>533</v>
      </c>
      <c r="BA266" s="3">
        <v>513</v>
      </c>
      <c r="BB266" s="3">
        <v>255</v>
      </c>
      <c r="BC266" s="3">
        <v>688</v>
      </c>
      <c r="BD266" s="3">
        <v>376</v>
      </c>
      <c r="BE266" s="3">
        <v>1047</v>
      </c>
      <c r="BF266" s="3">
        <v>882</v>
      </c>
      <c r="BG266" s="3">
        <v>200</v>
      </c>
      <c r="BH266" s="3">
        <v>2997</v>
      </c>
      <c r="BI266" s="3">
        <v>398</v>
      </c>
      <c r="BJ266" s="3">
        <v>275</v>
      </c>
      <c r="BK266" s="3">
        <v>893</v>
      </c>
      <c r="BL266" s="3">
        <v>447</v>
      </c>
      <c r="BM266" s="3">
        <v>345</v>
      </c>
      <c r="BN266" s="3">
        <v>3206</v>
      </c>
      <c r="BO266" s="3">
        <v>1901</v>
      </c>
      <c r="BP266" s="3">
        <v>194</v>
      </c>
      <c r="BQ266" s="3">
        <v>1023</v>
      </c>
      <c r="BR266" s="3">
        <v>5434</v>
      </c>
      <c r="BS266" s="3">
        <v>4778</v>
      </c>
      <c r="BT266" s="3">
        <v>4864</v>
      </c>
      <c r="BU266" s="3">
        <v>2780</v>
      </c>
      <c r="BV266" s="3">
        <v>2040</v>
      </c>
      <c r="BW266" s="3">
        <v>1783</v>
      </c>
      <c r="BX266" s="3">
        <v>4097</v>
      </c>
      <c r="BY266" s="3">
        <v>1554</v>
      </c>
      <c r="BZ266" s="3">
        <v>524</v>
      </c>
      <c r="CA266" s="3">
        <v>1414</v>
      </c>
      <c r="CB266" s="3">
        <v>2003</v>
      </c>
      <c r="CC266" s="3">
        <v>599</v>
      </c>
      <c r="CD266" s="3">
        <v>2339</v>
      </c>
      <c r="CE266" s="3">
        <v>750</v>
      </c>
      <c r="CF266" s="3">
        <v>2789</v>
      </c>
      <c r="CG266" s="3">
        <v>1899</v>
      </c>
      <c r="CH266" s="3">
        <v>597</v>
      </c>
    </row>
    <row r="267" spans="1:86" x14ac:dyDescent="0.2">
      <c r="A267" s="5" t="s">
        <v>945</v>
      </c>
      <c r="B267" s="9">
        <v>899587</v>
      </c>
      <c r="C267" s="9">
        <v>94</v>
      </c>
      <c r="D267" s="9">
        <v>203295</v>
      </c>
      <c r="E267" s="1" t="s">
        <v>946</v>
      </c>
      <c r="F267" s="1" t="s">
        <v>78</v>
      </c>
      <c r="G267" s="1" t="s">
        <v>78</v>
      </c>
      <c r="H267" s="1" t="s">
        <v>78</v>
      </c>
      <c r="I267" s="3">
        <v>390</v>
      </c>
      <c r="J267" s="3">
        <v>217</v>
      </c>
      <c r="K267" s="3">
        <v>599</v>
      </c>
      <c r="L267" s="3">
        <v>517</v>
      </c>
      <c r="M267" s="3">
        <v>904</v>
      </c>
      <c r="N267" s="3">
        <v>340</v>
      </c>
      <c r="O267" s="3">
        <v>462</v>
      </c>
      <c r="P267" s="3">
        <v>137</v>
      </c>
      <c r="Q267" s="3">
        <v>638</v>
      </c>
      <c r="R267" s="3">
        <v>906</v>
      </c>
      <c r="S267" s="3">
        <v>341</v>
      </c>
      <c r="T267" s="3">
        <v>508</v>
      </c>
      <c r="U267" s="3">
        <v>387</v>
      </c>
      <c r="V267" s="3">
        <v>472</v>
      </c>
      <c r="W267" s="3">
        <v>533</v>
      </c>
      <c r="X267" s="3">
        <v>1087</v>
      </c>
      <c r="Y267" s="3">
        <v>434</v>
      </c>
      <c r="Z267" s="3">
        <v>208</v>
      </c>
      <c r="AA267" s="3">
        <v>451</v>
      </c>
      <c r="AB267" s="3">
        <v>242</v>
      </c>
      <c r="AC267" s="3">
        <v>912</v>
      </c>
      <c r="AD267" s="3">
        <v>180</v>
      </c>
      <c r="AE267" s="3">
        <v>350</v>
      </c>
      <c r="AF267" s="3">
        <v>175</v>
      </c>
      <c r="AG267" s="3">
        <v>164</v>
      </c>
      <c r="AH267" s="3">
        <v>1533</v>
      </c>
      <c r="AI267" s="3">
        <v>194</v>
      </c>
      <c r="AJ267" s="3">
        <v>465</v>
      </c>
      <c r="AK267" s="3">
        <v>278</v>
      </c>
      <c r="AL267" s="3">
        <v>413</v>
      </c>
      <c r="AM267" s="3">
        <v>401</v>
      </c>
      <c r="AN267" s="3">
        <v>291</v>
      </c>
      <c r="AO267" s="3">
        <v>962</v>
      </c>
      <c r="AP267" s="3">
        <v>195</v>
      </c>
      <c r="AQ267" s="3">
        <v>1374</v>
      </c>
      <c r="AR267" s="3">
        <v>456</v>
      </c>
      <c r="AS267" s="3">
        <v>79</v>
      </c>
      <c r="AT267" s="3">
        <v>698</v>
      </c>
      <c r="AU267" s="3">
        <v>654</v>
      </c>
      <c r="AV267" s="3">
        <v>665</v>
      </c>
      <c r="AW267" s="3">
        <v>193</v>
      </c>
      <c r="AX267" s="3">
        <v>628</v>
      </c>
      <c r="AY267" s="3">
        <v>2119</v>
      </c>
      <c r="AZ267" s="3">
        <v>372</v>
      </c>
      <c r="BA267" s="3">
        <v>502</v>
      </c>
      <c r="BB267" s="3">
        <v>348</v>
      </c>
      <c r="BC267" s="3">
        <v>505</v>
      </c>
      <c r="BD267" s="3">
        <v>256</v>
      </c>
      <c r="BE267" s="3">
        <v>575</v>
      </c>
      <c r="BF267" s="3">
        <v>325</v>
      </c>
      <c r="BG267" s="3">
        <v>342</v>
      </c>
      <c r="BH267" s="3">
        <v>305</v>
      </c>
      <c r="BI267" s="3">
        <v>262</v>
      </c>
      <c r="BJ267" s="3">
        <v>322</v>
      </c>
      <c r="BK267" s="3">
        <v>344</v>
      </c>
      <c r="BL267" s="3">
        <v>964</v>
      </c>
      <c r="BM267" s="3">
        <v>144</v>
      </c>
      <c r="BN267" s="3">
        <v>858</v>
      </c>
      <c r="BO267" s="3">
        <v>875</v>
      </c>
      <c r="BP267" s="3">
        <v>229</v>
      </c>
      <c r="BQ267" s="3">
        <v>258</v>
      </c>
      <c r="BR267" s="3">
        <v>3563</v>
      </c>
      <c r="BS267" s="3">
        <v>1109</v>
      </c>
      <c r="BT267" s="3">
        <v>1196</v>
      </c>
      <c r="BU267" s="3">
        <v>922</v>
      </c>
      <c r="BV267" s="3">
        <v>1225</v>
      </c>
      <c r="BW267" s="3">
        <v>869</v>
      </c>
      <c r="BX267" s="3">
        <v>362</v>
      </c>
      <c r="BY267" s="3">
        <v>443</v>
      </c>
      <c r="BZ267" s="3">
        <v>213</v>
      </c>
      <c r="CA267" s="3">
        <v>377</v>
      </c>
      <c r="CB267" s="3">
        <v>416</v>
      </c>
      <c r="CC267" s="3">
        <v>382</v>
      </c>
      <c r="CD267" s="3">
        <v>445</v>
      </c>
      <c r="CE267" s="3">
        <v>400</v>
      </c>
      <c r="CF267" s="3">
        <v>817</v>
      </c>
      <c r="CG267" s="3">
        <v>287</v>
      </c>
      <c r="CH267" s="3">
        <v>355</v>
      </c>
    </row>
    <row r="268" spans="1:86" x14ac:dyDescent="0.2">
      <c r="A268" s="5" t="s">
        <v>943</v>
      </c>
      <c r="B268" s="9">
        <v>1190822</v>
      </c>
      <c r="C268" s="9">
        <v>204</v>
      </c>
      <c r="D268" s="9">
        <v>203311</v>
      </c>
      <c r="E268" s="1" t="s">
        <v>944</v>
      </c>
      <c r="F268" s="1" t="s">
        <v>78</v>
      </c>
      <c r="G268" s="1" t="s">
        <v>78</v>
      </c>
      <c r="H268" s="1" t="s">
        <v>78</v>
      </c>
      <c r="I268" s="3">
        <v>2241</v>
      </c>
      <c r="J268" s="3">
        <v>216</v>
      </c>
      <c r="K268" s="3">
        <v>637</v>
      </c>
      <c r="L268" s="3">
        <v>479</v>
      </c>
      <c r="M268" s="3">
        <v>1336</v>
      </c>
      <c r="N268" s="3">
        <v>161</v>
      </c>
      <c r="O268" s="3">
        <v>665</v>
      </c>
      <c r="P268" s="3">
        <v>304</v>
      </c>
      <c r="Q268" s="3">
        <v>219</v>
      </c>
      <c r="R268" s="3">
        <v>753</v>
      </c>
      <c r="S268" s="3">
        <v>289</v>
      </c>
      <c r="T268" s="3">
        <v>378</v>
      </c>
      <c r="U268" s="3">
        <v>207</v>
      </c>
      <c r="V268" s="3">
        <v>857</v>
      </c>
      <c r="W268" s="3">
        <v>963</v>
      </c>
      <c r="X268" s="3">
        <v>152</v>
      </c>
      <c r="Y268" s="3">
        <v>503</v>
      </c>
      <c r="Z268" s="3">
        <v>2031</v>
      </c>
      <c r="AA268" s="3">
        <v>1830</v>
      </c>
      <c r="AB268" s="3">
        <v>817</v>
      </c>
      <c r="AC268" s="3">
        <v>305</v>
      </c>
      <c r="AD268" s="3">
        <v>515</v>
      </c>
      <c r="AE268" s="3">
        <v>1147</v>
      </c>
      <c r="AF268" s="3">
        <v>1375</v>
      </c>
      <c r="AG268" s="3">
        <v>441</v>
      </c>
      <c r="AH268" s="3">
        <v>769</v>
      </c>
      <c r="AI268" s="3">
        <v>216</v>
      </c>
      <c r="AJ268" s="3">
        <v>90</v>
      </c>
      <c r="AK268" s="3">
        <v>915</v>
      </c>
      <c r="AL268" s="3">
        <v>531</v>
      </c>
      <c r="AM268" s="3">
        <v>264</v>
      </c>
      <c r="AN268" s="3">
        <v>270</v>
      </c>
      <c r="AO268" s="3">
        <v>814</v>
      </c>
      <c r="AP268" s="3">
        <v>233</v>
      </c>
      <c r="AQ268" s="3">
        <v>1688</v>
      </c>
      <c r="AR268" s="3">
        <v>164</v>
      </c>
      <c r="AS268" s="3">
        <v>1005</v>
      </c>
      <c r="AT268" s="3">
        <v>464</v>
      </c>
      <c r="AU268" s="3">
        <v>574</v>
      </c>
      <c r="AV268" s="3">
        <v>218</v>
      </c>
      <c r="AW268" s="3">
        <v>145</v>
      </c>
      <c r="AX268" s="3">
        <v>1198</v>
      </c>
      <c r="AY268" s="3">
        <v>1276</v>
      </c>
      <c r="AZ268" s="3">
        <v>1605</v>
      </c>
      <c r="BA268" s="3">
        <v>536</v>
      </c>
      <c r="BB268" s="3">
        <v>526</v>
      </c>
      <c r="BC268" s="3">
        <v>2365</v>
      </c>
      <c r="BD268" s="3">
        <v>1005</v>
      </c>
      <c r="BE268" s="3">
        <v>352</v>
      </c>
      <c r="BF268" s="3">
        <v>855</v>
      </c>
      <c r="BG268" s="3">
        <v>665</v>
      </c>
      <c r="BH268" s="3">
        <v>234</v>
      </c>
      <c r="BI268" s="3">
        <v>628</v>
      </c>
      <c r="BJ268" s="3">
        <v>123</v>
      </c>
      <c r="BK268" s="3">
        <v>285</v>
      </c>
      <c r="BL268" s="3">
        <v>676</v>
      </c>
      <c r="BM268" s="3">
        <v>421</v>
      </c>
      <c r="BN268" s="3">
        <v>114</v>
      </c>
      <c r="BO268" s="3">
        <v>14148</v>
      </c>
      <c r="BP268" s="3">
        <v>198</v>
      </c>
      <c r="BQ268" s="3">
        <v>1106</v>
      </c>
      <c r="BR268" s="3">
        <v>648</v>
      </c>
      <c r="BS268" s="3">
        <v>587</v>
      </c>
      <c r="BT268" s="3">
        <v>173</v>
      </c>
      <c r="BU268" s="3">
        <v>1685</v>
      </c>
      <c r="BV268" s="3">
        <v>1722</v>
      </c>
      <c r="BW268" s="3">
        <v>5699</v>
      </c>
      <c r="BX268" s="3">
        <v>2400</v>
      </c>
      <c r="BY268" s="3">
        <v>144</v>
      </c>
      <c r="BZ268" s="3">
        <v>693</v>
      </c>
      <c r="CA268" s="3">
        <v>186</v>
      </c>
      <c r="CB268" s="3">
        <v>1002</v>
      </c>
      <c r="CC268" s="3">
        <v>492</v>
      </c>
      <c r="CD268" s="3">
        <v>2666</v>
      </c>
      <c r="CE268" s="3">
        <v>1801</v>
      </c>
      <c r="CF268" s="3">
        <v>1784</v>
      </c>
      <c r="CG268" s="3">
        <v>262</v>
      </c>
      <c r="CH268" s="3">
        <v>301</v>
      </c>
    </row>
    <row r="269" spans="1:86" x14ac:dyDescent="0.2">
      <c r="A269" s="5" t="s">
        <v>531</v>
      </c>
      <c r="B269" s="9">
        <v>685378</v>
      </c>
      <c r="C269" s="9">
        <v>149</v>
      </c>
      <c r="D269" s="9">
        <v>419631</v>
      </c>
      <c r="E269" s="1" t="s">
        <v>532</v>
      </c>
      <c r="F269" s="1" t="s">
        <v>78</v>
      </c>
      <c r="G269" s="1" t="s">
        <v>78</v>
      </c>
      <c r="H269" s="1" t="s">
        <v>78</v>
      </c>
      <c r="I269" s="3">
        <v>5621</v>
      </c>
      <c r="J269" s="3">
        <v>6010</v>
      </c>
      <c r="K269" s="3">
        <v>3968</v>
      </c>
      <c r="L269" s="3">
        <v>4225</v>
      </c>
      <c r="M269" s="3">
        <v>5033</v>
      </c>
      <c r="N269" s="3">
        <v>4075</v>
      </c>
      <c r="O269" s="3">
        <v>3252</v>
      </c>
      <c r="P269" s="3">
        <v>1268</v>
      </c>
      <c r="Q269" s="3">
        <v>1024</v>
      </c>
      <c r="R269" s="3">
        <v>5224</v>
      </c>
      <c r="S269" s="3">
        <v>1027</v>
      </c>
      <c r="T269" s="3">
        <v>4160</v>
      </c>
      <c r="U269" s="3">
        <v>1501</v>
      </c>
      <c r="V269" s="3">
        <v>6393</v>
      </c>
      <c r="W269" s="3">
        <v>3849</v>
      </c>
      <c r="X269" s="3">
        <v>4068</v>
      </c>
      <c r="Y269" s="3">
        <v>1023</v>
      </c>
      <c r="Z269" s="3">
        <v>4427</v>
      </c>
      <c r="AA269" s="3">
        <v>3763</v>
      </c>
      <c r="AB269" s="3">
        <v>1317</v>
      </c>
      <c r="AC269" s="3">
        <v>5328</v>
      </c>
      <c r="AD269" s="3">
        <v>980</v>
      </c>
      <c r="AE269" s="3">
        <v>667</v>
      </c>
      <c r="AF269" s="3">
        <v>3600</v>
      </c>
      <c r="AG269" s="3">
        <v>2264</v>
      </c>
      <c r="AH269" s="3">
        <v>1503</v>
      </c>
      <c r="AI269" s="3">
        <v>4258</v>
      </c>
      <c r="AJ269" s="3">
        <v>5577</v>
      </c>
      <c r="AK269" s="3">
        <v>936</v>
      </c>
      <c r="AL269" s="3">
        <v>4358</v>
      </c>
      <c r="AM269" s="3">
        <v>1545</v>
      </c>
      <c r="AN269" s="3">
        <v>823</v>
      </c>
      <c r="AO269" s="3">
        <v>1061</v>
      </c>
      <c r="AP269" s="3">
        <v>1206</v>
      </c>
      <c r="AQ269" s="3">
        <v>6103</v>
      </c>
      <c r="AR269" s="3">
        <v>6030</v>
      </c>
      <c r="AS269" s="3">
        <v>948</v>
      </c>
      <c r="AT269" s="3">
        <v>5177</v>
      </c>
      <c r="AU269" s="3">
        <v>1137</v>
      </c>
      <c r="AV269" s="3">
        <v>4315</v>
      </c>
      <c r="AW269" s="3">
        <v>803</v>
      </c>
      <c r="AX269" s="3">
        <v>3872</v>
      </c>
      <c r="AY269" s="3">
        <v>1273</v>
      </c>
      <c r="AZ269" s="3">
        <v>693</v>
      </c>
      <c r="BA269" s="3">
        <v>3746</v>
      </c>
      <c r="BB269" s="3">
        <v>712</v>
      </c>
      <c r="BC269" s="3">
        <v>1520</v>
      </c>
      <c r="BD269" s="3">
        <v>5589</v>
      </c>
      <c r="BE269" s="3">
        <v>510</v>
      </c>
      <c r="BF269" s="3">
        <v>3806</v>
      </c>
      <c r="BG269" s="3">
        <v>746</v>
      </c>
      <c r="BH269" s="3">
        <v>4370</v>
      </c>
      <c r="BI269" s="3">
        <v>844</v>
      </c>
      <c r="BJ269" s="3">
        <v>5451</v>
      </c>
      <c r="BK269" s="3">
        <v>6842</v>
      </c>
      <c r="BL269" s="3">
        <v>918</v>
      </c>
      <c r="BM269" s="3">
        <v>592</v>
      </c>
      <c r="BN269" s="3">
        <v>1123</v>
      </c>
      <c r="BO269" s="3">
        <v>6209</v>
      </c>
      <c r="BP269" s="3">
        <v>972</v>
      </c>
      <c r="BQ269" s="3">
        <v>5520</v>
      </c>
      <c r="BR269" s="3">
        <v>688</v>
      </c>
      <c r="BS269" s="3">
        <v>1000</v>
      </c>
      <c r="BT269" s="3">
        <v>4650</v>
      </c>
      <c r="BU269" s="3">
        <v>6475</v>
      </c>
      <c r="BV269" s="3">
        <v>3603</v>
      </c>
      <c r="BW269" s="3">
        <v>6807</v>
      </c>
      <c r="BX269" s="3">
        <v>946</v>
      </c>
      <c r="BY269" s="3">
        <v>649</v>
      </c>
      <c r="BZ269" s="3">
        <v>1170</v>
      </c>
      <c r="CA269" s="3">
        <v>878</v>
      </c>
      <c r="CB269" s="3">
        <v>796</v>
      </c>
      <c r="CC269" s="3">
        <v>1151</v>
      </c>
      <c r="CD269" s="3">
        <v>642</v>
      </c>
      <c r="CE269" s="3">
        <v>4406</v>
      </c>
      <c r="CF269" s="3">
        <v>5185</v>
      </c>
      <c r="CG269" s="3">
        <v>5534</v>
      </c>
      <c r="CH269" s="3">
        <v>4793</v>
      </c>
    </row>
    <row r="270" spans="1:86" x14ac:dyDescent="0.2">
      <c r="A270" s="5" t="s">
        <v>628</v>
      </c>
      <c r="B270" s="9">
        <v>741287</v>
      </c>
      <c r="C270" s="9">
        <v>117</v>
      </c>
      <c r="D270" s="9">
        <v>309540</v>
      </c>
      <c r="E270" s="1" t="s">
        <v>629</v>
      </c>
      <c r="F270" s="1" t="s">
        <v>78</v>
      </c>
      <c r="G270" s="1" t="s">
        <v>78</v>
      </c>
      <c r="H270" s="1" t="s">
        <v>78</v>
      </c>
      <c r="I270" s="3">
        <v>504</v>
      </c>
      <c r="J270" s="3">
        <v>846</v>
      </c>
      <c r="K270" s="3">
        <v>817</v>
      </c>
      <c r="L270" s="3">
        <v>822</v>
      </c>
      <c r="M270" s="3">
        <v>734</v>
      </c>
      <c r="N270" s="3">
        <v>1251</v>
      </c>
      <c r="O270" s="3">
        <v>712</v>
      </c>
      <c r="P270" s="3">
        <v>596</v>
      </c>
      <c r="Q270" s="3">
        <v>611</v>
      </c>
      <c r="R270" s="3">
        <v>686</v>
      </c>
      <c r="S270" s="3">
        <v>515</v>
      </c>
      <c r="T270" s="3">
        <v>938</v>
      </c>
      <c r="U270" s="3">
        <v>787</v>
      </c>
      <c r="V270" s="3">
        <v>858</v>
      </c>
      <c r="W270" s="3">
        <v>782</v>
      </c>
      <c r="X270" s="3">
        <v>960</v>
      </c>
      <c r="Y270" s="3">
        <v>488</v>
      </c>
      <c r="Z270" s="3">
        <v>666</v>
      </c>
      <c r="AA270" s="3">
        <v>1150</v>
      </c>
      <c r="AB270" s="3">
        <v>846</v>
      </c>
      <c r="AC270" s="3">
        <v>540</v>
      </c>
      <c r="AD270" s="3">
        <v>665</v>
      </c>
      <c r="AE270" s="3">
        <v>497</v>
      </c>
      <c r="AF270" s="3">
        <v>739</v>
      </c>
      <c r="AG270" s="3">
        <v>821</v>
      </c>
      <c r="AH270" s="3">
        <v>958</v>
      </c>
      <c r="AI270" s="3">
        <v>787</v>
      </c>
      <c r="AJ270" s="3">
        <v>1004</v>
      </c>
      <c r="AK270" s="3">
        <v>430</v>
      </c>
      <c r="AL270" s="3">
        <v>966</v>
      </c>
      <c r="AM270" s="3">
        <v>785</v>
      </c>
      <c r="AN270" s="3">
        <v>411</v>
      </c>
      <c r="AO270" s="3">
        <v>608</v>
      </c>
      <c r="AP270" s="3">
        <v>759</v>
      </c>
      <c r="AQ270" s="3">
        <v>4752</v>
      </c>
      <c r="AR270" s="3">
        <v>814</v>
      </c>
      <c r="AS270" s="3">
        <v>627</v>
      </c>
      <c r="AT270" s="3">
        <v>677</v>
      </c>
      <c r="AU270" s="3">
        <v>527</v>
      </c>
      <c r="AV270" s="3">
        <v>618</v>
      </c>
      <c r="AW270" s="3">
        <v>592</v>
      </c>
      <c r="AX270" s="3">
        <v>897</v>
      </c>
      <c r="AY270" s="3">
        <v>1499</v>
      </c>
      <c r="AZ270" s="3">
        <v>1626</v>
      </c>
      <c r="BA270" s="3">
        <v>1152</v>
      </c>
      <c r="BB270" s="3">
        <v>641</v>
      </c>
      <c r="BC270" s="3">
        <v>621</v>
      </c>
      <c r="BD270" s="3">
        <v>729</v>
      </c>
      <c r="BE270" s="3">
        <v>892</v>
      </c>
      <c r="BF270" s="3">
        <v>760</v>
      </c>
      <c r="BG270" s="3">
        <v>645</v>
      </c>
      <c r="BH270" s="3">
        <v>809</v>
      </c>
      <c r="BI270" s="3">
        <v>769</v>
      </c>
      <c r="BJ270" s="3">
        <v>1152</v>
      </c>
      <c r="BK270" s="3">
        <v>886</v>
      </c>
      <c r="BL270" s="3">
        <v>547</v>
      </c>
      <c r="BM270" s="3">
        <v>726</v>
      </c>
      <c r="BN270" s="3">
        <v>453</v>
      </c>
      <c r="BO270" s="3">
        <v>1225</v>
      </c>
      <c r="BP270" s="3">
        <v>514</v>
      </c>
      <c r="BQ270" s="3">
        <v>998</v>
      </c>
      <c r="BR270" s="3">
        <v>1216</v>
      </c>
      <c r="BS270" s="3">
        <v>691</v>
      </c>
      <c r="BT270" s="3">
        <v>992</v>
      </c>
      <c r="BU270" s="3">
        <v>744</v>
      </c>
      <c r="BV270" s="3">
        <v>1445</v>
      </c>
      <c r="BW270" s="3">
        <v>1591</v>
      </c>
      <c r="BX270" s="3">
        <v>880</v>
      </c>
      <c r="BY270" s="3">
        <v>755</v>
      </c>
      <c r="BZ270" s="3">
        <v>702</v>
      </c>
      <c r="CA270" s="3">
        <v>549</v>
      </c>
      <c r="CB270" s="3">
        <v>583</v>
      </c>
      <c r="CC270" s="3">
        <v>736</v>
      </c>
      <c r="CD270" s="3">
        <v>374</v>
      </c>
      <c r="CE270" s="3">
        <v>654</v>
      </c>
      <c r="CF270" s="3">
        <v>617</v>
      </c>
      <c r="CG270" s="3">
        <v>1455</v>
      </c>
      <c r="CH270" s="3">
        <v>791</v>
      </c>
    </row>
    <row r="271" spans="1:86" x14ac:dyDescent="0.2">
      <c r="A271" s="5" t="s">
        <v>947</v>
      </c>
      <c r="B271" s="9">
        <v>508975</v>
      </c>
      <c r="C271" s="9">
        <v>268</v>
      </c>
      <c r="D271" s="9">
        <v>203221</v>
      </c>
      <c r="E271" s="1" t="s">
        <v>948</v>
      </c>
      <c r="F271" s="1" t="s">
        <v>78</v>
      </c>
      <c r="G271" s="1" t="s">
        <v>78</v>
      </c>
      <c r="H271" s="1" t="s">
        <v>78</v>
      </c>
      <c r="I271" s="3">
        <v>588</v>
      </c>
      <c r="J271" s="3">
        <v>261</v>
      </c>
      <c r="K271" s="3">
        <v>589</v>
      </c>
      <c r="L271" s="3">
        <v>878</v>
      </c>
      <c r="M271" s="3">
        <v>1524</v>
      </c>
      <c r="N271" s="3">
        <v>1127</v>
      </c>
      <c r="O271" s="3">
        <v>193</v>
      </c>
      <c r="P271" s="3">
        <v>41</v>
      </c>
      <c r="Q271" s="3">
        <v>472</v>
      </c>
      <c r="R271" s="3">
        <v>1025</v>
      </c>
      <c r="S271" s="3">
        <v>200</v>
      </c>
      <c r="T271" s="3">
        <v>1723</v>
      </c>
      <c r="U271" s="3">
        <v>355</v>
      </c>
      <c r="V271" s="3">
        <v>258</v>
      </c>
      <c r="W271" s="3">
        <v>543</v>
      </c>
      <c r="X271" s="3">
        <v>329</v>
      </c>
      <c r="Y271" s="3">
        <v>484</v>
      </c>
      <c r="Z271" s="3">
        <v>698</v>
      </c>
      <c r="AA271" s="3">
        <v>888</v>
      </c>
      <c r="AB271" s="3">
        <v>386</v>
      </c>
      <c r="AC271" s="3">
        <v>524</v>
      </c>
      <c r="AD271" s="3">
        <v>272</v>
      </c>
      <c r="AE271" s="3">
        <v>499</v>
      </c>
      <c r="AF271" s="3">
        <v>113</v>
      </c>
      <c r="AG271" s="3">
        <v>266</v>
      </c>
      <c r="AH271" s="3">
        <v>1170</v>
      </c>
      <c r="AI271" s="3">
        <v>418</v>
      </c>
      <c r="AJ271" s="3">
        <v>1038</v>
      </c>
      <c r="AK271" s="3">
        <v>294</v>
      </c>
      <c r="AL271" s="3">
        <v>188</v>
      </c>
      <c r="AM271" s="3">
        <v>389</v>
      </c>
      <c r="AN271" s="3">
        <v>191</v>
      </c>
      <c r="AO271" s="3">
        <v>552</v>
      </c>
      <c r="AP271" s="3">
        <v>288</v>
      </c>
      <c r="AQ271" s="3">
        <v>927</v>
      </c>
      <c r="AR271" s="3">
        <v>201</v>
      </c>
      <c r="AS271" s="3">
        <v>328</v>
      </c>
      <c r="AT271" s="3">
        <v>535</v>
      </c>
      <c r="AU271" s="3">
        <v>337</v>
      </c>
      <c r="AV271" s="3">
        <v>465</v>
      </c>
      <c r="AW271" s="3">
        <v>57</v>
      </c>
      <c r="AX271" s="3">
        <v>1647</v>
      </c>
      <c r="AY271" s="3">
        <v>1323</v>
      </c>
      <c r="AZ271" s="3">
        <v>389</v>
      </c>
      <c r="BA271" s="3">
        <v>578</v>
      </c>
      <c r="BB271" s="3">
        <v>295</v>
      </c>
      <c r="BC271" s="3">
        <v>550</v>
      </c>
      <c r="BD271" s="3">
        <v>1224</v>
      </c>
      <c r="BE271" s="3">
        <v>2952</v>
      </c>
      <c r="BF271" s="3">
        <v>824</v>
      </c>
      <c r="BG271" s="3">
        <v>173</v>
      </c>
      <c r="BH271" s="3">
        <v>829</v>
      </c>
      <c r="BI271" s="3">
        <v>270</v>
      </c>
      <c r="BJ271" s="3">
        <v>452</v>
      </c>
      <c r="BK271" s="3">
        <v>934</v>
      </c>
      <c r="BL271" s="3">
        <v>357</v>
      </c>
      <c r="BM271" s="3">
        <v>108</v>
      </c>
      <c r="BN271" s="3">
        <v>648</v>
      </c>
      <c r="BO271" s="3">
        <v>1741</v>
      </c>
      <c r="BP271" s="3">
        <v>274</v>
      </c>
      <c r="BQ271" s="3">
        <v>839</v>
      </c>
      <c r="BR271" s="3">
        <v>1204</v>
      </c>
      <c r="BS271" s="3">
        <v>860</v>
      </c>
      <c r="BT271" s="3">
        <v>1720</v>
      </c>
      <c r="BU271" s="3">
        <v>2788</v>
      </c>
      <c r="BV271" s="3">
        <v>1662</v>
      </c>
      <c r="BW271" s="3">
        <v>1326</v>
      </c>
      <c r="BX271" s="3">
        <v>986</v>
      </c>
      <c r="BY271" s="3">
        <v>824</v>
      </c>
      <c r="BZ271" s="3">
        <v>626</v>
      </c>
      <c r="CA271" s="3">
        <v>886</v>
      </c>
      <c r="CB271" s="3">
        <v>621</v>
      </c>
      <c r="CC271" s="3">
        <v>876</v>
      </c>
      <c r="CD271" s="3">
        <v>1098</v>
      </c>
      <c r="CE271" s="3">
        <v>1684</v>
      </c>
      <c r="CF271" s="3">
        <v>1803</v>
      </c>
      <c r="CG271" s="3">
        <v>3439</v>
      </c>
      <c r="CH271" s="3">
        <v>792</v>
      </c>
    </row>
    <row r="272" spans="1:86" x14ac:dyDescent="0.2">
      <c r="A272" s="5" t="s">
        <v>405</v>
      </c>
      <c r="B272" s="9">
        <v>586975</v>
      </c>
      <c r="C272" s="9">
        <v>105</v>
      </c>
      <c r="D272" s="9">
        <v>704472</v>
      </c>
      <c r="E272" s="1" t="s">
        <v>406</v>
      </c>
      <c r="F272" s="1" t="s">
        <v>78</v>
      </c>
      <c r="G272" s="1" t="s">
        <v>78</v>
      </c>
      <c r="H272" s="1" t="s">
        <v>78</v>
      </c>
      <c r="I272" s="3">
        <v>525</v>
      </c>
      <c r="J272" s="3">
        <v>742</v>
      </c>
      <c r="K272" s="3">
        <v>1571</v>
      </c>
      <c r="L272" s="3">
        <v>2729</v>
      </c>
      <c r="M272" s="3">
        <v>1829</v>
      </c>
      <c r="N272" s="3">
        <v>2709</v>
      </c>
      <c r="O272" s="3">
        <v>785</v>
      </c>
      <c r="P272" s="3">
        <v>311</v>
      </c>
      <c r="Q272" s="3">
        <v>565</v>
      </c>
      <c r="R272" s="3">
        <v>2935</v>
      </c>
      <c r="S272" s="3">
        <v>732</v>
      </c>
      <c r="T272" s="3">
        <v>5896</v>
      </c>
      <c r="U272" s="3">
        <v>569</v>
      </c>
      <c r="V272" s="3">
        <v>446</v>
      </c>
      <c r="W272" s="3">
        <v>390</v>
      </c>
      <c r="X272" s="3">
        <v>1475</v>
      </c>
      <c r="Y272" s="3">
        <v>767</v>
      </c>
      <c r="Z272" s="3">
        <v>740</v>
      </c>
      <c r="AA272" s="3">
        <v>1376</v>
      </c>
      <c r="AB272" s="3">
        <v>342</v>
      </c>
      <c r="AC272" s="3">
        <v>3517</v>
      </c>
      <c r="AD272" s="3">
        <v>428</v>
      </c>
      <c r="AE272" s="3">
        <v>3434</v>
      </c>
      <c r="AF272" s="3">
        <v>488</v>
      </c>
      <c r="AG272" s="3">
        <v>746</v>
      </c>
      <c r="AH272" s="3">
        <v>1620</v>
      </c>
      <c r="AI272" s="3">
        <v>1823</v>
      </c>
      <c r="AJ272" s="3">
        <v>5241</v>
      </c>
      <c r="AK272" s="3">
        <v>655</v>
      </c>
      <c r="AL272" s="3">
        <v>461</v>
      </c>
      <c r="AM272" s="3">
        <v>584</v>
      </c>
      <c r="AN272" s="3">
        <v>340</v>
      </c>
      <c r="AO272" s="3">
        <v>5572</v>
      </c>
      <c r="AP272" s="3">
        <v>925</v>
      </c>
      <c r="AQ272" s="3">
        <v>482</v>
      </c>
      <c r="AR272" s="3">
        <v>310</v>
      </c>
      <c r="AS272" s="3">
        <v>756</v>
      </c>
      <c r="AT272" s="3">
        <v>3429</v>
      </c>
      <c r="AU272" s="3">
        <v>1031</v>
      </c>
      <c r="AV272" s="3">
        <v>421</v>
      </c>
      <c r="AW272" s="3">
        <v>802</v>
      </c>
      <c r="AX272" s="3">
        <v>19695</v>
      </c>
      <c r="AY272" s="3">
        <v>1087</v>
      </c>
      <c r="AZ272" s="3">
        <v>1344</v>
      </c>
      <c r="BA272" s="3">
        <v>579</v>
      </c>
      <c r="BB272" s="3">
        <v>732</v>
      </c>
      <c r="BC272" s="3">
        <v>6552</v>
      </c>
      <c r="BD272" s="3">
        <v>2052</v>
      </c>
      <c r="BE272" s="3">
        <v>1671</v>
      </c>
      <c r="BF272" s="3">
        <v>1167</v>
      </c>
      <c r="BG272" s="3">
        <v>340</v>
      </c>
      <c r="BH272" s="3">
        <v>1125</v>
      </c>
      <c r="BI272" s="3">
        <v>606</v>
      </c>
      <c r="BJ272" s="3">
        <v>1033</v>
      </c>
      <c r="BK272" s="3">
        <v>3600</v>
      </c>
      <c r="BL272" s="3">
        <v>367</v>
      </c>
      <c r="BM272" s="3">
        <v>506</v>
      </c>
      <c r="BN272" s="3">
        <v>530</v>
      </c>
      <c r="BO272" s="3">
        <v>3089</v>
      </c>
      <c r="BP272" s="3">
        <v>517</v>
      </c>
      <c r="BQ272" s="3">
        <v>3294</v>
      </c>
      <c r="BR272" s="3">
        <v>1156</v>
      </c>
      <c r="BS272" s="3">
        <v>4616</v>
      </c>
      <c r="BT272" s="3">
        <v>1115</v>
      </c>
      <c r="BU272" s="3">
        <v>2404</v>
      </c>
      <c r="BV272" s="3">
        <v>897</v>
      </c>
      <c r="BW272" s="3">
        <v>2374</v>
      </c>
      <c r="BX272" s="3">
        <v>873</v>
      </c>
      <c r="BY272" s="3">
        <v>630</v>
      </c>
      <c r="BZ272" s="3">
        <v>1269</v>
      </c>
      <c r="CA272" s="3">
        <v>1047</v>
      </c>
      <c r="CB272" s="3">
        <v>977</v>
      </c>
      <c r="CC272" s="3">
        <v>785</v>
      </c>
      <c r="CD272" s="3">
        <v>519</v>
      </c>
      <c r="CE272" s="3">
        <v>51979</v>
      </c>
      <c r="CF272" s="3">
        <v>12203</v>
      </c>
      <c r="CG272" s="3">
        <v>5615</v>
      </c>
      <c r="CH272" s="3">
        <v>663</v>
      </c>
    </row>
    <row r="273" spans="1:86" x14ac:dyDescent="0.2">
      <c r="A273" s="5" t="s">
        <v>497</v>
      </c>
      <c r="B273" s="9">
        <v>706083</v>
      </c>
      <c r="C273" s="9">
        <v>91</v>
      </c>
      <c r="D273" s="9">
        <v>483342</v>
      </c>
      <c r="E273" s="1" t="s">
        <v>498</v>
      </c>
      <c r="F273" s="1" t="s">
        <v>78</v>
      </c>
      <c r="G273" s="1" t="s">
        <v>78</v>
      </c>
      <c r="H273" s="1" t="s">
        <v>78</v>
      </c>
      <c r="I273" s="3">
        <v>8739</v>
      </c>
      <c r="J273" s="3">
        <v>8786</v>
      </c>
      <c r="K273" s="3">
        <v>2965</v>
      </c>
      <c r="L273" s="3">
        <v>3403</v>
      </c>
      <c r="M273" s="3">
        <v>4261</v>
      </c>
      <c r="N273" s="3">
        <v>4280</v>
      </c>
      <c r="O273" s="3">
        <v>2969</v>
      </c>
      <c r="P273" s="3">
        <v>802</v>
      </c>
      <c r="Q273" s="3">
        <v>620</v>
      </c>
      <c r="R273" s="3">
        <v>5530</v>
      </c>
      <c r="S273" s="3">
        <v>806</v>
      </c>
      <c r="T273" s="3">
        <v>4837</v>
      </c>
      <c r="U273" s="3">
        <v>843</v>
      </c>
      <c r="V273" s="3">
        <v>9220</v>
      </c>
      <c r="W273" s="3">
        <v>4136</v>
      </c>
      <c r="X273" s="3">
        <v>4219</v>
      </c>
      <c r="Y273" s="3">
        <v>465</v>
      </c>
      <c r="Z273" s="3">
        <v>5441</v>
      </c>
      <c r="AA273" s="3">
        <v>3459</v>
      </c>
      <c r="AB273" s="3">
        <v>653</v>
      </c>
      <c r="AC273" s="3">
        <v>7180</v>
      </c>
      <c r="AD273" s="3">
        <v>759</v>
      </c>
      <c r="AE273" s="3">
        <v>795</v>
      </c>
      <c r="AF273" s="3">
        <v>2744</v>
      </c>
      <c r="AG273" s="3">
        <v>496</v>
      </c>
      <c r="AH273" s="3">
        <v>895</v>
      </c>
      <c r="AI273" s="3">
        <v>3972</v>
      </c>
      <c r="AJ273" s="3">
        <v>8840</v>
      </c>
      <c r="AK273" s="3">
        <v>621</v>
      </c>
      <c r="AL273" s="3">
        <v>3742</v>
      </c>
      <c r="AM273" s="3">
        <v>760</v>
      </c>
      <c r="AN273" s="3">
        <v>680</v>
      </c>
      <c r="AO273" s="3">
        <v>1325</v>
      </c>
      <c r="AP273" s="3">
        <v>777</v>
      </c>
      <c r="AQ273" s="3">
        <v>11228</v>
      </c>
      <c r="AR273" s="3">
        <v>9082</v>
      </c>
      <c r="AS273" s="3">
        <v>894</v>
      </c>
      <c r="AT273" s="3">
        <v>7920</v>
      </c>
      <c r="AU273" s="3">
        <v>849</v>
      </c>
      <c r="AV273" s="3">
        <v>4091</v>
      </c>
      <c r="AW273" s="3">
        <v>516</v>
      </c>
      <c r="AX273" s="3">
        <v>2766</v>
      </c>
      <c r="AY273" s="3">
        <v>711</v>
      </c>
      <c r="AZ273" s="3">
        <v>570</v>
      </c>
      <c r="BA273" s="3">
        <v>3473</v>
      </c>
      <c r="BB273" s="3">
        <v>396</v>
      </c>
      <c r="BC273" s="3">
        <v>479</v>
      </c>
      <c r="BD273" s="3">
        <v>8006</v>
      </c>
      <c r="BE273" s="3">
        <v>1397</v>
      </c>
      <c r="BF273" s="3">
        <v>4355</v>
      </c>
      <c r="BG273" s="3">
        <v>482</v>
      </c>
      <c r="BH273" s="3">
        <v>4059</v>
      </c>
      <c r="BI273" s="3">
        <v>722</v>
      </c>
      <c r="BJ273" s="3">
        <v>9076</v>
      </c>
      <c r="BK273" s="3">
        <v>10235</v>
      </c>
      <c r="BL273" s="3">
        <v>630</v>
      </c>
      <c r="BM273" s="3">
        <v>305</v>
      </c>
      <c r="BN273" s="3">
        <v>512</v>
      </c>
      <c r="BO273" s="3">
        <v>9570</v>
      </c>
      <c r="BP273" s="3">
        <v>436</v>
      </c>
      <c r="BQ273" s="3">
        <v>8960</v>
      </c>
      <c r="BR273" s="3">
        <v>933</v>
      </c>
      <c r="BS273" s="3">
        <v>1616</v>
      </c>
      <c r="BT273" s="3">
        <v>6363</v>
      </c>
      <c r="BU273" s="3">
        <v>9007</v>
      </c>
      <c r="BV273" s="3">
        <v>3431</v>
      </c>
      <c r="BW273" s="3">
        <v>8715</v>
      </c>
      <c r="BX273" s="3">
        <v>1831</v>
      </c>
      <c r="BY273" s="3">
        <v>1017</v>
      </c>
      <c r="BZ273" s="3">
        <v>655</v>
      </c>
      <c r="CA273" s="3">
        <v>405</v>
      </c>
      <c r="CB273" s="3">
        <v>407</v>
      </c>
      <c r="CC273" s="3">
        <v>522</v>
      </c>
      <c r="CD273" s="3">
        <v>937</v>
      </c>
      <c r="CE273" s="3">
        <v>3650</v>
      </c>
      <c r="CF273" s="3">
        <v>5203</v>
      </c>
      <c r="CG273" s="3">
        <v>10293</v>
      </c>
      <c r="CH273" s="3">
        <v>7056</v>
      </c>
    </row>
    <row r="274" spans="1:86" x14ac:dyDescent="0.2">
      <c r="A274" s="5" t="s">
        <v>939</v>
      </c>
      <c r="B274" s="9">
        <v>1250082</v>
      </c>
      <c r="C274" s="9">
        <v>309</v>
      </c>
      <c r="D274" s="9">
        <v>203761</v>
      </c>
      <c r="E274" s="1" t="s">
        <v>940</v>
      </c>
      <c r="F274" s="1" t="s">
        <v>78</v>
      </c>
      <c r="G274" s="1" t="s">
        <v>78</v>
      </c>
      <c r="H274" s="1" t="s">
        <v>78</v>
      </c>
      <c r="I274" s="3">
        <v>408</v>
      </c>
      <c r="J274" s="3">
        <v>352</v>
      </c>
      <c r="K274" s="3">
        <v>373</v>
      </c>
      <c r="L274" s="3">
        <v>278</v>
      </c>
      <c r="M274" s="3">
        <v>642</v>
      </c>
      <c r="N274" s="3">
        <v>394</v>
      </c>
      <c r="O274" s="3">
        <v>333</v>
      </c>
      <c r="P274" s="3">
        <v>283</v>
      </c>
      <c r="Q274" s="3">
        <v>263</v>
      </c>
      <c r="R274" s="3">
        <v>411</v>
      </c>
      <c r="S274" s="3">
        <v>270</v>
      </c>
      <c r="T274" s="3">
        <v>367</v>
      </c>
      <c r="U274" s="3">
        <v>437</v>
      </c>
      <c r="V274" s="3">
        <v>460</v>
      </c>
      <c r="W274" s="3">
        <v>589</v>
      </c>
      <c r="X274" s="3">
        <v>223</v>
      </c>
      <c r="Y274" s="3">
        <v>293</v>
      </c>
      <c r="Z274" s="3">
        <v>380</v>
      </c>
      <c r="AA274" s="3">
        <v>410</v>
      </c>
      <c r="AB274" s="3">
        <v>297</v>
      </c>
      <c r="AC274" s="3">
        <v>265</v>
      </c>
      <c r="AD274" s="3">
        <v>355</v>
      </c>
      <c r="AE274" s="3">
        <v>313</v>
      </c>
      <c r="AF274" s="3">
        <v>194</v>
      </c>
      <c r="AG274" s="3">
        <v>265</v>
      </c>
      <c r="AH274" s="3">
        <v>484</v>
      </c>
      <c r="AI274" s="3">
        <v>167</v>
      </c>
      <c r="AJ274" s="3">
        <v>317</v>
      </c>
      <c r="AK274" s="3">
        <v>264</v>
      </c>
      <c r="AL274" s="3">
        <v>293</v>
      </c>
      <c r="AM274" s="3">
        <v>209</v>
      </c>
      <c r="AN274" s="3">
        <v>235</v>
      </c>
      <c r="AO274" s="3">
        <v>272</v>
      </c>
      <c r="AP274" s="3">
        <v>283</v>
      </c>
      <c r="AQ274" s="3">
        <v>328</v>
      </c>
      <c r="AR274" s="3">
        <v>283</v>
      </c>
      <c r="AS274" s="3">
        <v>309</v>
      </c>
      <c r="AT274" s="3">
        <v>307</v>
      </c>
      <c r="AU274" s="3">
        <v>295</v>
      </c>
      <c r="AV274" s="3">
        <v>234</v>
      </c>
      <c r="AW274" s="3">
        <v>226</v>
      </c>
      <c r="AX274" s="3">
        <v>393</v>
      </c>
      <c r="AY274" s="3">
        <v>221</v>
      </c>
      <c r="AZ274" s="3">
        <v>199</v>
      </c>
      <c r="BA274" s="3">
        <v>374</v>
      </c>
      <c r="BB274" s="3">
        <v>288</v>
      </c>
      <c r="BC274" s="3">
        <v>407</v>
      </c>
      <c r="BD274" s="3">
        <v>388</v>
      </c>
      <c r="BE274" s="3">
        <v>547</v>
      </c>
      <c r="BF274" s="3">
        <v>685</v>
      </c>
      <c r="BG274" s="3">
        <v>260</v>
      </c>
      <c r="BH274" s="3">
        <v>418</v>
      </c>
      <c r="BI274" s="3">
        <v>324</v>
      </c>
      <c r="BJ274" s="3">
        <v>335</v>
      </c>
      <c r="BK274" s="3">
        <v>246</v>
      </c>
      <c r="BL274" s="3">
        <v>180</v>
      </c>
      <c r="BM274" s="3">
        <v>232</v>
      </c>
      <c r="BN274" s="3">
        <v>92</v>
      </c>
      <c r="BO274" s="3">
        <v>465</v>
      </c>
      <c r="BP274" s="3">
        <v>265</v>
      </c>
      <c r="BQ274" s="3">
        <v>509</v>
      </c>
      <c r="BR274" s="3">
        <v>425</v>
      </c>
      <c r="BS274" s="3">
        <v>410</v>
      </c>
      <c r="BT274" s="3">
        <v>229</v>
      </c>
      <c r="BU274" s="3">
        <v>604</v>
      </c>
      <c r="BV274" s="3">
        <v>563</v>
      </c>
      <c r="BW274" s="3">
        <v>367</v>
      </c>
      <c r="BX274" s="3">
        <v>278</v>
      </c>
      <c r="BY274" s="3">
        <v>213</v>
      </c>
      <c r="BZ274" s="3">
        <v>341</v>
      </c>
      <c r="CA274" s="3">
        <v>192</v>
      </c>
      <c r="CB274" s="3">
        <v>241</v>
      </c>
      <c r="CC274" s="3">
        <v>232</v>
      </c>
      <c r="CD274" s="3">
        <v>372</v>
      </c>
      <c r="CE274" s="3">
        <v>251</v>
      </c>
      <c r="CF274" s="3">
        <v>380</v>
      </c>
      <c r="CG274" s="3">
        <v>271</v>
      </c>
      <c r="CH274" s="3">
        <v>299</v>
      </c>
    </row>
    <row r="275" spans="1:86" x14ac:dyDescent="0.2">
      <c r="A275" s="5" t="s">
        <v>445</v>
      </c>
      <c r="B275" s="9">
        <v>902913</v>
      </c>
      <c r="C275" s="9">
        <v>108</v>
      </c>
      <c r="D275" s="9">
        <v>616805</v>
      </c>
      <c r="E275" s="1" t="s">
        <v>446</v>
      </c>
      <c r="F275" s="1" t="s">
        <v>78</v>
      </c>
      <c r="G275" s="1" t="s">
        <v>78</v>
      </c>
      <c r="H275" s="1" t="s">
        <v>78</v>
      </c>
      <c r="I275" s="3">
        <v>78</v>
      </c>
      <c r="J275" s="3">
        <v>124</v>
      </c>
      <c r="K275" s="3">
        <v>245</v>
      </c>
      <c r="L275" s="3">
        <v>233</v>
      </c>
      <c r="M275" s="3">
        <v>487</v>
      </c>
      <c r="N275" s="3">
        <v>211</v>
      </c>
      <c r="O275" s="3">
        <v>281</v>
      </c>
      <c r="P275" s="3">
        <v>290</v>
      </c>
      <c r="Q275" s="3">
        <v>220</v>
      </c>
      <c r="R275" s="3">
        <v>325</v>
      </c>
      <c r="S275" s="3">
        <v>240</v>
      </c>
      <c r="T275" s="3">
        <v>257</v>
      </c>
      <c r="U275" s="3">
        <v>283</v>
      </c>
      <c r="V275" s="3">
        <v>336</v>
      </c>
      <c r="W275" s="3">
        <v>208</v>
      </c>
      <c r="X275" s="3">
        <v>242</v>
      </c>
      <c r="Y275" s="3">
        <v>250</v>
      </c>
      <c r="Z275" s="3">
        <v>48</v>
      </c>
      <c r="AA275" s="3">
        <v>301</v>
      </c>
      <c r="AB275" s="3">
        <v>214</v>
      </c>
      <c r="AC275" s="3">
        <v>304</v>
      </c>
      <c r="AD275" s="3">
        <v>195</v>
      </c>
      <c r="AE275" s="3">
        <v>150</v>
      </c>
      <c r="AF275" s="3">
        <v>257</v>
      </c>
      <c r="AG275" s="3">
        <v>227</v>
      </c>
      <c r="AH275" s="3">
        <v>640</v>
      </c>
      <c r="AI275" s="3">
        <v>165</v>
      </c>
      <c r="AJ275" s="3">
        <v>220</v>
      </c>
      <c r="AK275" s="3">
        <v>242</v>
      </c>
      <c r="AL275" s="3">
        <v>242</v>
      </c>
      <c r="AM275" s="3">
        <v>272</v>
      </c>
      <c r="AN275" s="3">
        <v>166</v>
      </c>
      <c r="AO275" s="3">
        <v>50</v>
      </c>
      <c r="AP275" s="3">
        <v>229</v>
      </c>
      <c r="AQ275" s="3">
        <v>573</v>
      </c>
      <c r="AR275" s="3">
        <v>213</v>
      </c>
      <c r="AS275" s="3">
        <v>79</v>
      </c>
      <c r="AT275" s="3">
        <v>258</v>
      </c>
      <c r="AU275" s="3">
        <v>178</v>
      </c>
      <c r="AV275" s="3">
        <v>234</v>
      </c>
      <c r="AW275" s="3">
        <v>190</v>
      </c>
      <c r="AX275" s="3">
        <v>165</v>
      </c>
      <c r="AY275" s="3">
        <v>492</v>
      </c>
      <c r="AZ275" s="3">
        <v>113</v>
      </c>
      <c r="BA275" s="3">
        <v>97</v>
      </c>
      <c r="BB275" s="3">
        <v>341</v>
      </c>
      <c r="BC275" s="3">
        <v>91</v>
      </c>
      <c r="BD275" s="3">
        <v>419</v>
      </c>
      <c r="BE275" s="3">
        <v>185</v>
      </c>
      <c r="BF275" s="3">
        <v>82</v>
      </c>
      <c r="BG275" s="3">
        <v>175</v>
      </c>
      <c r="BH275" s="3">
        <v>72</v>
      </c>
      <c r="BI275" s="3">
        <v>286</v>
      </c>
      <c r="BJ275" s="3">
        <v>93</v>
      </c>
      <c r="BK275" s="3">
        <v>102</v>
      </c>
      <c r="BL275" s="3">
        <v>399</v>
      </c>
      <c r="BM275" s="3">
        <v>214</v>
      </c>
      <c r="BN275" s="3">
        <v>485</v>
      </c>
      <c r="BO275" s="3">
        <v>290</v>
      </c>
      <c r="BP275" s="3">
        <v>197</v>
      </c>
      <c r="BQ275" s="3">
        <v>313</v>
      </c>
      <c r="BR275" s="3">
        <v>1022</v>
      </c>
      <c r="BS275" s="3">
        <v>488</v>
      </c>
      <c r="BT275" s="3">
        <v>1028</v>
      </c>
      <c r="BU275" s="3">
        <v>222</v>
      </c>
      <c r="BV275" s="3">
        <v>686</v>
      </c>
      <c r="BW275" s="3">
        <v>278</v>
      </c>
      <c r="BX275" s="3">
        <v>148</v>
      </c>
      <c r="BY275" s="3">
        <v>70</v>
      </c>
      <c r="BZ275" s="3">
        <v>67</v>
      </c>
      <c r="CA275" s="3">
        <v>171</v>
      </c>
      <c r="CB275" s="3">
        <v>43</v>
      </c>
      <c r="CC275" s="3">
        <v>156</v>
      </c>
      <c r="CD275" s="3">
        <v>242</v>
      </c>
      <c r="CE275" s="3">
        <v>259</v>
      </c>
      <c r="CF275" s="3">
        <v>673</v>
      </c>
      <c r="CG275" s="3">
        <v>160</v>
      </c>
      <c r="CH275" s="3">
        <v>231</v>
      </c>
    </row>
    <row r="276" spans="1:86" x14ac:dyDescent="0.2">
      <c r="A276" s="5" t="s">
        <v>839</v>
      </c>
      <c r="B276" s="9">
        <v>1166398</v>
      </c>
      <c r="C276" s="9">
        <v>283</v>
      </c>
      <c r="D276" s="9">
        <v>223521</v>
      </c>
      <c r="E276" s="1" t="s">
        <v>840</v>
      </c>
      <c r="F276" s="1" t="s">
        <v>78</v>
      </c>
      <c r="G276" s="1" t="s">
        <v>78</v>
      </c>
      <c r="H276" s="1" t="s">
        <v>78</v>
      </c>
      <c r="I276" s="3">
        <v>518</v>
      </c>
      <c r="J276" s="3">
        <v>310</v>
      </c>
      <c r="K276" s="3">
        <v>399</v>
      </c>
      <c r="L276" s="3">
        <v>324</v>
      </c>
      <c r="M276" s="3">
        <v>781</v>
      </c>
      <c r="N276" s="3">
        <v>266</v>
      </c>
      <c r="O276" s="3">
        <v>633</v>
      </c>
      <c r="P276" s="3">
        <v>202</v>
      </c>
      <c r="Q276" s="3">
        <v>294</v>
      </c>
      <c r="R276" s="3">
        <v>385</v>
      </c>
      <c r="S276" s="3">
        <v>406</v>
      </c>
      <c r="T276" s="3">
        <v>405</v>
      </c>
      <c r="U276" s="3">
        <v>273</v>
      </c>
      <c r="V276" s="3">
        <v>208</v>
      </c>
      <c r="W276" s="3">
        <v>964</v>
      </c>
      <c r="X276" s="3">
        <v>274</v>
      </c>
      <c r="Y276" s="3">
        <v>217</v>
      </c>
      <c r="Z276" s="3">
        <v>162</v>
      </c>
      <c r="AA276" s="3">
        <v>445</v>
      </c>
      <c r="AB276" s="3">
        <v>268</v>
      </c>
      <c r="AC276" s="3">
        <v>283</v>
      </c>
      <c r="AD276" s="3">
        <v>401</v>
      </c>
      <c r="AE276" s="3">
        <v>304</v>
      </c>
      <c r="AF276" s="3">
        <v>402</v>
      </c>
      <c r="AG276" s="3">
        <v>410</v>
      </c>
      <c r="AH276" s="3">
        <v>211</v>
      </c>
      <c r="AI276" s="3">
        <v>247</v>
      </c>
      <c r="AJ276" s="3">
        <v>227</v>
      </c>
      <c r="AK276" s="3">
        <v>357</v>
      </c>
      <c r="AL276" s="3">
        <v>232</v>
      </c>
      <c r="AM276" s="3">
        <v>254</v>
      </c>
      <c r="AN276" s="3">
        <v>216</v>
      </c>
      <c r="AO276" s="3">
        <v>282</v>
      </c>
      <c r="AP276" s="3">
        <v>360</v>
      </c>
      <c r="AQ276" s="3">
        <v>345</v>
      </c>
      <c r="AR276" s="3">
        <v>191</v>
      </c>
      <c r="AS276" s="3">
        <v>313</v>
      </c>
      <c r="AT276" s="3">
        <v>390</v>
      </c>
      <c r="AU276" s="3">
        <v>494</v>
      </c>
      <c r="AV276" s="3">
        <v>373</v>
      </c>
      <c r="AW276" s="3">
        <v>259</v>
      </c>
      <c r="AX276" s="3">
        <v>282</v>
      </c>
      <c r="AY276" s="3">
        <v>367</v>
      </c>
      <c r="AZ276" s="3">
        <v>318</v>
      </c>
      <c r="BA276" s="3">
        <v>637</v>
      </c>
      <c r="BB276" s="3">
        <v>140</v>
      </c>
      <c r="BC276" s="3">
        <v>325</v>
      </c>
      <c r="BD276" s="3">
        <v>430</v>
      </c>
      <c r="BE276" s="3">
        <v>325</v>
      </c>
      <c r="BF276" s="3">
        <v>675</v>
      </c>
      <c r="BG276" s="3">
        <v>205</v>
      </c>
      <c r="BH276" s="3">
        <v>544</v>
      </c>
      <c r="BI276" s="3">
        <v>310</v>
      </c>
      <c r="BJ276" s="3">
        <v>562</v>
      </c>
      <c r="BK276" s="3">
        <v>203</v>
      </c>
      <c r="BL276" s="3">
        <v>296</v>
      </c>
      <c r="BM276" s="3">
        <v>233</v>
      </c>
      <c r="BN276" s="3">
        <v>266</v>
      </c>
      <c r="BO276" s="3">
        <v>376</v>
      </c>
      <c r="BP276" s="3">
        <v>346</v>
      </c>
      <c r="BQ276" s="3">
        <v>547</v>
      </c>
      <c r="BR276" s="3">
        <v>407</v>
      </c>
      <c r="BS276" s="3">
        <v>408</v>
      </c>
      <c r="BT276" s="3">
        <v>254</v>
      </c>
      <c r="BU276" s="3">
        <v>377</v>
      </c>
      <c r="BV276" s="3">
        <v>422</v>
      </c>
      <c r="BW276" s="3">
        <v>366</v>
      </c>
      <c r="BX276" s="3">
        <v>195</v>
      </c>
      <c r="BY276" s="3">
        <v>312</v>
      </c>
      <c r="BZ276" s="3">
        <v>361</v>
      </c>
      <c r="CA276" s="3">
        <v>135</v>
      </c>
      <c r="CB276" s="3">
        <v>297</v>
      </c>
      <c r="CC276" s="3">
        <v>343</v>
      </c>
      <c r="CD276" s="3">
        <v>381</v>
      </c>
      <c r="CE276" s="3">
        <v>345</v>
      </c>
      <c r="CF276" s="3">
        <v>492</v>
      </c>
      <c r="CG276" s="3">
        <v>236</v>
      </c>
      <c r="CH276" s="3">
        <v>255</v>
      </c>
    </row>
    <row r="277" spans="1:86" x14ac:dyDescent="0.2">
      <c r="A277" s="5" t="s">
        <v>415</v>
      </c>
      <c r="B277" s="9">
        <v>321918</v>
      </c>
      <c r="C277" s="9">
        <v>86</v>
      </c>
      <c r="D277" s="9">
        <v>693690</v>
      </c>
      <c r="E277" s="1" t="s">
        <v>416</v>
      </c>
      <c r="F277" s="1" t="s">
        <v>78</v>
      </c>
      <c r="G277" s="1" t="s">
        <v>78</v>
      </c>
      <c r="H277" s="1" t="s">
        <v>78</v>
      </c>
      <c r="I277" s="3">
        <v>3731</v>
      </c>
      <c r="J277" s="3">
        <v>6209</v>
      </c>
      <c r="K277" s="3">
        <v>4693</v>
      </c>
      <c r="L277" s="3">
        <v>7214</v>
      </c>
      <c r="M277" s="3">
        <v>3968</v>
      </c>
      <c r="N277" s="3">
        <v>4549</v>
      </c>
      <c r="O277" s="3">
        <v>3643</v>
      </c>
      <c r="P277" s="3">
        <v>4158</v>
      </c>
      <c r="Q277" s="3">
        <v>3846</v>
      </c>
      <c r="R277" s="3">
        <v>4401</v>
      </c>
      <c r="S277" s="3">
        <v>3816</v>
      </c>
      <c r="T277" s="3">
        <v>7709</v>
      </c>
      <c r="U277" s="3">
        <v>7853</v>
      </c>
      <c r="V277" s="3">
        <v>4175</v>
      </c>
      <c r="W277" s="3">
        <v>4007</v>
      </c>
      <c r="X277" s="3">
        <v>4550</v>
      </c>
      <c r="Y277" s="3">
        <v>4314</v>
      </c>
      <c r="Z277" s="3">
        <v>6638</v>
      </c>
      <c r="AA277" s="3">
        <v>4172</v>
      </c>
      <c r="AB277" s="3">
        <v>5186</v>
      </c>
      <c r="AC277" s="3">
        <v>3842</v>
      </c>
      <c r="AD277" s="3">
        <v>4161</v>
      </c>
      <c r="AE277" s="3">
        <v>5005</v>
      </c>
      <c r="AF277" s="3">
        <v>3620</v>
      </c>
      <c r="AG277" s="3">
        <v>7407</v>
      </c>
      <c r="AH277" s="3">
        <v>6107</v>
      </c>
      <c r="AI277" s="3">
        <v>4723</v>
      </c>
      <c r="AJ277" s="3">
        <v>6428</v>
      </c>
      <c r="AK277" s="3">
        <v>4380</v>
      </c>
      <c r="AL277" s="3">
        <v>6723</v>
      </c>
      <c r="AM277" s="3">
        <v>3833</v>
      </c>
      <c r="AN277" s="3">
        <v>4037</v>
      </c>
      <c r="AO277" s="3">
        <v>3853</v>
      </c>
      <c r="AP277" s="3">
        <v>4093</v>
      </c>
      <c r="AQ277" s="3">
        <v>4486</v>
      </c>
      <c r="AR277" s="3">
        <v>4378</v>
      </c>
      <c r="AS277" s="3">
        <v>3611</v>
      </c>
      <c r="AT277" s="3">
        <v>3806</v>
      </c>
      <c r="AU277" s="3">
        <v>4404</v>
      </c>
      <c r="AV277" s="3">
        <v>4280</v>
      </c>
      <c r="AW277" s="3">
        <v>5995</v>
      </c>
      <c r="AX277" s="3">
        <v>6997</v>
      </c>
      <c r="AY277" s="3">
        <v>3902</v>
      </c>
      <c r="AZ277" s="3">
        <v>3155</v>
      </c>
      <c r="BA277" s="3">
        <v>4844</v>
      </c>
      <c r="BB277" s="3">
        <v>4321</v>
      </c>
      <c r="BC277" s="3">
        <v>4836</v>
      </c>
      <c r="BD277" s="3">
        <v>4127</v>
      </c>
      <c r="BE277" s="3">
        <v>3942</v>
      </c>
      <c r="BF277" s="3">
        <v>3791</v>
      </c>
      <c r="BG277" s="3">
        <v>3951</v>
      </c>
      <c r="BH277" s="3">
        <v>4924</v>
      </c>
      <c r="BI277" s="3">
        <v>6141</v>
      </c>
      <c r="BJ277" s="3">
        <v>4782</v>
      </c>
      <c r="BK277" s="3">
        <v>5332</v>
      </c>
      <c r="BL277" s="3">
        <v>4455</v>
      </c>
      <c r="BM277" s="3">
        <v>4643</v>
      </c>
      <c r="BN277" s="3">
        <v>4532</v>
      </c>
      <c r="BO277" s="3">
        <v>4597</v>
      </c>
      <c r="BP277" s="3">
        <v>3781</v>
      </c>
      <c r="BQ277" s="3">
        <v>4298</v>
      </c>
      <c r="BR277" s="3">
        <v>4121</v>
      </c>
      <c r="BS277" s="3">
        <v>4610</v>
      </c>
      <c r="BT277" s="3">
        <v>6035</v>
      </c>
      <c r="BU277" s="3">
        <v>4481</v>
      </c>
      <c r="BV277" s="3">
        <v>4158</v>
      </c>
      <c r="BW277" s="3">
        <v>4576</v>
      </c>
      <c r="BX277" s="3">
        <v>6275</v>
      </c>
      <c r="BY277" s="3">
        <v>8519</v>
      </c>
      <c r="BZ277" s="3">
        <v>4641</v>
      </c>
      <c r="CA277" s="3">
        <v>4357</v>
      </c>
      <c r="CB277" s="3">
        <v>3788</v>
      </c>
      <c r="CC277" s="3">
        <v>7283</v>
      </c>
      <c r="CD277" s="3">
        <v>7349</v>
      </c>
      <c r="CE277" s="3">
        <v>5187</v>
      </c>
      <c r="CF277" s="3">
        <v>9346</v>
      </c>
      <c r="CG277" s="3">
        <v>5130</v>
      </c>
      <c r="CH277" s="3">
        <v>4009</v>
      </c>
    </row>
    <row r="278" spans="1:86" x14ac:dyDescent="0.2">
      <c r="A278" s="5" t="s">
        <v>707</v>
      </c>
      <c r="B278" s="9">
        <v>867673</v>
      </c>
      <c r="C278" s="9">
        <v>375</v>
      </c>
      <c r="D278" s="9">
        <v>270977</v>
      </c>
      <c r="E278" s="1" t="s">
        <v>708</v>
      </c>
      <c r="F278" s="1" t="s">
        <v>78</v>
      </c>
      <c r="G278" s="1" t="s">
        <v>78</v>
      </c>
      <c r="H278" s="1" t="s">
        <v>78</v>
      </c>
      <c r="I278" s="3">
        <v>1764</v>
      </c>
      <c r="J278" s="3">
        <v>991</v>
      </c>
      <c r="K278" s="3">
        <v>635</v>
      </c>
      <c r="L278" s="3">
        <v>85</v>
      </c>
      <c r="M278" s="3">
        <v>1115</v>
      </c>
      <c r="N278" s="3">
        <v>1448</v>
      </c>
      <c r="O278" s="3">
        <v>107</v>
      </c>
      <c r="P278" s="3">
        <v>69</v>
      </c>
      <c r="Q278" s="3">
        <v>453</v>
      </c>
      <c r="R278" s="3">
        <v>1419</v>
      </c>
      <c r="S278" s="3">
        <v>84</v>
      </c>
      <c r="T278" s="3">
        <v>117</v>
      </c>
      <c r="U278" s="3">
        <v>1475</v>
      </c>
      <c r="V278" s="3">
        <v>97</v>
      </c>
      <c r="W278" s="3">
        <v>203</v>
      </c>
      <c r="X278" s="3">
        <v>889</v>
      </c>
      <c r="Y278" s="3">
        <v>1720</v>
      </c>
      <c r="Z278" s="3">
        <v>610</v>
      </c>
      <c r="AA278" s="3">
        <v>93</v>
      </c>
      <c r="AB278" s="3">
        <v>450</v>
      </c>
      <c r="AC278" s="3">
        <v>1194</v>
      </c>
      <c r="AD278" s="3">
        <v>254</v>
      </c>
      <c r="AE278" s="3">
        <v>290</v>
      </c>
      <c r="AF278" s="3">
        <v>355</v>
      </c>
      <c r="AG278" s="3">
        <v>81</v>
      </c>
      <c r="AH278" s="3">
        <v>833</v>
      </c>
      <c r="AI278" s="3">
        <v>93</v>
      </c>
      <c r="AJ278" s="3">
        <v>1097</v>
      </c>
      <c r="AK278" s="3">
        <v>107</v>
      </c>
      <c r="AL278" s="3">
        <v>356</v>
      </c>
      <c r="AM278" s="3">
        <v>74</v>
      </c>
      <c r="AN278" s="3">
        <v>1143</v>
      </c>
      <c r="AO278" s="3">
        <v>90</v>
      </c>
      <c r="AP278" s="3">
        <v>686</v>
      </c>
      <c r="AQ278" s="3">
        <v>981</v>
      </c>
      <c r="AR278" s="3">
        <v>1607</v>
      </c>
      <c r="AS278" s="3">
        <v>649</v>
      </c>
      <c r="AT278" s="3">
        <v>1427</v>
      </c>
      <c r="AU278" s="3">
        <v>455</v>
      </c>
      <c r="AV278" s="3">
        <v>2141</v>
      </c>
      <c r="AW278" s="3">
        <v>331</v>
      </c>
      <c r="AX278" s="3">
        <v>306</v>
      </c>
      <c r="AY278" s="3">
        <v>79</v>
      </c>
      <c r="AZ278" s="3">
        <v>119</v>
      </c>
      <c r="BA278" s="3">
        <v>429</v>
      </c>
      <c r="BB278" s="3">
        <v>122</v>
      </c>
      <c r="BC278" s="3">
        <v>96</v>
      </c>
      <c r="BD278" s="3">
        <v>344</v>
      </c>
      <c r="BE278" s="3">
        <v>454</v>
      </c>
      <c r="BF278" s="3">
        <v>79</v>
      </c>
      <c r="BG278" s="3">
        <v>76</v>
      </c>
      <c r="BH278" s="3">
        <v>881</v>
      </c>
      <c r="BI278" s="3">
        <v>92</v>
      </c>
      <c r="BJ278" s="3">
        <v>222</v>
      </c>
      <c r="BK278" s="3">
        <v>676</v>
      </c>
      <c r="BL278" s="3">
        <v>1236</v>
      </c>
      <c r="BM278" s="3">
        <v>274</v>
      </c>
      <c r="BN278" s="3">
        <v>85</v>
      </c>
      <c r="BO278" s="3">
        <v>475</v>
      </c>
      <c r="BP278" s="3">
        <v>725</v>
      </c>
      <c r="BQ278" s="3">
        <v>439</v>
      </c>
      <c r="BR278" s="3">
        <v>139</v>
      </c>
      <c r="BS278" s="3">
        <v>935</v>
      </c>
      <c r="BT278" s="3">
        <v>94</v>
      </c>
      <c r="BU278" s="3">
        <v>280</v>
      </c>
      <c r="BV278" s="3">
        <v>94</v>
      </c>
      <c r="BW278" s="3">
        <v>339</v>
      </c>
      <c r="BX278" s="3">
        <v>70</v>
      </c>
      <c r="BY278" s="3">
        <v>92</v>
      </c>
      <c r="BZ278" s="3">
        <v>69</v>
      </c>
      <c r="CA278" s="3">
        <v>105</v>
      </c>
      <c r="CB278" s="3">
        <v>64</v>
      </c>
      <c r="CC278" s="3">
        <v>345</v>
      </c>
      <c r="CD278" s="3">
        <v>370</v>
      </c>
      <c r="CE278" s="3">
        <v>425</v>
      </c>
      <c r="CF278" s="3">
        <v>861</v>
      </c>
      <c r="CG278" s="3">
        <v>585</v>
      </c>
      <c r="CH278" s="3">
        <v>493</v>
      </c>
    </row>
    <row r="279" spans="1:86" x14ac:dyDescent="0.2">
      <c r="A279" s="5" t="s">
        <v>883</v>
      </c>
      <c r="B279" s="9">
        <v>505415</v>
      </c>
      <c r="C279" s="9">
        <v>223</v>
      </c>
      <c r="D279" s="9">
        <v>216428</v>
      </c>
      <c r="E279" s="1" t="s">
        <v>884</v>
      </c>
      <c r="F279" s="1" t="s">
        <v>78</v>
      </c>
      <c r="G279" s="1" t="s">
        <v>78</v>
      </c>
      <c r="H279" s="1" t="s">
        <v>78</v>
      </c>
      <c r="I279" s="3">
        <v>176</v>
      </c>
      <c r="J279" s="3">
        <v>188</v>
      </c>
      <c r="K279" s="3">
        <v>216</v>
      </c>
      <c r="L279" s="3">
        <v>211</v>
      </c>
      <c r="M279" s="3">
        <v>143</v>
      </c>
      <c r="N279" s="3">
        <v>268</v>
      </c>
      <c r="O279" s="3">
        <v>175</v>
      </c>
      <c r="P279" s="3">
        <v>1698</v>
      </c>
      <c r="Q279" s="3">
        <v>883</v>
      </c>
      <c r="R279" s="3">
        <v>128</v>
      </c>
      <c r="S279" s="3">
        <v>306</v>
      </c>
      <c r="T279" s="3">
        <v>142</v>
      </c>
      <c r="U279" s="3">
        <v>1953</v>
      </c>
      <c r="V279" s="3">
        <v>170</v>
      </c>
      <c r="W279" s="3">
        <v>184</v>
      </c>
      <c r="X279" s="3">
        <v>225</v>
      </c>
      <c r="Y279" s="3">
        <v>2036</v>
      </c>
      <c r="Z279" s="3">
        <v>237</v>
      </c>
      <c r="AA279" s="3">
        <v>234</v>
      </c>
      <c r="AB279" s="3">
        <v>1798</v>
      </c>
      <c r="AC279" s="3">
        <v>2288</v>
      </c>
      <c r="AD279" s="3">
        <v>202</v>
      </c>
      <c r="AE279" s="3">
        <v>111</v>
      </c>
      <c r="AF279" s="3">
        <v>175</v>
      </c>
      <c r="AG279" s="3">
        <v>1973</v>
      </c>
      <c r="AH279" s="3">
        <v>410</v>
      </c>
      <c r="AI279" s="3">
        <v>243</v>
      </c>
      <c r="AJ279" s="3">
        <v>133</v>
      </c>
      <c r="AK279" s="3">
        <v>960</v>
      </c>
      <c r="AL279" s="3">
        <v>247</v>
      </c>
      <c r="AM279" s="3">
        <v>1871</v>
      </c>
      <c r="AN279" s="3">
        <v>1541</v>
      </c>
      <c r="AO279" s="3">
        <v>1390</v>
      </c>
      <c r="AP279" s="3">
        <v>180</v>
      </c>
      <c r="AQ279" s="3">
        <v>183</v>
      </c>
      <c r="AR279" s="3">
        <v>174</v>
      </c>
      <c r="AS279" s="3">
        <v>1434</v>
      </c>
      <c r="AT279" s="3">
        <v>208</v>
      </c>
      <c r="AU279" s="3">
        <v>1432</v>
      </c>
      <c r="AV279" s="3">
        <v>169</v>
      </c>
      <c r="AW279" s="3">
        <v>1812</v>
      </c>
      <c r="AX279" s="3">
        <v>235</v>
      </c>
      <c r="AY279" s="3">
        <v>278</v>
      </c>
      <c r="AZ279" s="3">
        <v>159</v>
      </c>
      <c r="BA279" s="3">
        <v>212</v>
      </c>
      <c r="BB279" s="3">
        <v>847</v>
      </c>
      <c r="BC279" s="3">
        <v>402</v>
      </c>
      <c r="BD279" s="3">
        <v>271</v>
      </c>
      <c r="BE279" s="3">
        <v>1791</v>
      </c>
      <c r="BF279" s="3">
        <v>144</v>
      </c>
      <c r="BG279" s="3">
        <v>1644</v>
      </c>
      <c r="BH279" s="3">
        <v>184</v>
      </c>
      <c r="BI279" s="3">
        <v>1047</v>
      </c>
      <c r="BJ279" s="3">
        <v>179</v>
      </c>
      <c r="BK279" s="3">
        <v>284</v>
      </c>
      <c r="BL279" s="3">
        <v>1425</v>
      </c>
      <c r="BM279" s="3">
        <v>1627</v>
      </c>
      <c r="BN279" s="3">
        <v>273</v>
      </c>
      <c r="BO279" s="3">
        <v>217</v>
      </c>
      <c r="BP279" s="3">
        <v>222</v>
      </c>
      <c r="BQ279" s="3">
        <v>174</v>
      </c>
      <c r="BR279" s="3">
        <v>1233</v>
      </c>
      <c r="BS279" s="3">
        <v>232</v>
      </c>
      <c r="BT279" s="3">
        <v>235</v>
      </c>
      <c r="BU279" s="3">
        <v>252</v>
      </c>
      <c r="BV279" s="3">
        <v>209</v>
      </c>
      <c r="BW279" s="3">
        <v>188</v>
      </c>
      <c r="BX279" s="3">
        <v>352</v>
      </c>
      <c r="BY279" s="3">
        <v>822</v>
      </c>
      <c r="BZ279" s="3">
        <v>330</v>
      </c>
      <c r="CA279" s="3">
        <v>221</v>
      </c>
      <c r="CB279" s="3">
        <v>1484</v>
      </c>
      <c r="CC279" s="3">
        <v>1484</v>
      </c>
      <c r="CD279" s="3">
        <v>1506</v>
      </c>
      <c r="CE279" s="3">
        <v>258</v>
      </c>
      <c r="CF279" s="3">
        <v>194</v>
      </c>
      <c r="CG279" s="3">
        <v>228</v>
      </c>
      <c r="CH279" s="3">
        <v>221</v>
      </c>
    </row>
    <row r="280" spans="1:86" x14ac:dyDescent="0.2">
      <c r="A280" s="5" t="s">
        <v>612</v>
      </c>
      <c r="B280" s="9">
        <v>843904</v>
      </c>
      <c r="C280" s="9">
        <v>217</v>
      </c>
      <c r="D280" s="9">
        <v>321685</v>
      </c>
      <c r="E280" s="1" t="s">
        <v>613</v>
      </c>
      <c r="F280" s="1" t="s">
        <v>78</v>
      </c>
      <c r="G280" s="1" t="s">
        <v>78</v>
      </c>
      <c r="H280" s="1" t="s">
        <v>78</v>
      </c>
      <c r="I280" s="3">
        <v>576</v>
      </c>
      <c r="J280" s="3">
        <v>446</v>
      </c>
      <c r="K280" s="3">
        <v>664</v>
      </c>
      <c r="L280" s="3">
        <v>540</v>
      </c>
      <c r="M280" s="3">
        <v>2192</v>
      </c>
      <c r="N280" s="3">
        <v>870</v>
      </c>
      <c r="O280" s="3">
        <v>466</v>
      </c>
      <c r="P280" s="3">
        <v>304</v>
      </c>
      <c r="Q280" s="3">
        <v>367</v>
      </c>
      <c r="R280" s="3">
        <v>524</v>
      </c>
      <c r="S280" s="3">
        <v>134</v>
      </c>
      <c r="T280" s="3">
        <v>680</v>
      </c>
      <c r="U280" s="3">
        <v>394</v>
      </c>
      <c r="V280" s="3">
        <v>392</v>
      </c>
      <c r="W280" s="3">
        <v>1548</v>
      </c>
      <c r="X280" s="3">
        <v>363</v>
      </c>
      <c r="Y280" s="3">
        <v>357</v>
      </c>
      <c r="Z280" s="3">
        <v>546</v>
      </c>
      <c r="AA280" s="3">
        <v>868</v>
      </c>
      <c r="AB280" s="3">
        <v>293</v>
      </c>
      <c r="AC280" s="3">
        <v>578</v>
      </c>
      <c r="AD280" s="3">
        <v>347</v>
      </c>
      <c r="AE280" s="3">
        <v>563</v>
      </c>
      <c r="AF280" s="3">
        <v>640</v>
      </c>
      <c r="AG280" s="3">
        <v>250</v>
      </c>
      <c r="AH280" s="3">
        <v>1223</v>
      </c>
      <c r="AI280" s="3">
        <v>366</v>
      </c>
      <c r="AJ280" s="3">
        <v>589</v>
      </c>
      <c r="AK280" s="3">
        <v>342</v>
      </c>
      <c r="AL280" s="3">
        <v>599</v>
      </c>
      <c r="AM280" s="3">
        <v>335</v>
      </c>
      <c r="AN280" s="3">
        <v>301</v>
      </c>
      <c r="AO280" s="3">
        <v>510</v>
      </c>
      <c r="AP280" s="3">
        <v>486</v>
      </c>
      <c r="AQ280" s="3">
        <v>574</v>
      </c>
      <c r="AR280" s="3">
        <v>439</v>
      </c>
      <c r="AS280" s="3">
        <v>382</v>
      </c>
      <c r="AT280" s="3">
        <v>367</v>
      </c>
      <c r="AU280" s="3">
        <v>427</v>
      </c>
      <c r="AV280" s="3">
        <v>668</v>
      </c>
      <c r="AW280" s="3">
        <v>202</v>
      </c>
      <c r="AX280" s="3">
        <v>601</v>
      </c>
      <c r="AY280" s="3">
        <v>1226</v>
      </c>
      <c r="AZ280" s="3">
        <v>264</v>
      </c>
      <c r="BA280" s="3">
        <v>379</v>
      </c>
      <c r="BB280" s="3">
        <v>345</v>
      </c>
      <c r="BC280" s="3">
        <v>780</v>
      </c>
      <c r="BD280" s="3">
        <v>417</v>
      </c>
      <c r="BE280" s="3">
        <v>544</v>
      </c>
      <c r="BF280" s="3">
        <v>497</v>
      </c>
      <c r="BG280" s="3">
        <v>262</v>
      </c>
      <c r="BH280" s="3">
        <v>695</v>
      </c>
      <c r="BI280" s="3">
        <v>357</v>
      </c>
      <c r="BJ280" s="3">
        <v>456</v>
      </c>
      <c r="BK280" s="3">
        <v>604</v>
      </c>
      <c r="BL280" s="3">
        <v>415</v>
      </c>
      <c r="BM280" s="3">
        <v>248</v>
      </c>
      <c r="BN280" s="3">
        <v>457</v>
      </c>
      <c r="BO280" s="3">
        <v>1857</v>
      </c>
      <c r="BP280" s="3">
        <v>334</v>
      </c>
      <c r="BQ280" s="3">
        <v>580</v>
      </c>
      <c r="BR280" s="3">
        <v>570</v>
      </c>
      <c r="BS280" s="3">
        <v>876</v>
      </c>
      <c r="BT280" s="3">
        <v>936</v>
      </c>
      <c r="BU280" s="3">
        <v>1348</v>
      </c>
      <c r="BV280" s="3">
        <v>769</v>
      </c>
      <c r="BW280" s="3">
        <v>844</v>
      </c>
      <c r="BX280" s="3">
        <v>372</v>
      </c>
      <c r="BY280" s="3">
        <v>267</v>
      </c>
      <c r="BZ280" s="3">
        <v>317</v>
      </c>
      <c r="CA280" s="3">
        <v>357</v>
      </c>
      <c r="CB280" s="3">
        <v>244</v>
      </c>
      <c r="CC280" s="3">
        <v>306</v>
      </c>
      <c r="CD280" s="3">
        <v>447</v>
      </c>
      <c r="CE280" s="3">
        <v>997</v>
      </c>
      <c r="CF280" s="3">
        <v>2151</v>
      </c>
      <c r="CG280" s="3">
        <v>1063</v>
      </c>
      <c r="CH280" s="3">
        <v>652</v>
      </c>
    </row>
    <row r="281" spans="1:86" x14ac:dyDescent="0.2">
      <c r="A281" s="5" t="s">
        <v>517</v>
      </c>
      <c r="B281" s="9">
        <v>290888</v>
      </c>
      <c r="C281" s="9">
        <v>145</v>
      </c>
      <c r="D281" s="9">
        <v>445906</v>
      </c>
      <c r="E281" s="1" t="s">
        <v>518</v>
      </c>
      <c r="F281" s="1" t="s">
        <v>78</v>
      </c>
      <c r="G281" s="1" t="s">
        <v>78</v>
      </c>
      <c r="H281" s="1" t="s">
        <v>78</v>
      </c>
      <c r="I281" s="3">
        <v>1816</v>
      </c>
      <c r="J281" s="3">
        <v>2361</v>
      </c>
      <c r="K281" s="3">
        <v>1948</v>
      </c>
      <c r="L281" s="3">
        <v>2085</v>
      </c>
      <c r="M281" s="3">
        <v>1500</v>
      </c>
      <c r="N281" s="3">
        <v>1898</v>
      </c>
      <c r="O281" s="3">
        <v>1266</v>
      </c>
      <c r="P281" s="3">
        <v>1813</v>
      </c>
      <c r="Q281" s="3">
        <v>1483</v>
      </c>
      <c r="R281" s="3">
        <v>1863</v>
      </c>
      <c r="S281" s="3">
        <v>1623</v>
      </c>
      <c r="T281" s="3">
        <v>1796</v>
      </c>
      <c r="U281" s="3">
        <v>1628</v>
      </c>
      <c r="V281" s="3">
        <v>1690</v>
      </c>
      <c r="W281" s="3">
        <v>1761</v>
      </c>
      <c r="X281" s="3">
        <v>1950</v>
      </c>
      <c r="Y281" s="3">
        <v>986</v>
      </c>
      <c r="Z281" s="3">
        <v>2179</v>
      </c>
      <c r="AA281" s="3">
        <v>1796</v>
      </c>
      <c r="AB281" s="3">
        <v>1798</v>
      </c>
      <c r="AC281" s="3">
        <v>1464</v>
      </c>
      <c r="AD281" s="3">
        <v>2156</v>
      </c>
      <c r="AE281" s="3">
        <v>2205</v>
      </c>
      <c r="AF281" s="3">
        <v>1735</v>
      </c>
      <c r="AG281" s="3">
        <v>1762</v>
      </c>
      <c r="AH281" s="3">
        <v>1348</v>
      </c>
      <c r="AI281" s="3">
        <v>1825</v>
      </c>
      <c r="AJ281" s="3">
        <v>1500</v>
      </c>
      <c r="AK281" s="3">
        <v>1837</v>
      </c>
      <c r="AL281" s="3">
        <v>1812</v>
      </c>
      <c r="AM281" s="3">
        <v>1174</v>
      </c>
      <c r="AN281" s="3">
        <v>1271</v>
      </c>
      <c r="AO281" s="3">
        <v>1528</v>
      </c>
      <c r="AP281" s="3">
        <v>1956</v>
      </c>
      <c r="AQ281" s="3">
        <v>2569</v>
      </c>
      <c r="AR281" s="3">
        <v>1020</v>
      </c>
      <c r="AS281" s="3">
        <v>1658</v>
      </c>
      <c r="AT281" s="3">
        <v>1810</v>
      </c>
      <c r="AU281" s="3">
        <v>1731</v>
      </c>
      <c r="AV281" s="3">
        <v>1334</v>
      </c>
      <c r="AW281" s="3">
        <v>1203</v>
      </c>
      <c r="AX281" s="3">
        <v>2287</v>
      </c>
      <c r="AY281" s="3">
        <v>2300</v>
      </c>
      <c r="AZ281" s="3">
        <v>1425</v>
      </c>
      <c r="BA281" s="3">
        <v>1790</v>
      </c>
      <c r="BB281" s="3">
        <v>1754</v>
      </c>
      <c r="BC281" s="3">
        <v>2578</v>
      </c>
      <c r="BD281" s="3">
        <v>1233</v>
      </c>
      <c r="BE281" s="3">
        <v>1513</v>
      </c>
      <c r="BF281" s="3">
        <v>1469</v>
      </c>
      <c r="BG281" s="3">
        <v>1376</v>
      </c>
      <c r="BH281" s="3">
        <v>2450</v>
      </c>
      <c r="BI281" s="3">
        <v>1552</v>
      </c>
      <c r="BJ281" s="3">
        <v>1331</v>
      </c>
      <c r="BK281" s="3">
        <v>2011</v>
      </c>
      <c r="BL281" s="3">
        <v>2148</v>
      </c>
      <c r="BM281" s="3">
        <v>1455</v>
      </c>
      <c r="BN281" s="3">
        <v>2661</v>
      </c>
      <c r="BO281" s="3">
        <v>1706</v>
      </c>
      <c r="BP281" s="3">
        <v>1736</v>
      </c>
      <c r="BQ281" s="3">
        <v>2126</v>
      </c>
      <c r="BR281" s="3">
        <v>1431</v>
      </c>
      <c r="BS281" s="3">
        <v>1660</v>
      </c>
      <c r="BT281" s="3">
        <v>1999</v>
      </c>
      <c r="BU281" s="3">
        <v>1956</v>
      </c>
      <c r="BV281" s="3">
        <v>1894</v>
      </c>
      <c r="BW281" s="3">
        <v>1947</v>
      </c>
      <c r="BX281" s="3">
        <v>1950</v>
      </c>
      <c r="BY281" s="3">
        <v>2024</v>
      </c>
      <c r="BZ281" s="3">
        <v>1554</v>
      </c>
      <c r="CA281" s="3">
        <v>2578</v>
      </c>
      <c r="CB281" s="3">
        <v>1783</v>
      </c>
      <c r="CC281" s="3">
        <v>1866</v>
      </c>
      <c r="CD281" s="3">
        <v>1803</v>
      </c>
      <c r="CE281" s="3">
        <v>1810</v>
      </c>
      <c r="CF281" s="3">
        <v>1811</v>
      </c>
      <c r="CG281" s="3">
        <v>1666</v>
      </c>
      <c r="CH281" s="3">
        <v>1748</v>
      </c>
    </row>
    <row r="282" spans="1:86" x14ac:dyDescent="0.2">
      <c r="A282" s="5" t="s">
        <v>805</v>
      </c>
      <c r="B282" s="9">
        <v>627964</v>
      </c>
      <c r="C282" s="9">
        <v>226</v>
      </c>
      <c r="D282" s="9">
        <v>227832</v>
      </c>
      <c r="E282" s="1" t="s">
        <v>806</v>
      </c>
      <c r="F282" s="1" t="s">
        <v>78</v>
      </c>
      <c r="G282" s="1" t="s">
        <v>78</v>
      </c>
      <c r="H282" s="1" t="s">
        <v>78</v>
      </c>
      <c r="I282" s="3">
        <v>363</v>
      </c>
      <c r="J282" s="3">
        <v>163</v>
      </c>
      <c r="K282" s="3">
        <v>234</v>
      </c>
      <c r="L282" s="3">
        <v>88</v>
      </c>
      <c r="M282" s="3">
        <v>75</v>
      </c>
      <c r="N282" s="3">
        <v>285</v>
      </c>
      <c r="O282" s="3">
        <v>106</v>
      </c>
      <c r="P282" s="3">
        <v>127</v>
      </c>
      <c r="Q282" s="3">
        <v>129</v>
      </c>
      <c r="R282" s="3">
        <v>129</v>
      </c>
      <c r="S282" s="3">
        <v>131</v>
      </c>
      <c r="T282" s="3">
        <v>251</v>
      </c>
      <c r="U282" s="3">
        <v>143</v>
      </c>
      <c r="V282" s="3">
        <v>149</v>
      </c>
      <c r="W282" s="3">
        <v>186</v>
      </c>
      <c r="X282" s="3">
        <v>113</v>
      </c>
      <c r="Y282" s="3">
        <v>43</v>
      </c>
      <c r="Z282" s="3">
        <v>201</v>
      </c>
      <c r="AA282" s="3">
        <v>199</v>
      </c>
      <c r="AB282" s="3">
        <v>124</v>
      </c>
      <c r="AC282" s="3">
        <v>84</v>
      </c>
      <c r="AD282" s="3">
        <v>126</v>
      </c>
      <c r="AE282" s="3">
        <v>96</v>
      </c>
      <c r="AF282" s="3">
        <v>151</v>
      </c>
      <c r="AG282" s="3">
        <v>124</v>
      </c>
      <c r="AH282" s="3">
        <v>144</v>
      </c>
      <c r="AI282" s="3">
        <v>121</v>
      </c>
      <c r="AJ282" s="3">
        <v>83</v>
      </c>
      <c r="AK282" s="3">
        <v>130</v>
      </c>
      <c r="AL282" s="3">
        <v>127</v>
      </c>
      <c r="AM282" s="3">
        <v>143</v>
      </c>
      <c r="AN282" s="3">
        <v>135</v>
      </c>
      <c r="AO282" s="3">
        <v>186</v>
      </c>
      <c r="AP282" s="3">
        <v>141</v>
      </c>
      <c r="AQ282" s="3">
        <v>282</v>
      </c>
      <c r="AR282" s="3">
        <v>162</v>
      </c>
      <c r="AS282" s="3">
        <v>141</v>
      </c>
      <c r="AT282" s="3">
        <v>203</v>
      </c>
      <c r="AU282" s="3">
        <v>193</v>
      </c>
      <c r="AV282" s="3">
        <v>99</v>
      </c>
      <c r="AW282" s="3">
        <v>86</v>
      </c>
      <c r="AX282" s="3">
        <v>221</v>
      </c>
      <c r="AY282" s="3">
        <v>197</v>
      </c>
      <c r="AZ282" s="3">
        <v>200</v>
      </c>
      <c r="BA282" s="3">
        <v>162</v>
      </c>
      <c r="BB282" s="3">
        <v>167</v>
      </c>
      <c r="BC282" s="3">
        <v>266</v>
      </c>
      <c r="BD282" s="3">
        <v>249</v>
      </c>
      <c r="BE282" s="3">
        <v>336</v>
      </c>
      <c r="BF282" s="3">
        <v>265</v>
      </c>
      <c r="BG282" s="3">
        <v>126</v>
      </c>
      <c r="BH282" s="3">
        <v>90</v>
      </c>
      <c r="BI282" s="3">
        <v>170</v>
      </c>
      <c r="BJ282" s="3">
        <v>172</v>
      </c>
      <c r="BK282" s="3">
        <v>324</v>
      </c>
      <c r="BL282" s="3">
        <v>116</v>
      </c>
      <c r="BM282" s="3">
        <v>120</v>
      </c>
      <c r="BN282" s="3">
        <v>893</v>
      </c>
      <c r="BO282" s="3">
        <v>196</v>
      </c>
      <c r="BP282" s="3">
        <v>218</v>
      </c>
      <c r="BQ282" s="3">
        <v>121</v>
      </c>
      <c r="BR282" s="3">
        <v>160</v>
      </c>
      <c r="BS282" s="3">
        <v>213</v>
      </c>
      <c r="BT282" s="3">
        <v>211</v>
      </c>
      <c r="BU282" s="3">
        <v>799</v>
      </c>
      <c r="BV282" s="3">
        <v>317</v>
      </c>
      <c r="BW282" s="3">
        <v>307</v>
      </c>
      <c r="BX282" s="3">
        <v>114</v>
      </c>
      <c r="BY282" s="3">
        <v>151</v>
      </c>
      <c r="BZ282" s="3">
        <v>247</v>
      </c>
      <c r="CA282" s="3">
        <v>487</v>
      </c>
      <c r="CB282" s="3">
        <v>151</v>
      </c>
      <c r="CC282" s="3">
        <v>292</v>
      </c>
      <c r="CD282" s="3">
        <v>202</v>
      </c>
      <c r="CE282" s="3">
        <v>179</v>
      </c>
      <c r="CF282" s="3">
        <v>33</v>
      </c>
      <c r="CG282" s="3">
        <v>413</v>
      </c>
      <c r="CH282" s="3">
        <v>284</v>
      </c>
    </row>
    <row r="283" spans="1:86" x14ac:dyDescent="0.2">
      <c r="A283" s="5" t="s">
        <v>449</v>
      </c>
      <c r="B283" s="9">
        <v>235306</v>
      </c>
      <c r="C283" s="9">
        <v>128</v>
      </c>
      <c r="D283" s="9">
        <v>616767</v>
      </c>
      <c r="E283" s="1" t="s">
        <v>450</v>
      </c>
      <c r="F283" s="1" t="s">
        <v>78</v>
      </c>
      <c r="G283" s="1" t="s">
        <v>78</v>
      </c>
      <c r="H283" s="1" t="s">
        <v>78</v>
      </c>
      <c r="I283" s="3">
        <v>3695</v>
      </c>
      <c r="J283" s="3">
        <v>3702</v>
      </c>
      <c r="K283" s="3">
        <v>3642</v>
      </c>
      <c r="L283" s="3">
        <v>3735</v>
      </c>
      <c r="M283" s="3">
        <v>3753</v>
      </c>
      <c r="N283" s="3">
        <v>3649</v>
      </c>
      <c r="O283" s="3">
        <v>3150</v>
      </c>
      <c r="P283" s="3">
        <v>3796</v>
      </c>
      <c r="Q283" s="3">
        <v>3471</v>
      </c>
      <c r="R283" s="3">
        <v>3619</v>
      </c>
      <c r="S283" s="3">
        <v>3467</v>
      </c>
      <c r="T283" s="3">
        <v>3844</v>
      </c>
      <c r="U283" s="3">
        <v>3524</v>
      </c>
      <c r="V283" s="3">
        <v>3479</v>
      </c>
      <c r="W283" s="3">
        <v>3125</v>
      </c>
      <c r="X283" s="3">
        <v>3926</v>
      </c>
      <c r="Y283" s="3">
        <v>3665</v>
      </c>
      <c r="Z283" s="3">
        <v>3331</v>
      </c>
      <c r="AA283" s="3">
        <v>3761</v>
      </c>
      <c r="AB283" s="3">
        <v>3499</v>
      </c>
      <c r="AC283" s="3">
        <v>3317</v>
      </c>
      <c r="AD283" s="3">
        <v>3951</v>
      </c>
      <c r="AE283" s="3">
        <v>2772</v>
      </c>
      <c r="AF283" s="3">
        <v>3533</v>
      </c>
      <c r="AG283" s="3">
        <v>3882</v>
      </c>
      <c r="AH283" s="3">
        <v>3071</v>
      </c>
      <c r="AI283" s="3">
        <v>3534</v>
      </c>
      <c r="AJ283" s="3">
        <v>3566</v>
      </c>
      <c r="AK283" s="3">
        <v>3301</v>
      </c>
      <c r="AL283" s="3">
        <v>3713</v>
      </c>
      <c r="AM283" s="3">
        <v>2942</v>
      </c>
      <c r="AN283" s="3">
        <v>4189</v>
      </c>
      <c r="AO283" s="3">
        <v>3453</v>
      </c>
      <c r="AP283" s="3">
        <v>3308</v>
      </c>
      <c r="AQ283" s="3">
        <v>3729</v>
      </c>
      <c r="AR283" s="3">
        <v>3992</v>
      </c>
      <c r="AS283" s="3">
        <v>3053</v>
      </c>
      <c r="AT283" s="3">
        <v>3569</v>
      </c>
      <c r="AU283" s="3">
        <v>3908</v>
      </c>
      <c r="AV283" s="3">
        <v>3600</v>
      </c>
      <c r="AW283" s="3">
        <v>3796</v>
      </c>
      <c r="AX283" s="3">
        <v>3499</v>
      </c>
      <c r="AY283" s="3">
        <v>3375</v>
      </c>
      <c r="AZ283" s="3">
        <v>2685</v>
      </c>
      <c r="BA283" s="3">
        <v>3551</v>
      </c>
      <c r="BB283" s="3">
        <v>4316</v>
      </c>
      <c r="BC283" s="3">
        <v>3930</v>
      </c>
      <c r="BD283" s="3">
        <v>3593</v>
      </c>
      <c r="BE283" s="3">
        <v>3599</v>
      </c>
      <c r="BF283" s="3">
        <v>3613</v>
      </c>
      <c r="BG283" s="3">
        <v>3968</v>
      </c>
      <c r="BH283" s="3">
        <v>3796</v>
      </c>
      <c r="BI283" s="3">
        <v>3794</v>
      </c>
      <c r="BJ283" s="3">
        <v>3848</v>
      </c>
      <c r="BK283" s="3">
        <v>3753</v>
      </c>
      <c r="BL283" s="3">
        <v>3792</v>
      </c>
      <c r="BM283" s="3">
        <v>4374</v>
      </c>
      <c r="BN283" s="3">
        <v>3052</v>
      </c>
      <c r="BO283" s="3">
        <v>2796</v>
      </c>
      <c r="BP283" s="3">
        <v>3642</v>
      </c>
      <c r="BQ283" s="3">
        <v>3827</v>
      </c>
      <c r="BR283" s="3">
        <v>3614</v>
      </c>
      <c r="BS283" s="3">
        <v>3406</v>
      </c>
      <c r="BT283" s="3">
        <v>3445</v>
      </c>
      <c r="BU283" s="3">
        <v>3511</v>
      </c>
      <c r="BV283" s="3">
        <v>3579</v>
      </c>
      <c r="BW283" s="3">
        <v>3263</v>
      </c>
      <c r="BX283" s="3">
        <v>3240</v>
      </c>
      <c r="BY283" s="3">
        <v>3244</v>
      </c>
      <c r="BZ283" s="3">
        <v>3132</v>
      </c>
      <c r="CA283" s="3">
        <v>3226</v>
      </c>
      <c r="CB283" s="3">
        <v>3400</v>
      </c>
      <c r="CC283" s="3">
        <v>3343</v>
      </c>
      <c r="CD283" s="3">
        <v>3458</v>
      </c>
      <c r="CE283" s="3">
        <v>3403</v>
      </c>
      <c r="CF283" s="3">
        <v>3356</v>
      </c>
      <c r="CG283" s="3">
        <v>4009</v>
      </c>
      <c r="CH283" s="3">
        <v>3419</v>
      </c>
    </row>
    <row r="284" spans="1:86" x14ac:dyDescent="0.2">
      <c r="A284" s="5" t="s">
        <v>917</v>
      </c>
      <c r="B284" s="9">
        <v>701682</v>
      </c>
      <c r="C284" s="9">
        <v>217</v>
      </c>
      <c r="D284" s="9">
        <v>210286</v>
      </c>
      <c r="E284" s="1" t="s">
        <v>918</v>
      </c>
      <c r="F284" s="1" t="s">
        <v>78</v>
      </c>
      <c r="G284" s="1" t="s">
        <v>78</v>
      </c>
      <c r="H284" s="1" t="s">
        <v>78</v>
      </c>
      <c r="I284" s="3">
        <v>715</v>
      </c>
      <c r="J284" s="3">
        <v>1079</v>
      </c>
      <c r="K284" s="3">
        <v>567</v>
      </c>
      <c r="L284" s="3">
        <v>2158</v>
      </c>
      <c r="M284" s="3">
        <v>1067</v>
      </c>
      <c r="N284" s="3">
        <v>855</v>
      </c>
      <c r="O284" s="3">
        <v>256</v>
      </c>
      <c r="P284" s="3">
        <v>230</v>
      </c>
      <c r="Q284" s="3">
        <v>122</v>
      </c>
      <c r="R284" s="3">
        <v>609</v>
      </c>
      <c r="S284" s="3">
        <v>391</v>
      </c>
      <c r="T284" s="3">
        <v>139</v>
      </c>
      <c r="U284" s="3">
        <v>1198</v>
      </c>
      <c r="V284" s="3">
        <v>906</v>
      </c>
      <c r="W284" s="3">
        <v>154</v>
      </c>
      <c r="X284" s="3">
        <v>903</v>
      </c>
      <c r="Y284" s="3">
        <v>789</v>
      </c>
      <c r="Z284" s="3">
        <v>872</v>
      </c>
      <c r="AA284" s="3">
        <v>465</v>
      </c>
      <c r="AB284" s="3">
        <v>1317</v>
      </c>
      <c r="AC284" s="3">
        <v>196</v>
      </c>
      <c r="AD284" s="3">
        <v>207</v>
      </c>
      <c r="AE284" s="3">
        <v>494</v>
      </c>
      <c r="AF284" s="3">
        <v>347</v>
      </c>
      <c r="AG284" s="3">
        <v>252</v>
      </c>
      <c r="AH284" s="3">
        <v>229</v>
      </c>
      <c r="AI284" s="3">
        <v>880</v>
      </c>
      <c r="AJ284" s="3">
        <v>721</v>
      </c>
      <c r="AK284" s="3">
        <v>887</v>
      </c>
      <c r="AL284" s="3">
        <v>889</v>
      </c>
      <c r="AM284" s="3">
        <v>830</v>
      </c>
      <c r="AN284" s="3">
        <v>357</v>
      </c>
      <c r="AO284" s="3">
        <v>581</v>
      </c>
      <c r="AP284" s="3">
        <v>258</v>
      </c>
      <c r="AQ284" s="3">
        <v>302</v>
      </c>
      <c r="AR284" s="3">
        <v>703</v>
      </c>
      <c r="AS284" s="3">
        <v>560</v>
      </c>
      <c r="AT284" s="3">
        <v>185</v>
      </c>
      <c r="AU284" s="3">
        <v>752</v>
      </c>
      <c r="AV284" s="3">
        <v>864</v>
      </c>
      <c r="AW284" s="3">
        <v>312</v>
      </c>
      <c r="AX284" s="3">
        <v>1953</v>
      </c>
      <c r="AY284" s="3">
        <v>631</v>
      </c>
      <c r="AZ284" s="3">
        <v>116</v>
      </c>
      <c r="BA284" s="3">
        <v>31</v>
      </c>
      <c r="BB284" s="3">
        <v>116</v>
      </c>
      <c r="BC284" s="3">
        <v>39</v>
      </c>
      <c r="BD284" s="3">
        <v>1103</v>
      </c>
      <c r="BE284" s="3">
        <v>321</v>
      </c>
      <c r="BF284" s="3">
        <v>556</v>
      </c>
      <c r="BG284" s="3">
        <v>175</v>
      </c>
      <c r="BH284" s="3">
        <v>181</v>
      </c>
      <c r="BI284" s="3">
        <v>1699</v>
      </c>
      <c r="BJ284" s="3">
        <v>293</v>
      </c>
      <c r="BK284" s="3">
        <v>703</v>
      </c>
      <c r="BL284" s="3">
        <v>387</v>
      </c>
      <c r="BM284" s="3">
        <v>1297</v>
      </c>
      <c r="BN284" s="3">
        <v>707</v>
      </c>
      <c r="BO284" s="3">
        <v>1650</v>
      </c>
      <c r="BP284" s="3">
        <v>224</v>
      </c>
      <c r="BQ284" s="3">
        <v>365</v>
      </c>
      <c r="BR284" s="3">
        <v>202</v>
      </c>
      <c r="BS284" s="3">
        <v>476</v>
      </c>
      <c r="BT284" s="3">
        <v>65</v>
      </c>
      <c r="BU284" s="3">
        <v>68</v>
      </c>
      <c r="BV284" s="3">
        <v>78</v>
      </c>
      <c r="BW284" s="3">
        <v>337</v>
      </c>
      <c r="BX284" s="3">
        <v>341</v>
      </c>
      <c r="BY284" s="3">
        <v>609</v>
      </c>
      <c r="BZ284" s="3">
        <v>92</v>
      </c>
      <c r="CA284" s="3">
        <v>470</v>
      </c>
      <c r="CB284" s="3">
        <v>162</v>
      </c>
      <c r="CC284" s="3">
        <v>128</v>
      </c>
      <c r="CD284" s="3">
        <v>195</v>
      </c>
      <c r="CE284" s="3">
        <v>454</v>
      </c>
      <c r="CF284" s="3">
        <v>576</v>
      </c>
      <c r="CG284" s="3">
        <v>203</v>
      </c>
      <c r="CH284" s="3">
        <v>693</v>
      </c>
    </row>
    <row r="285" spans="1:86" x14ac:dyDescent="0.2">
      <c r="A285" s="5" t="s">
        <v>689</v>
      </c>
      <c r="B285" s="9">
        <v>266383</v>
      </c>
      <c r="C285" s="9">
        <v>227</v>
      </c>
      <c r="D285" s="9">
        <v>281926</v>
      </c>
      <c r="E285" s="1" t="s">
        <v>690</v>
      </c>
      <c r="F285" s="1" t="s">
        <v>78</v>
      </c>
      <c r="G285" s="1" t="s">
        <v>78</v>
      </c>
      <c r="H285" s="1" t="s">
        <v>78</v>
      </c>
      <c r="I285" s="3">
        <v>425</v>
      </c>
      <c r="J285" s="3">
        <v>380</v>
      </c>
      <c r="K285" s="3">
        <v>285</v>
      </c>
      <c r="L285" s="3">
        <v>125</v>
      </c>
      <c r="M285" s="3">
        <v>262</v>
      </c>
      <c r="N285" s="3">
        <v>398</v>
      </c>
      <c r="O285" s="3">
        <v>553</v>
      </c>
      <c r="P285" s="3">
        <v>645</v>
      </c>
      <c r="Q285" s="3">
        <v>813</v>
      </c>
      <c r="R285" s="3">
        <v>291</v>
      </c>
      <c r="S285" s="3">
        <v>553</v>
      </c>
      <c r="T285" s="3">
        <v>169</v>
      </c>
      <c r="U285" s="3">
        <v>452</v>
      </c>
      <c r="V285" s="3">
        <v>390</v>
      </c>
      <c r="W285" s="3">
        <v>425</v>
      </c>
      <c r="X285" s="3">
        <v>272</v>
      </c>
      <c r="Y285" s="3">
        <v>345</v>
      </c>
      <c r="Z285" s="3">
        <v>251</v>
      </c>
      <c r="AA285" s="3">
        <v>396</v>
      </c>
      <c r="AB285" s="3">
        <v>457</v>
      </c>
      <c r="AC285" s="3">
        <v>208</v>
      </c>
      <c r="AD285" s="3">
        <v>557</v>
      </c>
      <c r="AE285" s="3">
        <v>805</v>
      </c>
      <c r="AF285" s="3">
        <v>426</v>
      </c>
      <c r="AG285" s="3">
        <v>468</v>
      </c>
      <c r="AH285" s="3">
        <v>784</v>
      </c>
      <c r="AI285" s="3">
        <v>336</v>
      </c>
      <c r="AJ285" s="3">
        <v>209</v>
      </c>
      <c r="AK285" s="3">
        <v>781</v>
      </c>
      <c r="AL285" s="3">
        <v>256</v>
      </c>
      <c r="AM285" s="3">
        <v>722</v>
      </c>
      <c r="AN285" s="3">
        <v>603</v>
      </c>
      <c r="AO285" s="3">
        <v>696</v>
      </c>
      <c r="AP285" s="3">
        <v>754</v>
      </c>
      <c r="AQ285" s="3">
        <v>339</v>
      </c>
      <c r="AR285" s="3">
        <v>315</v>
      </c>
      <c r="AS285" s="3">
        <v>395</v>
      </c>
      <c r="AT285" s="3">
        <v>144</v>
      </c>
      <c r="AU285" s="3">
        <v>593</v>
      </c>
      <c r="AV285" s="3">
        <v>267</v>
      </c>
      <c r="AW285" s="3">
        <v>424</v>
      </c>
      <c r="AX285" s="3">
        <v>390</v>
      </c>
      <c r="AY285" s="3">
        <v>548</v>
      </c>
      <c r="AZ285" s="3">
        <v>801</v>
      </c>
      <c r="BA285" s="3">
        <v>240</v>
      </c>
      <c r="BB285" s="3">
        <v>543</v>
      </c>
      <c r="BC285" s="3">
        <v>616</v>
      </c>
      <c r="BD285" s="3">
        <v>247</v>
      </c>
      <c r="BE285" s="3">
        <v>444</v>
      </c>
      <c r="BF285" s="3">
        <v>519</v>
      </c>
      <c r="BG285" s="3">
        <v>1013</v>
      </c>
      <c r="BH285" s="3">
        <v>316</v>
      </c>
      <c r="BI285" s="3">
        <v>573</v>
      </c>
      <c r="BJ285" s="3">
        <v>257</v>
      </c>
      <c r="BK285" s="3">
        <v>213</v>
      </c>
      <c r="BL285" s="3">
        <v>444</v>
      </c>
      <c r="BM285" s="3">
        <v>452</v>
      </c>
      <c r="BN285" s="3">
        <v>512</v>
      </c>
      <c r="BO285" s="3">
        <v>413</v>
      </c>
      <c r="BP285" s="3">
        <v>555</v>
      </c>
      <c r="BQ285" s="3">
        <v>370</v>
      </c>
      <c r="BR285" s="3">
        <v>344</v>
      </c>
      <c r="BS285" s="3">
        <v>399</v>
      </c>
      <c r="BT285" s="3">
        <v>49</v>
      </c>
      <c r="BU285" s="3">
        <v>720</v>
      </c>
      <c r="BV285" s="3">
        <v>446</v>
      </c>
      <c r="BW285" s="3">
        <v>394</v>
      </c>
      <c r="BX285" s="3">
        <v>638</v>
      </c>
      <c r="BY285" s="3">
        <v>796</v>
      </c>
      <c r="BZ285" s="3">
        <v>1034</v>
      </c>
      <c r="CA285" s="3">
        <v>746</v>
      </c>
      <c r="CB285" s="3">
        <v>305</v>
      </c>
      <c r="CC285" s="3">
        <v>572</v>
      </c>
      <c r="CD285" s="3">
        <v>580</v>
      </c>
      <c r="CE285" s="3">
        <v>160</v>
      </c>
      <c r="CF285" s="3">
        <v>264</v>
      </c>
      <c r="CG285" s="3">
        <v>209</v>
      </c>
      <c r="CH285" s="3">
        <v>306</v>
      </c>
    </row>
    <row r="286" spans="1:86" x14ac:dyDescent="0.2">
      <c r="A286" s="5" t="s">
        <v>423</v>
      </c>
      <c r="B286" s="9">
        <v>374525</v>
      </c>
      <c r="C286" s="9">
        <v>111</v>
      </c>
      <c r="D286" s="9">
        <v>650096</v>
      </c>
      <c r="E286" s="1" t="s">
        <v>424</v>
      </c>
      <c r="F286" s="1" t="s">
        <v>78</v>
      </c>
      <c r="G286" s="1" t="s">
        <v>78</v>
      </c>
      <c r="H286" s="1" t="s">
        <v>78</v>
      </c>
      <c r="I286" s="3">
        <v>691</v>
      </c>
      <c r="J286" s="3">
        <v>918</v>
      </c>
      <c r="K286" s="3">
        <v>641</v>
      </c>
      <c r="L286" s="3">
        <v>551</v>
      </c>
      <c r="M286" s="3">
        <v>671</v>
      </c>
      <c r="N286" s="3">
        <v>773</v>
      </c>
      <c r="O286" s="3">
        <v>639</v>
      </c>
      <c r="P286" s="3">
        <v>434</v>
      </c>
      <c r="Q286" s="3">
        <v>366</v>
      </c>
      <c r="R286" s="3">
        <v>693</v>
      </c>
      <c r="S286" s="3">
        <v>418</v>
      </c>
      <c r="T286" s="3">
        <v>839</v>
      </c>
      <c r="U286" s="3">
        <v>392</v>
      </c>
      <c r="V286" s="3">
        <v>733</v>
      </c>
      <c r="W286" s="3">
        <v>697</v>
      </c>
      <c r="X286" s="3">
        <v>783</v>
      </c>
      <c r="Y286" s="3">
        <v>545</v>
      </c>
      <c r="Z286" s="3">
        <v>709</v>
      </c>
      <c r="AA286" s="3">
        <v>599</v>
      </c>
      <c r="AB286" s="3">
        <v>476</v>
      </c>
      <c r="AC286" s="3">
        <v>666</v>
      </c>
      <c r="AD286" s="3">
        <v>496</v>
      </c>
      <c r="AE286" s="3">
        <v>465</v>
      </c>
      <c r="AF286" s="3">
        <v>745</v>
      </c>
      <c r="AG286" s="3">
        <v>527</v>
      </c>
      <c r="AH286" s="3">
        <v>296</v>
      </c>
      <c r="AI286" s="3">
        <v>768</v>
      </c>
      <c r="AJ286" s="3">
        <v>767</v>
      </c>
      <c r="AK286" s="3">
        <v>446</v>
      </c>
      <c r="AL286" s="3">
        <v>548</v>
      </c>
      <c r="AM286" s="3">
        <v>458</v>
      </c>
      <c r="AN286" s="3">
        <v>308</v>
      </c>
      <c r="AO286" s="3">
        <v>414</v>
      </c>
      <c r="AP286" s="3">
        <v>403</v>
      </c>
      <c r="AQ286" s="3">
        <v>621</v>
      </c>
      <c r="AR286" s="3">
        <v>863</v>
      </c>
      <c r="AS286" s="3">
        <v>484</v>
      </c>
      <c r="AT286" s="3">
        <v>797</v>
      </c>
      <c r="AU286" s="3">
        <v>308</v>
      </c>
      <c r="AV286" s="3">
        <v>593</v>
      </c>
      <c r="AW286" s="3">
        <v>391</v>
      </c>
      <c r="AX286" s="3">
        <v>718</v>
      </c>
      <c r="AY286" s="3">
        <v>427</v>
      </c>
      <c r="AZ286" s="3">
        <v>138</v>
      </c>
      <c r="BA286" s="3">
        <v>934</v>
      </c>
      <c r="BB286" s="3">
        <v>442</v>
      </c>
      <c r="BC286" s="3">
        <v>533</v>
      </c>
      <c r="BD286" s="3">
        <v>729</v>
      </c>
      <c r="BE286" s="3">
        <v>476</v>
      </c>
      <c r="BF286" s="3">
        <v>616</v>
      </c>
      <c r="BG286" s="3">
        <v>304</v>
      </c>
      <c r="BH286" s="3">
        <v>891</v>
      </c>
      <c r="BI286" s="3">
        <v>406</v>
      </c>
      <c r="BJ286" s="3">
        <v>811</v>
      </c>
      <c r="BK286" s="3">
        <v>783</v>
      </c>
      <c r="BL286" s="3">
        <v>401</v>
      </c>
      <c r="BM286" s="3">
        <v>244</v>
      </c>
      <c r="BN286" s="3">
        <v>486</v>
      </c>
      <c r="BO286" s="3">
        <v>786</v>
      </c>
      <c r="BP286" s="3">
        <v>398</v>
      </c>
      <c r="BQ286" s="3">
        <v>732</v>
      </c>
      <c r="BR286" s="3">
        <v>320</v>
      </c>
      <c r="BS286" s="3">
        <v>523</v>
      </c>
      <c r="BT286" s="3">
        <v>659</v>
      </c>
      <c r="BU286" s="3">
        <v>783</v>
      </c>
      <c r="BV286" s="3">
        <v>651</v>
      </c>
      <c r="BW286" s="3">
        <v>748</v>
      </c>
      <c r="BX286" s="3">
        <v>458</v>
      </c>
      <c r="BY286" s="3">
        <v>392</v>
      </c>
      <c r="BZ286" s="3">
        <v>323</v>
      </c>
      <c r="CA286" s="3">
        <v>477</v>
      </c>
      <c r="CB286" s="3">
        <v>376</v>
      </c>
      <c r="CC286" s="3">
        <v>493</v>
      </c>
      <c r="CD286" s="3">
        <v>438</v>
      </c>
      <c r="CE286" s="3">
        <v>547</v>
      </c>
      <c r="CF286" s="3">
        <v>1038</v>
      </c>
      <c r="CG286" s="3">
        <v>830</v>
      </c>
      <c r="CH286" s="3">
        <v>843</v>
      </c>
    </row>
    <row r="287" spans="1:86" x14ac:dyDescent="0.2">
      <c r="A287" s="5" t="s">
        <v>747</v>
      </c>
      <c r="B287" s="9">
        <v>643179</v>
      </c>
      <c r="C287" s="9">
        <v>204</v>
      </c>
      <c r="D287" s="9">
        <v>241389</v>
      </c>
      <c r="E287" s="1" t="s">
        <v>748</v>
      </c>
      <c r="F287" s="1" t="s">
        <v>78</v>
      </c>
      <c r="G287" s="1" t="s">
        <v>78</v>
      </c>
      <c r="H287" s="1" t="s">
        <v>78</v>
      </c>
      <c r="I287" s="3">
        <v>3250</v>
      </c>
      <c r="J287" s="3">
        <v>2409</v>
      </c>
      <c r="K287" s="3">
        <v>1595</v>
      </c>
      <c r="L287" s="3">
        <v>7507</v>
      </c>
      <c r="M287" s="3">
        <v>6350</v>
      </c>
      <c r="N287" s="3">
        <v>3041</v>
      </c>
      <c r="O287" s="3">
        <v>2480</v>
      </c>
      <c r="P287" s="3">
        <v>1613</v>
      </c>
      <c r="Q287" s="3">
        <v>1651</v>
      </c>
      <c r="R287" s="3">
        <v>3393</v>
      </c>
      <c r="S287" s="3">
        <v>1249</v>
      </c>
      <c r="T287" s="3">
        <v>6346</v>
      </c>
      <c r="U287" s="3">
        <v>1583</v>
      </c>
      <c r="V287" s="3">
        <v>3113</v>
      </c>
      <c r="W287" s="3">
        <v>5117</v>
      </c>
      <c r="X287" s="3">
        <v>4404</v>
      </c>
      <c r="Y287" s="3">
        <v>1386</v>
      </c>
      <c r="Z287" s="3">
        <v>3472</v>
      </c>
      <c r="AA287" s="3">
        <v>1405</v>
      </c>
      <c r="AB287" s="3">
        <v>1211</v>
      </c>
      <c r="AC287" s="3">
        <v>6673</v>
      </c>
      <c r="AD287" s="3">
        <v>2307</v>
      </c>
      <c r="AE287" s="3">
        <v>2148</v>
      </c>
      <c r="AF287" s="3">
        <v>890</v>
      </c>
      <c r="AG287" s="3">
        <v>5602</v>
      </c>
      <c r="AH287" s="3">
        <v>6472</v>
      </c>
      <c r="AI287" s="3">
        <v>2577</v>
      </c>
      <c r="AJ287" s="3">
        <v>9031</v>
      </c>
      <c r="AK287" s="3">
        <v>838</v>
      </c>
      <c r="AL287" s="3">
        <v>2941</v>
      </c>
      <c r="AM287" s="3">
        <v>1052</v>
      </c>
      <c r="AN287" s="3">
        <v>852</v>
      </c>
      <c r="AO287" s="3">
        <v>1581</v>
      </c>
      <c r="AP287" s="3">
        <v>9522</v>
      </c>
      <c r="AQ287" s="3">
        <v>9593</v>
      </c>
      <c r="AR287" s="3">
        <v>767</v>
      </c>
      <c r="AS287" s="3">
        <v>4881</v>
      </c>
      <c r="AT287" s="3">
        <v>1346</v>
      </c>
      <c r="AU287" s="3">
        <v>941</v>
      </c>
      <c r="AV287" s="3">
        <v>2574</v>
      </c>
      <c r="AW287" s="3">
        <v>671</v>
      </c>
      <c r="AX287" s="3">
        <v>4908</v>
      </c>
      <c r="AY287" s="3">
        <v>29463</v>
      </c>
      <c r="AZ287" s="3">
        <v>10504</v>
      </c>
      <c r="BA287" s="3">
        <v>10579</v>
      </c>
      <c r="BB287" s="3">
        <v>6511</v>
      </c>
      <c r="BC287" s="3">
        <v>6716</v>
      </c>
      <c r="BD287" s="3">
        <v>1469</v>
      </c>
      <c r="BE287" s="3">
        <v>8453</v>
      </c>
      <c r="BF287" s="3">
        <v>3812</v>
      </c>
      <c r="BG287" s="3">
        <v>937</v>
      </c>
      <c r="BH287" s="3">
        <v>3425</v>
      </c>
      <c r="BI287" s="3">
        <v>3298</v>
      </c>
      <c r="BJ287" s="3">
        <v>7595</v>
      </c>
      <c r="BK287" s="3">
        <v>5319</v>
      </c>
      <c r="BL287" s="3">
        <v>4950</v>
      </c>
      <c r="BM287" s="3">
        <v>1754</v>
      </c>
      <c r="BN287" s="3">
        <v>1924</v>
      </c>
      <c r="BO287" s="3">
        <v>8391</v>
      </c>
      <c r="BP287" s="3">
        <v>555</v>
      </c>
      <c r="BQ287" s="3">
        <v>2283</v>
      </c>
      <c r="BR287" s="3">
        <v>8433</v>
      </c>
      <c r="BS287" s="3">
        <v>2723</v>
      </c>
      <c r="BT287" s="3">
        <v>2791</v>
      </c>
      <c r="BU287" s="3">
        <v>36479</v>
      </c>
      <c r="BV287" s="3">
        <v>5080</v>
      </c>
      <c r="BW287" s="3">
        <v>48470</v>
      </c>
      <c r="BX287" s="3">
        <v>5317</v>
      </c>
      <c r="BY287" s="3">
        <v>5780</v>
      </c>
      <c r="BZ287" s="3">
        <v>1640</v>
      </c>
      <c r="CA287" s="3">
        <v>15796</v>
      </c>
      <c r="CB287" s="3">
        <v>2969</v>
      </c>
      <c r="CC287" s="3">
        <v>1893</v>
      </c>
      <c r="CD287" s="3">
        <v>7111</v>
      </c>
      <c r="CE287" s="3">
        <v>12770</v>
      </c>
      <c r="CF287" s="3">
        <v>17803</v>
      </c>
      <c r="CG287" s="3">
        <v>4512</v>
      </c>
      <c r="CH287" s="3">
        <v>1771</v>
      </c>
    </row>
    <row r="288" spans="1:86" x14ac:dyDescent="0.2">
      <c r="A288" s="5" t="s">
        <v>642</v>
      </c>
      <c r="B288" s="9">
        <v>837361</v>
      </c>
      <c r="C288" s="9">
        <v>85</v>
      </c>
      <c r="D288" s="9">
        <v>300153</v>
      </c>
      <c r="E288" s="1" t="s">
        <v>643</v>
      </c>
      <c r="F288" s="1" t="s">
        <v>78</v>
      </c>
      <c r="G288" s="1" t="s">
        <v>78</v>
      </c>
      <c r="H288" s="1" t="s">
        <v>78</v>
      </c>
      <c r="I288" s="3">
        <v>1518</v>
      </c>
      <c r="J288" s="3">
        <v>1258</v>
      </c>
      <c r="K288" s="3">
        <v>1356</v>
      </c>
      <c r="L288" s="3">
        <v>1686</v>
      </c>
      <c r="M288" s="3">
        <v>1158</v>
      </c>
      <c r="N288" s="3">
        <v>1561</v>
      </c>
      <c r="O288" s="3">
        <v>1368</v>
      </c>
      <c r="P288" s="3">
        <v>1488</v>
      </c>
      <c r="Q288" s="3">
        <v>747</v>
      </c>
      <c r="R288" s="3">
        <v>1606</v>
      </c>
      <c r="S288" s="3">
        <v>952</v>
      </c>
      <c r="T288" s="3">
        <v>1125</v>
      </c>
      <c r="U288" s="3">
        <v>947</v>
      </c>
      <c r="V288" s="3">
        <v>1852</v>
      </c>
      <c r="W288" s="3">
        <v>1644</v>
      </c>
      <c r="X288" s="3">
        <v>1048</v>
      </c>
      <c r="Y288" s="3">
        <v>746</v>
      </c>
      <c r="Z288" s="3">
        <v>1677</v>
      </c>
      <c r="AA288" s="3">
        <v>1740</v>
      </c>
      <c r="AB288" s="3">
        <v>888</v>
      </c>
      <c r="AC288" s="3">
        <v>844</v>
      </c>
      <c r="AD288" s="3">
        <v>619</v>
      </c>
      <c r="AE288" s="3">
        <v>1123</v>
      </c>
      <c r="AF288" s="3">
        <v>1174</v>
      </c>
      <c r="AG288" s="3">
        <v>743</v>
      </c>
      <c r="AH288" s="3">
        <v>1390</v>
      </c>
      <c r="AI288" s="3">
        <v>1196</v>
      </c>
      <c r="AJ288" s="3">
        <v>1501</v>
      </c>
      <c r="AK288" s="3">
        <v>1084</v>
      </c>
      <c r="AL288" s="3">
        <v>1125</v>
      </c>
      <c r="AM288" s="3">
        <v>1230</v>
      </c>
      <c r="AN288" s="3">
        <v>751</v>
      </c>
      <c r="AO288" s="3">
        <v>1181</v>
      </c>
      <c r="AP288" s="3">
        <v>726</v>
      </c>
      <c r="AQ288" s="3">
        <v>1265</v>
      </c>
      <c r="AR288" s="3">
        <v>1240</v>
      </c>
      <c r="AS288" s="3">
        <v>883</v>
      </c>
      <c r="AT288" s="3">
        <v>1243</v>
      </c>
      <c r="AU288" s="3">
        <v>795</v>
      </c>
      <c r="AV288" s="3">
        <v>987</v>
      </c>
      <c r="AW288" s="3">
        <v>542</v>
      </c>
      <c r="AX288" s="3">
        <v>1066</v>
      </c>
      <c r="AY288" s="3">
        <v>1211</v>
      </c>
      <c r="AZ288" s="3">
        <v>749</v>
      </c>
      <c r="BA288" s="3">
        <v>1756</v>
      </c>
      <c r="BB288" s="3">
        <v>1173</v>
      </c>
      <c r="BC288" s="3">
        <v>1141</v>
      </c>
      <c r="BD288" s="3">
        <v>1504</v>
      </c>
      <c r="BE288" s="3">
        <v>891</v>
      </c>
      <c r="BF288" s="3">
        <v>1085</v>
      </c>
      <c r="BG288" s="3">
        <v>1125</v>
      </c>
      <c r="BH288" s="3">
        <v>1322</v>
      </c>
      <c r="BI288" s="3">
        <v>973</v>
      </c>
      <c r="BJ288" s="3">
        <v>1664</v>
      </c>
      <c r="BK288" s="3">
        <v>1206</v>
      </c>
      <c r="BL288" s="3">
        <v>1294</v>
      </c>
      <c r="BM288" s="3">
        <v>748</v>
      </c>
      <c r="BN288" s="3">
        <v>1212</v>
      </c>
      <c r="BO288" s="3">
        <v>1851</v>
      </c>
      <c r="BP288" s="3">
        <v>589</v>
      </c>
      <c r="BQ288" s="3">
        <v>1437</v>
      </c>
      <c r="BR288" s="3">
        <v>1266</v>
      </c>
      <c r="BS288" s="3">
        <v>1535</v>
      </c>
      <c r="BT288" s="3">
        <v>1417</v>
      </c>
      <c r="BU288" s="3">
        <v>1794</v>
      </c>
      <c r="BV288" s="3">
        <v>1382</v>
      </c>
      <c r="BW288" s="3">
        <v>1160</v>
      </c>
      <c r="BX288" s="3">
        <v>783</v>
      </c>
      <c r="BY288" s="3">
        <v>652</v>
      </c>
      <c r="BZ288" s="3">
        <v>800</v>
      </c>
      <c r="CA288" s="3">
        <v>759</v>
      </c>
      <c r="CB288" s="3">
        <v>980</v>
      </c>
      <c r="CC288" s="3">
        <v>822</v>
      </c>
      <c r="CD288" s="3">
        <v>685</v>
      </c>
      <c r="CE288" s="3">
        <v>1173</v>
      </c>
      <c r="CF288" s="3">
        <v>1569</v>
      </c>
      <c r="CG288" s="3">
        <v>1466</v>
      </c>
      <c r="CH288" s="3">
        <v>1160</v>
      </c>
    </row>
    <row r="289" spans="1:86" x14ac:dyDescent="0.2">
      <c r="A289" s="5" t="s">
        <v>905</v>
      </c>
      <c r="B289" s="9">
        <v>421363</v>
      </c>
      <c r="C289" s="9">
        <v>234</v>
      </c>
      <c r="D289" s="9">
        <v>212022</v>
      </c>
      <c r="E289" s="1" t="s">
        <v>906</v>
      </c>
      <c r="F289" s="1" t="s">
        <v>78</v>
      </c>
      <c r="G289" s="1" t="s">
        <v>78</v>
      </c>
      <c r="H289" s="1" t="s">
        <v>78</v>
      </c>
      <c r="I289" s="3">
        <v>523</v>
      </c>
      <c r="J289" s="3">
        <v>127</v>
      </c>
      <c r="K289" s="3">
        <v>608</v>
      </c>
      <c r="L289" s="3">
        <v>243</v>
      </c>
      <c r="M289" s="3">
        <v>199</v>
      </c>
      <c r="N289" s="3">
        <v>299</v>
      </c>
      <c r="O289" s="3">
        <v>347</v>
      </c>
      <c r="P289" s="3">
        <v>196</v>
      </c>
      <c r="Q289" s="3">
        <v>362</v>
      </c>
      <c r="R289" s="3">
        <v>218</v>
      </c>
      <c r="S289" s="3">
        <v>248</v>
      </c>
      <c r="T289" s="3">
        <v>242</v>
      </c>
      <c r="U289" s="3">
        <v>285</v>
      </c>
      <c r="V289" s="3">
        <v>204</v>
      </c>
      <c r="W289" s="3">
        <v>216</v>
      </c>
      <c r="X289" s="3">
        <v>259</v>
      </c>
      <c r="Y289" s="3">
        <v>141</v>
      </c>
      <c r="Z289" s="3">
        <v>192</v>
      </c>
      <c r="AA289" s="3">
        <v>8915</v>
      </c>
      <c r="AB289" s="3">
        <v>211</v>
      </c>
      <c r="AC289" s="3">
        <v>242</v>
      </c>
      <c r="AD289" s="3">
        <v>173</v>
      </c>
      <c r="AE289" s="3">
        <v>146</v>
      </c>
      <c r="AF289" s="3">
        <v>511</v>
      </c>
      <c r="AG289" s="3">
        <v>173</v>
      </c>
      <c r="AH289" s="3">
        <v>122</v>
      </c>
      <c r="AI289" s="3">
        <v>206</v>
      </c>
      <c r="AJ289" s="3">
        <v>280</v>
      </c>
      <c r="AK289" s="3">
        <v>207</v>
      </c>
      <c r="AL289" s="3">
        <v>389</v>
      </c>
      <c r="AM289" s="3">
        <v>237</v>
      </c>
      <c r="AN289" s="3">
        <v>165</v>
      </c>
      <c r="AO289" s="3">
        <v>156</v>
      </c>
      <c r="AP289" s="3">
        <v>142</v>
      </c>
      <c r="AQ289" s="3">
        <v>352</v>
      </c>
      <c r="AR289" s="3">
        <v>192</v>
      </c>
      <c r="AS289" s="3">
        <v>144</v>
      </c>
      <c r="AT289" s="3">
        <v>134</v>
      </c>
      <c r="AU289" s="3">
        <v>256</v>
      </c>
      <c r="AV289" s="3">
        <v>226</v>
      </c>
      <c r="AW289" s="3">
        <v>171</v>
      </c>
      <c r="AX289" s="3">
        <v>3709</v>
      </c>
      <c r="AY289" s="3">
        <v>164</v>
      </c>
      <c r="AZ289" s="3">
        <v>172</v>
      </c>
      <c r="BA289" s="3">
        <v>421</v>
      </c>
      <c r="BB289" s="3">
        <v>205</v>
      </c>
      <c r="BC289" s="3">
        <v>164</v>
      </c>
      <c r="BD289" s="3">
        <v>451</v>
      </c>
      <c r="BE289" s="3">
        <v>188</v>
      </c>
      <c r="BF289" s="3">
        <v>615</v>
      </c>
      <c r="BG289" s="3">
        <v>174</v>
      </c>
      <c r="BH289" s="3">
        <v>229</v>
      </c>
      <c r="BI289" s="3">
        <v>207</v>
      </c>
      <c r="BJ289" s="3">
        <v>318</v>
      </c>
      <c r="BK289" s="3">
        <v>186</v>
      </c>
      <c r="BL289" s="3">
        <v>155</v>
      </c>
      <c r="BM289" s="3">
        <v>145</v>
      </c>
      <c r="BN289" s="3">
        <v>246</v>
      </c>
      <c r="BO289" s="3">
        <v>287</v>
      </c>
      <c r="BP289" s="3">
        <v>196</v>
      </c>
      <c r="BQ289" s="3">
        <v>290</v>
      </c>
      <c r="BR289" s="3">
        <v>126</v>
      </c>
      <c r="BS289" s="3">
        <v>222</v>
      </c>
      <c r="BT289" s="3">
        <v>218</v>
      </c>
      <c r="BU289" s="3">
        <v>524</v>
      </c>
      <c r="BV289" s="3">
        <v>291</v>
      </c>
      <c r="BW289" s="3">
        <v>230</v>
      </c>
      <c r="BX289" s="3">
        <v>264</v>
      </c>
      <c r="BY289" s="3">
        <v>181</v>
      </c>
      <c r="BZ289" s="3">
        <v>107</v>
      </c>
      <c r="CA289" s="3">
        <v>165</v>
      </c>
      <c r="CB289" s="3">
        <v>191</v>
      </c>
      <c r="CC289" s="3">
        <v>241</v>
      </c>
      <c r="CD289" s="3">
        <v>197</v>
      </c>
      <c r="CE289" s="3">
        <v>223</v>
      </c>
      <c r="CF289" s="3">
        <v>266</v>
      </c>
      <c r="CG289" s="3">
        <v>190</v>
      </c>
      <c r="CH289" s="3">
        <v>264</v>
      </c>
    </row>
    <row r="290" spans="1:86" x14ac:dyDescent="0.2">
      <c r="A290" s="5" t="s">
        <v>523</v>
      </c>
      <c r="B290" s="9">
        <v>565008</v>
      </c>
      <c r="C290" s="9">
        <v>275</v>
      </c>
      <c r="D290" s="9">
        <v>437302</v>
      </c>
      <c r="E290" s="1" t="s">
        <v>524</v>
      </c>
      <c r="F290" s="1" t="s">
        <v>78</v>
      </c>
      <c r="G290" s="1" t="s">
        <v>78</v>
      </c>
      <c r="H290" s="1" t="s">
        <v>78</v>
      </c>
      <c r="I290" s="3">
        <v>520</v>
      </c>
      <c r="J290" s="3">
        <v>445</v>
      </c>
      <c r="K290" s="3">
        <v>177</v>
      </c>
      <c r="L290" s="3">
        <v>276</v>
      </c>
      <c r="M290" s="3">
        <v>784</v>
      </c>
      <c r="N290" s="3">
        <v>526</v>
      </c>
      <c r="O290" s="3">
        <v>180</v>
      </c>
      <c r="P290" s="3">
        <v>202</v>
      </c>
      <c r="Q290" s="3">
        <v>273</v>
      </c>
      <c r="R290" s="3">
        <v>399</v>
      </c>
      <c r="S290" s="3">
        <v>226</v>
      </c>
      <c r="T290" s="3">
        <v>432</v>
      </c>
      <c r="U290" s="3">
        <v>224</v>
      </c>
      <c r="V290" s="3">
        <v>588</v>
      </c>
      <c r="W290" s="3">
        <v>204</v>
      </c>
      <c r="X290" s="3">
        <v>244</v>
      </c>
      <c r="Y290" s="3">
        <v>315</v>
      </c>
      <c r="Z290" s="3">
        <v>291</v>
      </c>
      <c r="AA290" s="3">
        <v>690</v>
      </c>
      <c r="AB290" s="3">
        <v>361</v>
      </c>
      <c r="AC290" s="3">
        <v>284</v>
      </c>
      <c r="AD290" s="3">
        <v>229</v>
      </c>
      <c r="AE290" s="3">
        <v>453</v>
      </c>
      <c r="AF290" s="3">
        <v>131</v>
      </c>
      <c r="AG290" s="3">
        <v>161</v>
      </c>
      <c r="AH290" s="3">
        <v>371</v>
      </c>
      <c r="AI290" s="3">
        <v>516</v>
      </c>
      <c r="AJ290" s="3">
        <v>350</v>
      </c>
      <c r="AK290" s="3">
        <v>137</v>
      </c>
      <c r="AL290" s="3">
        <v>503</v>
      </c>
      <c r="AM290" s="3">
        <v>313</v>
      </c>
      <c r="AN290" s="3">
        <v>226</v>
      </c>
      <c r="AO290" s="3">
        <v>319</v>
      </c>
      <c r="AP290" s="3">
        <v>268</v>
      </c>
      <c r="AQ290" s="3">
        <v>326</v>
      </c>
      <c r="AR290" s="3">
        <v>322</v>
      </c>
      <c r="AS290" s="3">
        <v>433</v>
      </c>
      <c r="AT290" s="3">
        <v>334</v>
      </c>
      <c r="AU290" s="3">
        <v>297</v>
      </c>
      <c r="AV290" s="3">
        <v>199</v>
      </c>
      <c r="AW290" s="3">
        <v>270</v>
      </c>
      <c r="AX290" s="3">
        <v>1020</v>
      </c>
      <c r="AY290" s="3">
        <v>477</v>
      </c>
      <c r="AZ290" s="3">
        <v>192</v>
      </c>
      <c r="BA290" s="3">
        <v>265</v>
      </c>
      <c r="BB290" s="3">
        <v>287</v>
      </c>
      <c r="BC290" s="3">
        <v>894</v>
      </c>
      <c r="BD290" s="3">
        <v>198</v>
      </c>
      <c r="BE290" s="3">
        <v>325</v>
      </c>
      <c r="BF290" s="3">
        <v>719</v>
      </c>
      <c r="BG290" s="3">
        <v>104</v>
      </c>
      <c r="BH290" s="3">
        <v>391</v>
      </c>
      <c r="BI290" s="3">
        <v>413</v>
      </c>
      <c r="BJ290" s="3">
        <v>188</v>
      </c>
      <c r="BK290" s="3">
        <v>467</v>
      </c>
      <c r="BL290" s="3">
        <v>303</v>
      </c>
      <c r="BM290" s="3">
        <v>166</v>
      </c>
      <c r="BN290" s="3">
        <v>708</v>
      </c>
      <c r="BO290" s="3">
        <v>747</v>
      </c>
      <c r="BP290" s="3">
        <v>261</v>
      </c>
      <c r="BQ290" s="3">
        <v>463</v>
      </c>
      <c r="BR290" s="3">
        <v>396</v>
      </c>
      <c r="BS290" s="3">
        <v>573</v>
      </c>
      <c r="BT290" s="3">
        <v>813</v>
      </c>
      <c r="BU290" s="3">
        <v>591</v>
      </c>
      <c r="BV290" s="3">
        <v>525</v>
      </c>
      <c r="BW290" s="3">
        <v>575</v>
      </c>
      <c r="BX290" s="3">
        <v>505</v>
      </c>
      <c r="BY290" s="3">
        <v>455</v>
      </c>
      <c r="BZ290" s="3">
        <v>445</v>
      </c>
      <c r="CA290" s="3">
        <v>722</v>
      </c>
      <c r="CB290" s="3">
        <v>705</v>
      </c>
      <c r="CC290" s="3">
        <v>476</v>
      </c>
      <c r="CD290" s="3">
        <v>494</v>
      </c>
      <c r="CE290" s="3">
        <v>663</v>
      </c>
      <c r="CF290" s="3">
        <v>804</v>
      </c>
      <c r="CG290" s="3">
        <v>412</v>
      </c>
      <c r="CH290" s="3">
        <v>359</v>
      </c>
    </row>
    <row r="291" spans="1:86" x14ac:dyDescent="0.2">
      <c r="A291" s="5" t="s">
        <v>763</v>
      </c>
      <c r="B291" s="9">
        <v>905447</v>
      </c>
      <c r="C291" s="9">
        <v>174</v>
      </c>
      <c r="D291" s="9">
        <v>238437</v>
      </c>
      <c r="E291" s="1" t="s">
        <v>764</v>
      </c>
      <c r="F291" s="1" t="s">
        <v>78</v>
      </c>
      <c r="G291" s="1" t="s">
        <v>78</v>
      </c>
      <c r="H291" s="1" t="s">
        <v>78</v>
      </c>
      <c r="I291" s="3">
        <v>995</v>
      </c>
      <c r="J291" s="3">
        <v>1383</v>
      </c>
      <c r="K291" s="3">
        <v>4581</v>
      </c>
      <c r="L291" s="3">
        <v>844</v>
      </c>
      <c r="M291" s="3">
        <v>968</v>
      </c>
      <c r="N291" s="3">
        <v>5703</v>
      </c>
      <c r="O291" s="3">
        <v>718</v>
      </c>
      <c r="P291" s="3">
        <v>1484</v>
      </c>
      <c r="Q291" s="3">
        <v>2571</v>
      </c>
      <c r="R291" s="3">
        <v>642</v>
      </c>
      <c r="S291" s="3">
        <v>719</v>
      </c>
      <c r="T291" s="3">
        <v>636</v>
      </c>
      <c r="U291" s="3">
        <v>1770</v>
      </c>
      <c r="V291" s="3">
        <v>718</v>
      </c>
      <c r="W291" s="3">
        <v>3541</v>
      </c>
      <c r="X291" s="3">
        <v>662</v>
      </c>
      <c r="Y291" s="3">
        <v>481</v>
      </c>
      <c r="Z291" s="3">
        <v>1209</v>
      </c>
      <c r="AA291" s="3">
        <v>3034</v>
      </c>
      <c r="AB291" s="3">
        <v>959</v>
      </c>
      <c r="AC291" s="3">
        <v>795</v>
      </c>
      <c r="AD291" s="3">
        <v>724</v>
      </c>
      <c r="AE291" s="3">
        <v>682</v>
      </c>
      <c r="AF291" s="3">
        <v>3684</v>
      </c>
      <c r="AG291" s="3">
        <v>4802</v>
      </c>
      <c r="AH291" s="3">
        <v>572</v>
      </c>
      <c r="AI291" s="3">
        <v>2628</v>
      </c>
      <c r="AJ291" s="3">
        <v>570</v>
      </c>
      <c r="AK291" s="3">
        <v>672</v>
      </c>
      <c r="AL291" s="3">
        <v>134</v>
      </c>
      <c r="AM291" s="3">
        <v>320</v>
      </c>
      <c r="AN291" s="3">
        <v>709</v>
      </c>
      <c r="AO291" s="3">
        <v>4364</v>
      </c>
      <c r="AP291" s="3">
        <v>2492</v>
      </c>
      <c r="AQ291" s="3">
        <v>760</v>
      </c>
      <c r="AR291" s="3">
        <v>707</v>
      </c>
      <c r="AS291" s="3">
        <v>765</v>
      </c>
      <c r="AT291" s="3">
        <v>545</v>
      </c>
      <c r="AU291" s="3">
        <v>1533</v>
      </c>
      <c r="AV291" s="3">
        <v>225</v>
      </c>
      <c r="AW291" s="3">
        <v>686</v>
      </c>
      <c r="AX291" s="3">
        <v>709</v>
      </c>
      <c r="AY291" s="3">
        <v>884</v>
      </c>
      <c r="AZ291" s="3">
        <v>248</v>
      </c>
      <c r="BA291" s="3">
        <v>1606</v>
      </c>
      <c r="BB291" s="3">
        <v>888</v>
      </c>
      <c r="BC291" s="3">
        <v>937</v>
      </c>
      <c r="BD291" s="3">
        <v>392</v>
      </c>
      <c r="BE291" s="3">
        <v>206</v>
      </c>
      <c r="BF291" s="3">
        <v>1332</v>
      </c>
      <c r="BG291" s="3">
        <v>1455</v>
      </c>
      <c r="BH291" s="3">
        <v>430</v>
      </c>
      <c r="BI291" s="3">
        <v>155</v>
      </c>
      <c r="BJ291" s="3">
        <v>2382</v>
      </c>
      <c r="BK291" s="3">
        <v>916</v>
      </c>
      <c r="BL291" s="3">
        <v>420</v>
      </c>
      <c r="BM291" s="3">
        <v>914</v>
      </c>
      <c r="BN291" s="3">
        <v>540</v>
      </c>
      <c r="BO291" s="3">
        <v>212</v>
      </c>
      <c r="BP291" s="3">
        <v>197</v>
      </c>
      <c r="BQ291" s="3">
        <v>554</v>
      </c>
      <c r="BR291" s="3">
        <v>228</v>
      </c>
      <c r="BS291" s="3">
        <v>436</v>
      </c>
      <c r="BT291" s="3">
        <v>190</v>
      </c>
      <c r="BU291" s="3">
        <v>737</v>
      </c>
      <c r="BV291" s="3">
        <v>853</v>
      </c>
      <c r="BW291" s="3">
        <v>498</v>
      </c>
      <c r="BX291" s="3">
        <v>707</v>
      </c>
      <c r="BY291" s="3">
        <v>166</v>
      </c>
      <c r="BZ291" s="3">
        <v>918</v>
      </c>
      <c r="CA291" s="3">
        <v>671</v>
      </c>
      <c r="CB291" s="3">
        <v>654</v>
      </c>
      <c r="CC291" s="3">
        <v>724</v>
      </c>
      <c r="CD291" s="3">
        <v>1270</v>
      </c>
      <c r="CE291" s="3">
        <v>826</v>
      </c>
      <c r="CF291" s="3">
        <v>353</v>
      </c>
      <c r="CG291" s="3">
        <v>324</v>
      </c>
      <c r="CH291" s="3">
        <v>630</v>
      </c>
    </row>
    <row r="292" spans="1:86" x14ac:dyDescent="0.2">
      <c r="A292" s="5" t="s">
        <v>865</v>
      </c>
      <c r="B292" s="9">
        <v>406246</v>
      </c>
      <c r="C292" s="9">
        <v>227</v>
      </c>
      <c r="D292" s="9">
        <v>219484</v>
      </c>
      <c r="E292" s="1" t="s">
        <v>866</v>
      </c>
      <c r="F292" s="1" t="s">
        <v>78</v>
      </c>
      <c r="G292" s="1" t="s">
        <v>78</v>
      </c>
      <c r="H292" s="1" t="s">
        <v>78</v>
      </c>
      <c r="I292" s="3">
        <v>496</v>
      </c>
      <c r="J292" s="3">
        <v>211</v>
      </c>
      <c r="K292" s="3">
        <v>316</v>
      </c>
      <c r="L292" s="3">
        <v>624</v>
      </c>
      <c r="M292" s="3">
        <v>510</v>
      </c>
      <c r="N292" s="3">
        <v>312</v>
      </c>
      <c r="O292" s="3">
        <v>625</v>
      </c>
      <c r="P292" s="3">
        <v>722</v>
      </c>
      <c r="Q292" s="3">
        <v>764</v>
      </c>
      <c r="R292" s="3">
        <v>360</v>
      </c>
      <c r="S292" s="3">
        <v>475</v>
      </c>
      <c r="T292" s="3">
        <v>852</v>
      </c>
      <c r="U292" s="3">
        <v>248</v>
      </c>
      <c r="V292" s="3">
        <v>230</v>
      </c>
      <c r="W292" s="3">
        <v>559</v>
      </c>
      <c r="X292" s="3">
        <v>304</v>
      </c>
      <c r="Y292" s="3">
        <v>352</v>
      </c>
      <c r="Z292" s="3">
        <v>299</v>
      </c>
      <c r="AA292" s="3">
        <v>216</v>
      </c>
      <c r="AB292" s="3">
        <v>100</v>
      </c>
      <c r="AC292" s="3">
        <v>431</v>
      </c>
      <c r="AD292" s="3">
        <v>656</v>
      </c>
      <c r="AE292" s="3">
        <v>589</v>
      </c>
      <c r="AF292" s="3">
        <v>592</v>
      </c>
      <c r="AG292" s="3">
        <v>713</v>
      </c>
      <c r="AH292" s="3">
        <v>586</v>
      </c>
      <c r="AI292" s="3">
        <v>437</v>
      </c>
      <c r="AJ292" s="3">
        <v>468</v>
      </c>
      <c r="AK292" s="3">
        <v>588</v>
      </c>
      <c r="AL292" s="3">
        <v>370</v>
      </c>
      <c r="AM292" s="3">
        <v>214</v>
      </c>
      <c r="AN292" s="3">
        <v>418</v>
      </c>
      <c r="AO292" s="3">
        <v>781</v>
      </c>
      <c r="AP292" s="3">
        <v>577</v>
      </c>
      <c r="AQ292" s="3">
        <v>247</v>
      </c>
      <c r="AR292" s="3">
        <v>248</v>
      </c>
      <c r="AS292" s="3">
        <v>445</v>
      </c>
      <c r="AT292" s="3">
        <v>602</v>
      </c>
      <c r="AU292" s="3">
        <v>566</v>
      </c>
      <c r="AV292" s="3">
        <v>269</v>
      </c>
      <c r="AW292" s="3">
        <v>566</v>
      </c>
      <c r="AX292" s="3">
        <v>537</v>
      </c>
      <c r="AY292" s="3">
        <v>1014</v>
      </c>
      <c r="AZ292" s="3">
        <v>573</v>
      </c>
      <c r="BA292" s="3">
        <v>318</v>
      </c>
      <c r="BB292" s="3">
        <v>849</v>
      </c>
      <c r="BC292" s="3">
        <v>911</v>
      </c>
      <c r="BD292" s="3">
        <v>601</v>
      </c>
      <c r="BE292" s="3">
        <v>614</v>
      </c>
      <c r="BF292" s="3">
        <v>230</v>
      </c>
      <c r="BG292" s="3">
        <v>507</v>
      </c>
      <c r="BH292" s="3">
        <v>353</v>
      </c>
      <c r="BI292" s="3">
        <v>865</v>
      </c>
      <c r="BJ292" s="3">
        <v>549</v>
      </c>
      <c r="BK292" s="3">
        <v>591</v>
      </c>
      <c r="BL292" s="3">
        <v>875</v>
      </c>
      <c r="BM292" s="3">
        <v>987</v>
      </c>
      <c r="BN292" s="3">
        <v>659</v>
      </c>
      <c r="BO292" s="3">
        <v>393</v>
      </c>
      <c r="BP292" s="3">
        <v>414</v>
      </c>
      <c r="BQ292" s="3">
        <v>605</v>
      </c>
      <c r="BR292" s="3">
        <v>730</v>
      </c>
      <c r="BS292" s="3">
        <v>389</v>
      </c>
      <c r="BT292" s="3">
        <v>226</v>
      </c>
      <c r="BU292" s="3">
        <v>400</v>
      </c>
      <c r="BV292" s="3">
        <v>463</v>
      </c>
      <c r="BW292" s="3">
        <v>446</v>
      </c>
      <c r="BX292" s="3">
        <v>637</v>
      </c>
      <c r="BY292" s="3">
        <v>822</v>
      </c>
      <c r="BZ292" s="3">
        <v>650</v>
      </c>
      <c r="CA292" s="3">
        <v>687</v>
      </c>
      <c r="CB292" s="3">
        <v>487</v>
      </c>
      <c r="CC292" s="3">
        <v>735</v>
      </c>
      <c r="CD292" s="3">
        <v>703</v>
      </c>
      <c r="CE292" s="3">
        <v>614</v>
      </c>
      <c r="CF292" s="3">
        <v>777</v>
      </c>
      <c r="CG292" s="3">
        <v>405</v>
      </c>
      <c r="CH292" s="3">
        <v>272</v>
      </c>
    </row>
    <row r="293" spans="1:86" x14ac:dyDescent="0.2">
      <c r="A293" s="5" t="s">
        <v>827</v>
      </c>
      <c r="B293" s="9">
        <v>383070</v>
      </c>
      <c r="C293" s="9">
        <v>156</v>
      </c>
      <c r="D293" s="9">
        <v>225446</v>
      </c>
      <c r="E293" s="1" t="s">
        <v>828</v>
      </c>
      <c r="F293" s="1" t="s">
        <v>78</v>
      </c>
      <c r="G293" s="1" t="s">
        <v>78</v>
      </c>
      <c r="H293" s="1" t="s">
        <v>78</v>
      </c>
      <c r="I293" s="3">
        <v>1005</v>
      </c>
      <c r="J293" s="3">
        <v>1208</v>
      </c>
      <c r="K293" s="3">
        <v>945</v>
      </c>
      <c r="L293" s="3">
        <v>793</v>
      </c>
      <c r="M293" s="3">
        <v>933</v>
      </c>
      <c r="N293" s="3">
        <v>1125</v>
      </c>
      <c r="O293" s="3">
        <v>1078</v>
      </c>
      <c r="P293" s="3">
        <v>1043</v>
      </c>
      <c r="Q293" s="3">
        <v>356</v>
      </c>
      <c r="R293" s="3">
        <v>559</v>
      </c>
      <c r="S293" s="3">
        <v>1037</v>
      </c>
      <c r="T293" s="3">
        <v>1471</v>
      </c>
      <c r="U293" s="3">
        <v>549</v>
      </c>
      <c r="V293" s="3">
        <v>464</v>
      </c>
      <c r="W293" s="3">
        <v>1338</v>
      </c>
      <c r="X293" s="3">
        <v>582</v>
      </c>
      <c r="Y293" s="3">
        <v>1077</v>
      </c>
      <c r="Z293" s="3">
        <v>1156</v>
      </c>
      <c r="AA293" s="3">
        <v>695</v>
      </c>
      <c r="AB293" s="3">
        <v>674</v>
      </c>
      <c r="AC293" s="3">
        <v>1119</v>
      </c>
      <c r="AD293" s="3">
        <v>907</v>
      </c>
      <c r="AE293" s="3">
        <v>1071</v>
      </c>
      <c r="AF293" s="3">
        <v>1409</v>
      </c>
      <c r="AG293" s="3">
        <v>793</v>
      </c>
      <c r="AH293" s="3">
        <v>546</v>
      </c>
      <c r="AI293" s="3">
        <v>622</v>
      </c>
      <c r="AJ293" s="3">
        <v>482</v>
      </c>
      <c r="AK293" s="3">
        <v>1046</v>
      </c>
      <c r="AL293" s="3">
        <v>1452</v>
      </c>
      <c r="AM293" s="3">
        <v>316</v>
      </c>
      <c r="AN293" s="3">
        <v>297</v>
      </c>
      <c r="AO293" s="3">
        <v>1129</v>
      </c>
      <c r="AP293" s="3">
        <v>960</v>
      </c>
      <c r="AQ293" s="3">
        <v>535</v>
      </c>
      <c r="AR293" s="3">
        <v>1086</v>
      </c>
      <c r="AS293" s="3">
        <v>410</v>
      </c>
      <c r="AT293" s="3">
        <v>1510</v>
      </c>
      <c r="AU293" s="3">
        <v>377</v>
      </c>
      <c r="AV293" s="3">
        <v>254</v>
      </c>
      <c r="AW293" s="3">
        <v>563</v>
      </c>
      <c r="AX293" s="3">
        <v>456</v>
      </c>
      <c r="AY293" s="3">
        <v>1116</v>
      </c>
      <c r="AZ293" s="3">
        <v>988</v>
      </c>
      <c r="BA293" s="3">
        <v>1007</v>
      </c>
      <c r="BB293" s="3">
        <v>1188</v>
      </c>
      <c r="BC293" s="3">
        <v>350</v>
      </c>
      <c r="BD293" s="3">
        <v>790</v>
      </c>
      <c r="BE293" s="3">
        <v>525</v>
      </c>
      <c r="BF293" s="3">
        <v>1240</v>
      </c>
      <c r="BG293" s="3">
        <v>1126</v>
      </c>
      <c r="BH293" s="3">
        <v>912</v>
      </c>
      <c r="BI293" s="3">
        <v>619</v>
      </c>
      <c r="BJ293" s="3">
        <v>1064</v>
      </c>
      <c r="BK293" s="3">
        <v>788</v>
      </c>
      <c r="BL293" s="3">
        <v>997</v>
      </c>
      <c r="BM293" s="3">
        <v>536</v>
      </c>
      <c r="BN293" s="3">
        <v>649</v>
      </c>
      <c r="BO293" s="3">
        <v>1557</v>
      </c>
      <c r="BP293" s="3">
        <v>469</v>
      </c>
      <c r="BQ293" s="3">
        <v>359</v>
      </c>
      <c r="BR293" s="3">
        <v>822</v>
      </c>
      <c r="BS293" s="3">
        <v>621</v>
      </c>
      <c r="BT293" s="3">
        <v>772</v>
      </c>
      <c r="BU293" s="3">
        <v>703</v>
      </c>
      <c r="BV293" s="3">
        <v>1197</v>
      </c>
      <c r="BW293" s="3">
        <v>555</v>
      </c>
      <c r="BX293" s="3">
        <v>634</v>
      </c>
      <c r="BY293" s="3">
        <v>438</v>
      </c>
      <c r="BZ293" s="3">
        <v>1136</v>
      </c>
      <c r="CA293" s="3">
        <v>404</v>
      </c>
      <c r="CB293" s="3">
        <v>1098</v>
      </c>
      <c r="CC293" s="3">
        <v>500</v>
      </c>
      <c r="CD293" s="3">
        <v>344</v>
      </c>
      <c r="CE293" s="3">
        <v>1294</v>
      </c>
      <c r="CF293" s="3">
        <v>1082</v>
      </c>
      <c r="CG293" s="3">
        <v>577</v>
      </c>
      <c r="CH293" s="3">
        <v>462</v>
      </c>
    </row>
    <row r="294" spans="1:86" x14ac:dyDescent="0.2">
      <c r="A294" s="5" t="s">
        <v>590</v>
      </c>
      <c r="B294" s="9">
        <v>692437</v>
      </c>
      <c r="C294" s="9">
        <v>229</v>
      </c>
      <c r="D294" s="9">
        <v>356957</v>
      </c>
      <c r="E294" s="1" t="s">
        <v>591</v>
      </c>
      <c r="F294" s="1" t="s">
        <v>78</v>
      </c>
      <c r="G294" s="1" t="s">
        <v>78</v>
      </c>
      <c r="H294" s="1" t="s">
        <v>78</v>
      </c>
      <c r="I294" s="3">
        <v>1412</v>
      </c>
      <c r="J294" s="3">
        <v>1508</v>
      </c>
      <c r="K294" s="3">
        <v>256</v>
      </c>
      <c r="L294" s="3">
        <v>484</v>
      </c>
      <c r="M294" s="3">
        <v>354</v>
      </c>
      <c r="N294" s="3">
        <v>336</v>
      </c>
      <c r="O294" s="3">
        <v>234</v>
      </c>
      <c r="P294" s="3">
        <v>128</v>
      </c>
      <c r="Q294" s="3">
        <v>123</v>
      </c>
      <c r="R294" s="3">
        <v>719</v>
      </c>
      <c r="S294" s="3">
        <v>108</v>
      </c>
      <c r="T294" s="3">
        <v>718</v>
      </c>
      <c r="U294" s="3">
        <v>125</v>
      </c>
      <c r="V294" s="3">
        <v>1542</v>
      </c>
      <c r="W294" s="3">
        <v>389</v>
      </c>
      <c r="X294" s="3">
        <v>452</v>
      </c>
      <c r="Y294" s="3">
        <v>127</v>
      </c>
      <c r="Z294" s="3">
        <v>491</v>
      </c>
      <c r="AA294" s="3">
        <v>241</v>
      </c>
      <c r="AB294" s="3">
        <v>123</v>
      </c>
      <c r="AC294" s="3">
        <v>1196</v>
      </c>
      <c r="AD294" s="3">
        <v>75</v>
      </c>
      <c r="AE294" s="3">
        <v>104</v>
      </c>
      <c r="AF294" s="3">
        <v>268</v>
      </c>
      <c r="AG294" s="3">
        <v>106</v>
      </c>
      <c r="AH294" s="3">
        <v>112</v>
      </c>
      <c r="AI294" s="3">
        <v>546</v>
      </c>
      <c r="AJ294" s="3">
        <v>1498</v>
      </c>
      <c r="AK294" s="3">
        <v>106</v>
      </c>
      <c r="AL294" s="3">
        <v>463</v>
      </c>
      <c r="AM294" s="3">
        <v>126</v>
      </c>
      <c r="AN294" s="3">
        <v>91</v>
      </c>
      <c r="AO294" s="3">
        <v>213</v>
      </c>
      <c r="AP294" s="3">
        <v>95</v>
      </c>
      <c r="AQ294" s="3">
        <v>1524</v>
      </c>
      <c r="AR294" s="3">
        <v>1666</v>
      </c>
      <c r="AS294" s="3">
        <v>143</v>
      </c>
      <c r="AT294" s="3">
        <v>1373</v>
      </c>
      <c r="AU294" s="3">
        <v>196</v>
      </c>
      <c r="AV294" s="3">
        <v>386</v>
      </c>
      <c r="AW294" s="3">
        <v>130</v>
      </c>
      <c r="AX294" s="3">
        <v>254</v>
      </c>
      <c r="AY294" s="3">
        <v>132</v>
      </c>
      <c r="AZ294" s="3">
        <v>93</v>
      </c>
      <c r="BA294" s="3">
        <v>372</v>
      </c>
      <c r="BB294" s="3">
        <v>89</v>
      </c>
      <c r="BC294" s="3">
        <v>103</v>
      </c>
      <c r="BD294" s="3">
        <v>1363</v>
      </c>
      <c r="BE294" s="3">
        <v>183</v>
      </c>
      <c r="BF294" s="3">
        <v>484</v>
      </c>
      <c r="BG294" s="3">
        <v>98</v>
      </c>
      <c r="BH294" s="3">
        <v>369</v>
      </c>
      <c r="BI294" s="3">
        <v>94</v>
      </c>
      <c r="BJ294" s="3">
        <v>1667</v>
      </c>
      <c r="BK294" s="3">
        <v>1724</v>
      </c>
      <c r="BL294" s="3">
        <v>136</v>
      </c>
      <c r="BM294" s="3">
        <v>72</v>
      </c>
      <c r="BN294" s="3">
        <v>121</v>
      </c>
      <c r="BO294" s="3">
        <v>1454</v>
      </c>
      <c r="BP294" s="3">
        <v>81</v>
      </c>
      <c r="BQ294" s="3">
        <v>1660</v>
      </c>
      <c r="BR294" s="3">
        <v>79</v>
      </c>
      <c r="BS294" s="3">
        <v>158</v>
      </c>
      <c r="BT294" s="3">
        <v>621</v>
      </c>
      <c r="BU294" s="3">
        <v>1492</v>
      </c>
      <c r="BV294" s="3">
        <v>439</v>
      </c>
      <c r="BW294" s="3">
        <v>1276</v>
      </c>
      <c r="BX294" s="3">
        <v>142</v>
      </c>
      <c r="BY294" s="3">
        <v>147</v>
      </c>
      <c r="BZ294" s="3">
        <v>96</v>
      </c>
      <c r="CA294" s="3">
        <v>91</v>
      </c>
      <c r="CB294" s="3">
        <v>140</v>
      </c>
      <c r="CC294" s="3">
        <v>91</v>
      </c>
      <c r="CD294" s="3">
        <v>159</v>
      </c>
      <c r="CE294" s="3">
        <v>324</v>
      </c>
      <c r="CF294" s="3">
        <v>730</v>
      </c>
      <c r="CG294" s="3">
        <v>1599</v>
      </c>
      <c r="CH294" s="3">
        <v>1290</v>
      </c>
    </row>
    <row r="295" spans="1:86" x14ac:dyDescent="0.2">
      <c r="A295" s="5" t="s">
        <v>871</v>
      </c>
      <c r="B295" s="9">
        <v>726446</v>
      </c>
      <c r="C295" s="9">
        <v>174</v>
      </c>
      <c r="D295" s="9">
        <v>218821</v>
      </c>
      <c r="E295" s="1" t="s">
        <v>872</v>
      </c>
      <c r="F295" s="1" t="s">
        <v>78</v>
      </c>
      <c r="G295" s="1" t="s">
        <v>78</v>
      </c>
      <c r="H295" s="1" t="s">
        <v>78</v>
      </c>
      <c r="I295" s="3">
        <v>574</v>
      </c>
      <c r="J295" s="3">
        <v>368</v>
      </c>
      <c r="K295" s="3">
        <v>491</v>
      </c>
      <c r="L295" s="3">
        <v>406</v>
      </c>
      <c r="M295" s="3">
        <v>705</v>
      </c>
      <c r="N295" s="3">
        <v>586</v>
      </c>
      <c r="O295" s="3">
        <v>324</v>
      </c>
      <c r="P295" s="3">
        <v>233</v>
      </c>
      <c r="Q295" s="3">
        <v>256</v>
      </c>
      <c r="R295" s="3">
        <v>629</v>
      </c>
      <c r="S295" s="3">
        <v>242</v>
      </c>
      <c r="T295" s="3">
        <v>552</v>
      </c>
      <c r="U295" s="3">
        <v>298</v>
      </c>
      <c r="V295" s="3">
        <v>329</v>
      </c>
      <c r="W295" s="3">
        <v>593</v>
      </c>
      <c r="X295" s="3">
        <v>286</v>
      </c>
      <c r="Y295" s="3">
        <v>229</v>
      </c>
      <c r="Z295" s="3">
        <v>705</v>
      </c>
      <c r="AA295" s="3">
        <v>580</v>
      </c>
      <c r="AB295" s="3">
        <v>269</v>
      </c>
      <c r="AC295" s="3">
        <v>443</v>
      </c>
      <c r="AD295" s="3">
        <v>232</v>
      </c>
      <c r="AE295" s="3">
        <v>226</v>
      </c>
      <c r="AF295" s="3">
        <v>341</v>
      </c>
      <c r="AG295" s="3">
        <v>224</v>
      </c>
      <c r="AH295" s="3">
        <v>139</v>
      </c>
      <c r="AI295" s="3">
        <v>289</v>
      </c>
      <c r="AJ295" s="3">
        <v>419</v>
      </c>
      <c r="AK295" s="3">
        <v>225</v>
      </c>
      <c r="AL295" s="3">
        <v>685</v>
      </c>
      <c r="AM295" s="3">
        <v>256</v>
      </c>
      <c r="AN295" s="3">
        <v>252</v>
      </c>
      <c r="AO295" s="3">
        <v>290</v>
      </c>
      <c r="AP295" s="3">
        <v>552</v>
      </c>
      <c r="AQ295" s="3">
        <v>289</v>
      </c>
      <c r="AR295" s="3">
        <v>478</v>
      </c>
      <c r="AS295" s="3">
        <v>258</v>
      </c>
      <c r="AT295" s="3">
        <v>533</v>
      </c>
      <c r="AU295" s="3">
        <v>269</v>
      </c>
      <c r="AV295" s="3">
        <v>431</v>
      </c>
      <c r="AW295" s="3">
        <v>305</v>
      </c>
      <c r="AX295" s="3">
        <v>548</v>
      </c>
      <c r="AY295" s="3">
        <v>230</v>
      </c>
      <c r="AZ295" s="3">
        <v>164</v>
      </c>
      <c r="BA295" s="3">
        <v>456</v>
      </c>
      <c r="BB295" s="3">
        <v>245</v>
      </c>
      <c r="BC295" s="3">
        <v>138</v>
      </c>
      <c r="BD295" s="3">
        <v>676</v>
      </c>
      <c r="BE295" s="3">
        <v>645</v>
      </c>
      <c r="BF295" s="3">
        <v>535</v>
      </c>
      <c r="BG295" s="3">
        <v>293</v>
      </c>
      <c r="BH295" s="3">
        <v>559</v>
      </c>
      <c r="BI295" s="3">
        <v>364</v>
      </c>
      <c r="BJ295" s="3">
        <v>526</v>
      </c>
      <c r="BK295" s="3">
        <v>276</v>
      </c>
      <c r="BL295" s="3">
        <v>357</v>
      </c>
      <c r="BM295" s="3">
        <v>261</v>
      </c>
      <c r="BN295" s="3">
        <v>161</v>
      </c>
      <c r="BO295" s="3">
        <v>281</v>
      </c>
      <c r="BP295" s="3">
        <v>599</v>
      </c>
      <c r="BQ295" s="3">
        <v>521</v>
      </c>
      <c r="BR295" s="3">
        <v>308</v>
      </c>
      <c r="BS295" s="3">
        <v>227</v>
      </c>
      <c r="BT295" s="3">
        <v>582</v>
      </c>
      <c r="BU295" s="3">
        <v>589</v>
      </c>
      <c r="BV295" s="3">
        <v>896</v>
      </c>
      <c r="BW295" s="3">
        <v>410</v>
      </c>
      <c r="BX295" s="3">
        <v>311</v>
      </c>
      <c r="BY295" s="3">
        <v>268</v>
      </c>
      <c r="BZ295" s="3">
        <v>248</v>
      </c>
      <c r="CA295" s="3">
        <v>154</v>
      </c>
      <c r="CB295" s="3">
        <v>272</v>
      </c>
      <c r="CC295" s="3">
        <v>342</v>
      </c>
      <c r="CD295" s="3">
        <v>237</v>
      </c>
      <c r="CE295" s="3">
        <v>461</v>
      </c>
      <c r="CF295" s="3">
        <v>366</v>
      </c>
      <c r="CG295" s="3">
        <v>679</v>
      </c>
      <c r="CH295" s="3">
        <v>570</v>
      </c>
    </row>
    <row r="296" spans="1:86" x14ac:dyDescent="0.2">
      <c r="A296" s="5" t="s">
        <v>717</v>
      </c>
      <c r="B296" s="9">
        <v>329088</v>
      </c>
      <c r="C296" s="9">
        <v>117</v>
      </c>
      <c r="D296" s="9">
        <v>269776</v>
      </c>
      <c r="E296" s="1" t="s">
        <v>718</v>
      </c>
      <c r="F296" s="1" t="s">
        <v>78</v>
      </c>
      <c r="G296" s="1" t="s">
        <v>78</v>
      </c>
      <c r="H296" s="1" t="s">
        <v>78</v>
      </c>
      <c r="I296" s="3">
        <v>11135</v>
      </c>
      <c r="J296" s="3">
        <v>10940</v>
      </c>
      <c r="K296" s="3">
        <v>6942</v>
      </c>
      <c r="L296" s="3">
        <v>5660</v>
      </c>
      <c r="M296" s="3">
        <v>13312</v>
      </c>
      <c r="N296" s="3">
        <v>12497</v>
      </c>
      <c r="O296" s="3">
        <v>4518</v>
      </c>
      <c r="P296" s="3">
        <v>1254</v>
      </c>
      <c r="Q296" s="3">
        <v>6511</v>
      </c>
      <c r="R296" s="3">
        <v>11075</v>
      </c>
      <c r="S296" s="3">
        <v>6573</v>
      </c>
      <c r="T296" s="3">
        <v>5959</v>
      </c>
      <c r="U296" s="3">
        <v>4166</v>
      </c>
      <c r="V296" s="3">
        <v>8132</v>
      </c>
      <c r="W296" s="3">
        <v>5246</v>
      </c>
      <c r="X296" s="3">
        <v>10412</v>
      </c>
      <c r="Y296" s="3">
        <v>6298</v>
      </c>
      <c r="Z296" s="3">
        <v>10229</v>
      </c>
      <c r="AA296" s="3">
        <v>14101</v>
      </c>
      <c r="AB296" s="3">
        <v>5425</v>
      </c>
      <c r="AC296" s="3">
        <v>3963</v>
      </c>
      <c r="AD296" s="3">
        <v>3853</v>
      </c>
      <c r="AE296" s="3">
        <v>11821</v>
      </c>
      <c r="AF296" s="3">
        <v>5698</v>
      </c>
      <c r="AG296" s="3">
        <v>4818</v>
      </c>
      <c r="AH296" s="3">
        <v>9613</v>
      </c>
      <c r="AI296" s="3">
        <v>12982</v>
      </c>
      <c r="AJ296" s="3">
        <v>10398</v>
      </c>
      <c r="AK296" s="3">
        <v>3813</v>
      </c>
      <c r="AL296" s="3">
        <v>11745</v>
      </c>
      <c r="AM296" s="3">
        <v>7012</v>
      </c>
      <c r="AN296" s="3">
        <v>6831</v>
      </c>
      <c r="AO296" s="3">
        <v>5806</v>
      </c>
      <c r="AP296" s="3">
        <v>7366</v>
      </c>
      <c r="AQ296" s="3">
        <v>9661</v>
      </c>
      <c r="AR296" s="3">
        <v>10374</v>
      </c>
      <c r="AS296" s="3">
        <v>4477</v>
      </c>
      <c r="AT296" s="3">
        <v>11255</v>
      </c>
      <c r="AU296" s="3">
        <v>7621</v>
      </c>
      <c r="AV296" s="3">
        <v>11387</v>
      </c>
      <c r="AW296" s="3">
        <v>3419</v>
      </c>
      <c r="AX296" s="3">
        <v>7257</v>
      </c>
      <c r="AY296" s="3">
        <v>3347</v>
      </c>
      <c r="AZ296" s="3">
        <v>3489</v>
      </c>
      <c r="BA296" s="3">
        <v>4774</v>
      </c>
      <c r="BB296" s="3">
        <v>2493</v>
      </c>
      <c r="BC296" s="3">
        <v>5232</v>
      </c>
      <c r="BD296" s="3">
        <v>9929</v>
      </c>
      <c r="BE296" s="3">
        <v>8172</v>
      </c>
      <c r="BF296" s="3">
        <v>13245</v>
      </c>
      <c r="BG296" s="3">
        <v>890</v>
      </c>
      <c r="BH296" s="3">
        <v>11316</v>
      </c>
      <c r="BI296" s="3">
        <v>3994</v>
      </c>
      <c r="BJ296" s="3">
        <v>5700</v>
      </c>
      <c r="BK296" s="3">
        <v>12144</v>
      </c>
      <c r="BL296" s="3">
        <v>6648</v>
      </c>
      <c r="BM296" s="3">
        <v>3801</v>
      </c>
      <c r="BN296" s="3">
        <v>8277</v>
      </c>
      <c r="BO296" s="3">
        <v>8839</v>
      </c>
      <c r="BP296" s="3">
        <v>4479</v>
      </c>
      <c r="BQ296" s="3">
        <v>8805</v>
      </c>
      <c r="BR296" s="3">
        <v>8258</v>
      </c>
      <c r="BS296" s="3">
        <v>9608</v>
      </c>
      <c r="BT296" s="3">
        <v>12308</v>
      </c>
      <c r="BU296" s="3">
        <v>10942</v>
      </c>
      <c r="BV296" s="3">
        <v>14085</v>
      </c>
      <c r="BW296" s="3">
        <v>7936</v>
      </c>
      <c r="BX296" s="3">
        <v>7950</v>
      </c>
      <c r="BY296" s="3">
        <v>4229</v>
      </c>
      <c r="BZ296" s="3">
        <v>8270</v>
      </c>
      <c r="CA296" s="3">
        <v>6682</v>
      </c>
      <c r="CB296" s="3">
        <v>3956</v>
      </c>
      <c r="CC296" s="3">
        <v>6967</v>
      </c>
      <c r="CD296" s="3">
        <v>3955</v>
      </c>
      <c r="CE296" s="3">
        <v>12143</v>
      </c>
      <c r="CF296" s="3">
        <v>8998</v>
      </c>
      <c r="CG296" s="3">
        <v>13671</v>
      </c>
      <c r="CH296" s="3">
        <v>12060</v>
      </c>
    </row>
    <row r="297" spans="1:86" x14ac:dyDescent="0.2">
      <c r="A297" s="5" t="s">
        <v>813</v>
      </c>
      <c r="B297" s="9">
        <v>284985</v>
      </c>
      <c r="C297" s="9">
        <v>188</v>
      </c>
      <c r="D297" s="9">
        <v>227601</v>
      </c>
      <c r="E297" s="1" t="s">
        <v>814</v>
      </c>
      <c r="F297" s="1" t="s">
        <v>78</v>
      </c>
      <c r="G297" s="1" t="s">
        <v>78</v>
      </c>
      <c r="H297" s="1" t="s">
        <v>78</v>
      </c>
      <c r="I297" s="3">
        <v>434</v>
      </c>
      <c r="J297" s="3">
        <v>402</v>
      </c>
      <c r="K297" s="3">
        <v>414</v>
      </c>
      <c r="L297" s="3">
        <v>203</v>
      </c>
      <c r="M297" s="3">
        <v>325</v>
      </c>
      <c r="N297" s="3">
        <v>468</v>
      </c>
      <c r="O297" s="3">
        <v>511</v>
      </c>
      <c r="P297" s="3">
        <v>265</v>
      </c>
      <c r="Q297" s="3">
        <v>478</v>
      </c>
      <c r="R297" s="3">
        <v>488</v>
      </c>
      <c r="S297" s="3">
        <v>237</v>
      </c>
      <c r="T297" s="3">
        <v>249</v>
      </c>
      <c r="U297" s="3">
        <v>379</v>
      </c>
      <c r="V297" s="3">
        <v>508</v>
      </c>
      <c r="W297" s="3">
        <v>233</v>
      </c>
      <c r="X297" s="3">
        <v>373</v>
      </c>
      <c r="Y297" s="3">
        <v>338</v>
      </c>
      <c r="Z297" s="3">
        <v>534</v>
      </c>
      <c r="AA297" s="3">
        <v>380</v>
      </c>
      <c r="AB297" s="3">
        <v>346</v>
      </c>
      <c r="AC297" s="3">
        <v>164</v>
      </c>
      <c r="AD297" s="3">
        <v>556</v>
      </c>
      <c r="AE297" s="3">
        <v>313</v>
      </c>
      <c r="AF297" s="3">
        <v>834</v>
      </c>
      <c r="AG297" s="3">
        <v>391</v>
      </c>
      <c r="AH297" s="3">
        <v>287</v>
      </c>
      <c r="AI297" s="3">
        <v>421</v>
      </c>
      <c r="AJ297" s="3">
        <v>242</v>
      </c>
      <c r="AK297" s="3">
        <v>437</v>
      </c>
      <c r="AL297" s="3">
        <v>350</v>
      </c>
      <c r="AM297" s="3">
        <v>367</v>
      </c>
      <c r="AN297" s="3">
        <v>203</v>
      </c>
      <c r="AO297" s="3">
        <v>265</v>
      </c>
      <c r="AP297" s="3">
        <v>622</v>
      </c>
      <c r="AQ297" s="3">
        <v>356</v>
      </c>
      <c r="AR297" s="3">
        <v>375</v>
      </c>
      <c r="AS297" s="3">
        <v>252</v>
      </c>
      <c r="AT297" s="3">
        <v>259</v>
      </c>
      <c r="AU297" s="3">
        <v>295</v>
      </c>
      <c r="AV297" s="3">
        <v>193</v>
      </c>
      <c r="AW297" s="3">
        <v>182</v>
      </c>
      <c r="AX297" s="3">
        <v>412</v>
      </c>
      <c r="AY297" s="3">
        <v>276</v>
      </c>
      <c r="AZ297" s="3">
        <v>200</v>
      </c>
      <c r="BA297" s="3">
        <v>279</v>
      </c>
      <c r="BB297" s="3">
        <v>174</v>
      </c>
      <c r="BC297" s="3">
        <v>217</v>
      </c>
      <c r="BD297" s="3">
        <v>252</v>
      </c>
      <c r="BE297" s="3">
        <v>175</v>
      </c>
      <c r="BF297" s="3">
        <v>379</v>
      </c>
      <c r="BG297" s="3">
        <v>260</v>
      </c>
      <c r="BH297" s="3">
        <v>522</v>
      </c>
      <c r="BI297" s="3">
        <v>274</v>
      </c>
      <c r="BJ297" s="3">
        <v>260</v>
      </c>
      <c r="BK297" s="3">
        <v>361</v>
      </c>
      <c r="BL297" s="3">
        <v>255</v>
      </c>
      <c r="BM297" s="3">
        <v>273</v>
      </c>
      <c r="BN297" s="3">
        <v>371</v>
      </c>
      <c r="BO297" s="3">
        <v>283</v>
      </c>
      <c r="BP297" s="3">
        <v>354</v>
      </c>
      <c r="BQ297" s="3">
        <v>537</v>
      </c>
      <c r="BR297" s="3">
        <v>245</v>
      </c>
      <c r="BS297" s="3">
        <v>238</v>
      </c>
      <c r="BT297" s="3">
        <v>334</v>
      </c>
      <c r="BU297" s="3">
        <v>373</v>
      </c>
      <c r="BV297" s="3">
        <v>426</v>
      </c>
      <c r="BW297" s="3">
        <v>340</v>
      </c>
      <c r="BX297" s="3">
        <v>206</v>
      </c>
      <c r="BY297" s="3">
        <v>182</v>
      </c>
      <c r="BZ297" s="3">
        <v>235</v>
      </c>
      <c r="CA297" s="3">
        <v>366</v>
      </c>
      <c r="CB297" s="3">
        <v>219</v>
      </c>
      <c r="CC297" s="3">
        <v>356</v>
      </c>
      <c r="CD297" s="3">
        <v>311</v>
      </c>
      <c r="CE297" s="3">
        <v>226</v>
      </c>
      <c r="CF297" s="3">
        <v>316</v>
      </c>
      <c r="CG297" s="3">
        <v>377</v>
      </c>
      <c r="CH297" s="3">
        <v>376</v>
      </c>
    </row>
    <row r="298" spans="1:86" x14ac:dyDescent="0.2">
      <c r="A298" s="5" t="s">
        <v>511</v>
      </c>
      <c r="B298" s="9">
        <v>856197</v>
      </c>
      <c r="C298" s="9">
        <v>187</v>
      </c>
      <c r="D298" s="9">
        <v>455826</v>
      </c>
      <c r="E298" s="1" t="s">
        <v>512</v>
      </c>
      <c r="F298" s="1" t="s">
        <v>78</v>
      </c>
      <c r="G298" s="1" t="s">
        <v>78</v>
      </c>
      <c r="H298" s="1" t="s">
        <v>78</v>
      </c>
      <c r="I298" s="3">
        <v>2884</v>
      </c>
      <c r="J298" s="3">
        <v>2852</v>
      </c>
      <c r="K298" s="3">
        <v>2901</v>
      </c>
      <c r="L298" s="3">
        <v>2514</v>
      </c>
      <c r="M298" s="3">
        <v>2869</v>
      </c>
      <c r="N298" s="3">
        <v>2895</v>
      </c>
      <c r="O298" s="3">
        <v>2209</v>
      </c>
      <c r="P298" s="3">
        <v>1761</v>
      </c>
      <c r="Q298" s="3">
        <v>1295</v>
      </c>
      <c r="R298" s="3">
        <v>2424</v>
      </c>
      <c r="S298" s="3">
        <v>1809</v>
      </c>
      <c r="T298" s="3">
        <v>2557</v>
      </c>
      <c r="U298" s="3">
        <v>1894</v>
      </c>
      <c r="V298" s="3">
        <v>2786</v>
      </c>
      <c r="W298" s="3">
        <v>2573</v>
      </c>
      <c r="X298" s="3">
        <v>2478</v>
      </c>
      <c r="Y298" s="3">
        <v>1370</v>
      </c>
      <c r="Z298" s="3">
        <v>2504</v>
      </c>
      <c r="AA298" s="3">
        <v>2674</v>
      </c>
      <c r="AB298" s="3">
        <v>1653</v>
      </c>
      <c r="AC298" s="3">
        <v>2742</v>
      </c>
      <c r="AD298" s="3">
        <v>1507</v>
      </c>
      <c r="AE298" s="3">
        <v>1605</v>
      </c>
      <c r="AF298" s="3">
        <v>1865</v>
      </c>
      <c r="AG298" s="3">
        <v>1189</v>
      </c>
      <c r="AH298" s="3">
        <v>2325</v>
      </c>
      <c r="AI298" s="3">
        <v>2255</v>
      </c>
      <c r="AJ298" s="3">
        <v>2448</v>
      </c>
      <c r="AK298" s="3">
        <v>1250</v>
      </c>
      <c r="AL298" s="3">
        <v>2629</v>
      </c>
      <c r="AM298" s="3">
        <v>2354</v>
      </c>
      <c r="AN298" s="3">
        <v>1282</v>
      </c>
      <c r="AO298" s="3">
        <v>1745</v>
      </c>
      <c r="AP298" s="3">
        <v>1436</v>
      </c>
      <c r="AQ298" s="3">
        <v>3046</v>
      </c>
      <c r="AR298" s="3">
        <v>2693</v>
      </c>
      <c r="AS298" s="3">
        <v>1550</v>
      </c>
      <c r="AT298" s="3">
        <v>2341</v>
      </c>
      <c r="AU298" s="3">
        <v>2398</v>
      </c>
      <c r="AV298" s="3">
        <v>2274</v>
      </c>
      <c r="AW298" s="3">
        <v>1146</v>
      </c>
      <c r="AX298" s="3">
        <v>2660</v>
      </c>
      <c r="AY298" s="3">
        <v>1776</v>
      </c>
      <c r="AZ298" s="3">
        <v>1440</v>
      </c>
      <c r="BA298" s="3">
        <v>2429</v>
      </c>
      <c r="BB298" s="3">
        <v>1039</v>
      </c>
      <c r="BC298" s="3">
        <v>1459</v>
      </c>
      <c r="BD298" s="3">
        <v>2702</v>
      </c>
      <c r="BE298" s="3">
        <v>1931</v>
      </c>
      <c r="BF298" s="3">
        <v>1985</v>
      </c>
      <c r="BG298" s="3">
        <v>1333</v>
      </c>
      <c r="BH298" s="3">
        <v>2893</v>
      </c>
      <c r="BI298" s="3">
        <v>1341</v>
      </c>
      <c r="BJ298" s="3">
        <v>2794</v>
      </c>
      <c r="BK298" s="3">
        <v>2800</v>
      </c>
      <c r="BL298" s="3">
        <v>1490</v>
      </c>
      <c r="BM298" s="3">
        <v>1074</v>
      </c>
      <c r="BN298" s="3">
        <v>1548</v>
      </c>
      <c r="BO298" s="3">
        <v>2848</v>
      </c>
      <c r="BP298" s="3">
        <v>1276</v>
      </c>
      <c r="BQ298" s="3">
        <v>2410</v>
      </c>
      <c r="BR298" s="3">
        <v>1626</v>
      </c>
      <c r="BS298" s="3">
        <v>2587</v>
      </c>
      <c r="BT298" s="3">
        <v>5921</v>
      </c>
      <c r="BU298" s="3">
        <v>3162</v>
      </c>
      <c r="BV298" s="3">
        <v>2436</v>
      </c>
      <c r="BW298" s="3">
        <v>2730</v>
      </c>
      <c r="BX298" s="3">
        <v>2243</v>
      </c>
      <c r="BY298" s="3">
        <v>1853</v>
      </c>
      <c r="BZ298" s="3">
        <v>1426</v>
      </c>
      <c r="CA298" s="3">
        <v>1222</v>
      </c>
      <c r="CB298" s="3">
        <v>1346</v>
      </c>
      <c r="CC298" s="3">
        <v>1464</v>
      </c>
      <c r="CD298" s="3">
        <v>1426</v>
      </c>
      <c r="CE298" s="3">
        <v>2512</v>
      </c>
      <c r="CF298" s="3">
        <v>2976</v>
      </c>
      <c r="CG298" s="3">
        <v>3193</v>
      </c>
      <c r="CH298" s="3">
        <v>2379</v>
      </c>
    </row>
    <row r="299" spans="1:86" x14ac:dyDescent="0.2">
      <c r="A299" s="5" t="s">
        <v>715</v>
      </c>
      <c r="B299" s="9">
        <v>310098</v>
      </c>
      <c r="C299" s="9">
        <v>200</v>
      </c>
      <c r="D299" s="9">
        <v>270073</v>
      </c>
      <c r="E299" s="1" t="s">
        <v>716</v>
      </c>
      <c r="F299" s="1" t="s">
        <v>78</v>
      </c>
      <c r="G299" s="1" t="s">
        <v>78</v>
      </c>
      <c r="H299" s="1" t="s">
        <v>78</v>
      </c>
      <c r="I299" s="3">
        <v>458</v>
      </c>
      <c r="J299" s="3">
        <v>252</v>
      </c>
      <c r="K299" s="3">
        <v>359</v>
      </c>
      <c r="L299" s="3">
        <v>193</v>
      </c>
      <c r="M299" s="3">
        <v>342</v>
      </c>
      <c r="N299" s="3">
        <v>221</v>
      </c>
      <c r="O299" s="3">
        <v>516</v>
      </c>
      <c r="P299" s="3">
        <v>547</v>
      </c>
      <c r="Q299" s="3">
        <v>329</v>
      </c>
      <c r="R299" s="3">
        <v>360</v>
      </c>
      <c r="S299" s="3">
        <v>307</v>
      </c>
      <c r="T299" s="3">
        <v>268</v>
      </c>
      <c r="U299" s="3">
        <v>551</v>
      </c>
      <c r="V299" s="3">
        <v>430</v>
      </c>
      <c r="W299" s="3">
        <v>199</v>
      </c>
      <c r="X299" s="3">
        <v>420</v>
      </c>
      <c r="Y299" s="3">
        <v>466</v>
      </c>
      <c r="Z299" s="3">
        <v>281</v>
      </c>
      <c r="AA299" s="3">
        <v>219</v>
      </c>
      <c r="AB299" s="3">
        <v>362</v>
      </c>
      <c r="AC299" s="3">
        <v>273</v>
      </c>
      <c r="AD299" s="3">
        <v>305</v>
      </c>
      <c r="AE299" s="3">
        <v>484</v>
      </c>
      <c r="AF299" s="3">
        <v>300</v>
      </c>
      <c r="AG299" s="3">
        <v>343</v>
      </c>
      <c r="AH299" s="3">
        <v>635</v>
      </c>
      <c r="AI299" s="3">
        <v>262</v>
      </c>
      <c r="AJ299" s="3">
        <v>231</v>
      </c>
      <c r="AK299" s="3">
        <v>402</v>
      </c>
      <c r="AL299" s="3">
        <v>556</v>
      </c>
      <c r="AM299" s="3">
        <v>658</v>
      </c>
      <c r="AN299" s="3">
        <v>320</v>
      </c>
      <c r="AO299" s="3">
        <v>292</v>
      </c>
      <c r="AP299" s="3">
        <v>139</v>
      </c>
      <c r="AQ299" s="3">
        <v>367</v>
      </c>
      <c r="AR299" s="3">
        <v>616</v>
      </c>
      <c r="AS299" s="3">
        <v>264</v>
      </c>
      <c r="AT299" s="3">
        <v>413</v>
      </c>
      <c r="AU299" s="3">
        <v>364</v>
      </c>
      <c r="AV299" s="3">
        <v>217</v>
      </c>
      <c r="AW299" s="3">
        <v>378</v>
      </c>
      <c r="AX299" s="3">
        <v>382</v>
      </c>
      <c r="AY299" s="3">
        <v>427</v>
      </c>
      <c r="AZ299" s="3">
        <v>426</v>
      </c>
      <c r="BA299" s="3">
        <v>291</v>
      </c>
      <c r="BB299" s="3">
        <v>271</v>
      </c>
      <c r="BC299" s="3">
        <v>357</v>
      </c>
      <c r="BD299" s="3">
        <v>171</v>
      </c>
      <c r="BE299" s="3">
        <v>262</v>
      </c>
      <c r="BF299" s="3">
        <v>271</v>
      </c>
      <c r="BG299" s="3">
        <v>276</v>
      </c>
      <c r="BH299" s="3">
        <v>386</v>
      </c>
      <c r="BI299" s="3">
        <v>296</v>
      </c>
      <c r="BJ299" s="3">
        <v>220</v>
      </c>
      <c r="BK299" s="3">
        <v>251</v>
      </c>
      <c r="BL299" s="3">
        <v>166</v>
      </c>
      <c r="BM299" s="3">
        <v>154</v>
      </c>
      <c r="BN299" s="3">
        <v>396</v>
      </c>
      <c r="BO299" s="3">
        <v>376</v>
      </c>
      <c r="BP299" s="3">
        <v>336</v>
      </c>
      <c r="BQ299" s="3">
        <v>179</v>
      </c>
      <c r="BR299" s="3">
        <v>275</v>
      </c>
      <c r="BS299" s="3">
        <v>312</v>
      </c>
      <c r="BT299" s="3">
        <v>323</v>
      </c>
      <c r="BU299" s="3">
        <v>403</v>
      </c>
      <c r="BV299" s="3">
        <v>282</v>
      </c>
      <c r="BW299" s="3">
        <v>320</v>
      </c>
      <c r="BX299" s="3">
        <v>205</v>
      </c>
      <c r="BY299" s="3">
        <v>521</v>
      </c>
      <c r="BZ299" s="3">
        <v>462</v>
      </c>
      <c r="CA299" s="3">
        <v>339</v>
      </c>
      <c r="CB299" s="3">
        <v>239</v>
      </c>
      <c r="CC299" s="3">
        <v>468</v>
      </c>
      <c r="CD299" s="3">
        <v>400</v>
      </c>
      <c r="CE299" s="3">
        <v>275</v>
      </c>
      <c r="CF299" s="3">
        <v>240</v>
      </c>
      <c r="CG299" s="3">
        <v>206</v>
      </c>
      <c r="CH299" s="3">
        <v>384</v>
      </c>
    </row>
    <row r="300" spans="1:86" x14ac:dyDescent="0.2">
      <c r="A300" s="5" t="s">
        <v>691</v>
      </c>
      <c r="B300" s="9">
        <v>362277</v>
      </c>
      <c r="C300" s="9">
        <v>140</v>
      </c>
      <c r="D300" s="9">
        <v>281910</v>
      </c>
      <c r="E300" s="1" t="s">
        <v>692</v>
      </c>
      <c r="F300" s="1" t="s">
        <v>78</v>
      </c>
      <c r="G300" s="1" t="s">
        <v>78</v>
      </c>
      <c r="H300" s="1" t="s">
        <v>78</v>
      </c>
      <c r="I300" s="3">
        <v>865</v>
      </c>
      <c r="J300" s="3">
        <v>1043</v>
      </c>
      <c r="K300" s="3">
        <v>1095</v>
      </c>
      <c r="L300" s="3">
        <v>559</v>
      </c>
      <c r="M300" s="3">
        <v>500</v>
      </c>
      <c r="N300" s="3">
        <v>986</v>
      </c>
      <c r="O300" s="3">
        <v>262</v>
      </c>
      <c r="P300" s="3">
        <v>495</v>
      </c>
      <c r="Q300" s="3">
        <v>353</v>
      </c>
      <c r="R300" s="3">
        <v>1231</v>
      </c>
      <c r="S300" s="3">
        <v>338</v>
      </c>
      <c r="T300" s="3">
        <v>508</v>
      </c>
      <c r="U300" s="3">
        <v>381</v>
      </c>
      <c r="V300" s="3">
        <v>449</v>
      </c>
      <c r="W300" s="3">
        <v>282</v>
      </c>
      <c r="X300" s="3">
        <v>665</v>
      </c>
      <c r="Y300" s="3">
        <v>479</v>
      </c>
      <c r="Z300" s="3">
        <v>1245</v>
      </c>
      <c r="AA300" s="3">
        <v>1586</v>
      </c>
      <c r="AB300" s="3">
        <v>786</v>
      </c>
      <c r="AC300" s="3">
        <v>491</v>
      </c>
      <c r="AD300" s="3">
        <v>348</v>
      </c>
      <c r="AE300" s="3">
        <v>580</v>
      </c>
      <c r="AF300" s="3">
        <v>350</v>
      </c>
      <c r="AG300" s="3">
        <v>671</v>
      </c>
      <c r="AH300" s="3">
        <v>1961</v>
      </c>
      <c r="AI300" s="3">
        <v>850</v>
      </c>
      <c r="AJ300" s="3">
        <v>448</v>
      </c>
      <c r="AK300" s="3">
        <v>662</v>
      </c>
      <c r="AL300" s="3">
        <v>572</v>
      </c>
      <c r="AM300" s="3">
        <v>439</v>
      </c>
      <c r="AN300" s="3">
        <v>248</v>
      </c>
      <c r="AO300" s="3">
        <v>644</v>
      </c>
      <c r="AP300" s="3">
        <v>541</v>
      </c>
      <c r="AQ300" s="3">
        <v>1439</v>
      </c>
      <c r="AR300" s="3">
        <v>674</v>
      </c>
      <c r="AS300" s="3">
        <v>810</v>
      </c>
      <c r="AT300" s="3">
        <v>614</v>
      </c>
      <c r="AU300" s="3">
        <v>700</v>
      </c>
      <c r="AV300" s="3">
        <v>836</v>
      </c>
      <c r="AW300" s="3">
        <v>359</v>
      </c>
      <c r="AX300" s="3">
        <v>878</v>
      </c>
      <c r="AY300" s="3">
        <v>1117</v>
      </c>
      <c r="AZ300" s="3">
        <v>272</v>
      </c>
      <c r="BA300" s="3">
        <v>504</v>
      </c>
      <c r="BB300" s="3">
        <v>373</v>
      </c>
      <c r="BC300" s="3">
        <v>381</v>
      </c>
      <c r="BD300" s="3">
        <v>949</v>
      </c>
      <c r="BE300" s="3">
        <v>458</v>
      </c>
      <c r="BF300" s="3">
        <v>632</v>
      </c>
      <c r="BG300" s="3">
        <v>413</v>
      </c>
      <c r="BH300" s="3">
        <v>579</v>
      </c>
      <c r="BI300" s="3">
        <v>1308</v>
      </c>
      <c r="BJ300" s="3">
        <v>341</v>
      </c>
      <c r="BK300" s="3">
        <v>886</v>
      </c>
      <c r="BL300" s="3">
        <v>932</v>
      </c>
      <c r="BM300" s="3">
        <v>265</v>
      </c>
      <c r="BN300" s="3">
        <v>522</v>
      </c>
      <c r="BO300" s="3">
        <v>416</v>
      </c>
      <c r="BP300" s="3">
        <v>372</v>
      </c>
      <c r="BQ300" s="3">
        <v>1025</v>
      </c>
      <c r="BR300" s="3">
        <v>333</v>
      </c>
      <c r="BS300" s="3">
        <v>1013</v>
      </c>
      <c r="BT300" s="3">
        <v>581</v>
      </c>
      <c r="BU300" s="3">
        <v>788</v>
      </c>
      <c r="BV300" s="3">
        <v>996</v>
      </c>
      <c r="BW300" s="3">
        <v>1169</v>
      </c>
      <c r="BX300" s="3">
        <v>451</v>
      </c>
      <c r="BY300" s="3">
        <v>1962</v>
      </c>
      <c r="BZ300" s="3">
        <v>328</v>
      </c>
      <c r="CA300" s="3">
        <v>243</v>
      </c>
      <c r="CB300" s="3">
        <v>422</v>
      </c>
      <c r="CC300" s="3">
        <v>1334</v>
      </c>
      <c r="CD300" s="3">
        <v>297</v>
      </c>
      <c r="CE300" s="3">
        <v>1220</v>
      </c>
      <c r="CF300" s="3">
        <v>449</v>
      </c>
      <c r="CG300" s="3">
        <v>483</v>
      </c>
      <c r="CH300" s="3">
        <v>340</v>
      </c>
    </row>
    <row r="301" spans="1:86" x14ac:dyDescent="0.2">
      <c r="A301" s="5" t="s">
        <v>921</v>
      </c>
      <c r="B301" s="9">
        <v>294136</v>
      </c>
      <c r="C301" s="9">
        <v>172</v>
      </c>
      <c r="D301" s="9">
        <v>208557</v>
      </c>
      <c r="E301" s="1" t="s">
        <v>922</v>
      </c>
      <c r="F301" s="1" t="s">
        <v>78</v>
      </c>
      <c r="G301" s="1" t="s">
        <v>78</v>
      </c>
      <c r="H301" s="1" t="s">
        <v>78</v>
      </c>
      <c r="I301" s="3">
        <v>226</v>
      </c>
      <c r="J301" s="3">
        <v>591</v>
      </c>
      <c r="K301" s="3">
        <v>145</v>
      </c>
      <c r="L301" s="3">
        <v>199</v>
      </c>
      <c r="M301" s="3">
        <v>1137</v>
      </c>
      <c r="N301" s="3">
        <v>594</v>
      </c>
      <c r="O301" s="3">
        <v>135</v>
      </c>
      <c r="P301" s="3">
        <v>435</v>
      </c>
      <c r="Q301" s="3">
        <v>238</v>
      </c>
      <c r="R301" s="3">
        <v>476</v>
      </c>
      <c r="S301" s="3">
        <v>170</v>
      </c>
      <c r="T301" s="3">
        <v>486</v>
      </c>
      <c r="U301" s="3">
        <v>176</v>
      </c>
      <c r="V301" s="3">
        <v>409</v>
      </c>
      <c r="W301" s="3">
        <v>547</v>
      </c>
      <c r="X301" s="3">
        <v>214</v>
      </c>
      <c r="Y301" s="3">
        <v>319</v>
      </c>
      <c r="Z301" s="3">
        <v>463</v>
      </c>
      <c r="AA301" s="3">
        <v>1104</v>
      </c>
      <c r="AB301" s="3">
        <v>362</v>
      </c>
      <c r="AC301" s="3">
        <v>252</v>
      </c>
      <c r="AD301" s="3">
        <v>352</v>
      </c>
      <c r="AE301" s="3">
        <v>1031</v>
      </c>
      <c r="AF301" s="3">
        <v>377</v>
      </c>
      <c r="AG301" s="3">
        <v>421</v>
      </c>
      <c r="AH301" s="3">
        <v>571</v>
      </c>
      <c r="AI301" s="3">
        <v>603</v>
      </c>
      <c r="AJ301" s="3">
        <v>526</v>
      </c>
      <c r="AK301" s="3">
        <v>304</v>
      </c>
      <c r="AL301" s="3">
        <v>284</v>
      </c>
      <c r="AM301" s="3">
        <v>263</v>
      </c>
      <c r="AN301" s="3">
        <v>350</v>
      </c>
      <c r="AO301" s="3">
        <v>510</v>
      </c>
      <c r="AP301" s="3">
        <v>391</v>
      </c>
      <c r="AQ301" s="3">
        <v>1423</v>
      </c>
      <c r="AR301" s="3">
        <v>409</v>
      </c>
      <c r="AS301" s="3">
        <v>437</v>
      </c>
      <c r="AT301" s="3">
        <v>382</v>
      </c>
      <c r="AU301" s="3">
        <v>522</v>
      </c>
      <c r="AV301" s="3">
        <v>658</v>
      </c>
      <c r="AW301" s="3">
        <v>152</v>
      </c>
      <c r="AX301" s="3">
        <v>742</v>
      </c>
      <c r="AY301" s="3">
        <v>886</v>
      </c>
      <c r="AZ301" s="3">
        <v>286</v>
      </c>
      <c r="BA301" s="3">
        <v>463</v>
      </c>
      <c r="BB301" s="3">
        <v>386</v>
      </c>
      <c r="BC301" s="3">
        <v>813</v>
      </c>
      <c r="BD301" s="3">
        <v>518</v>
      </c>
      <c r="BE301" s="3">
        <v>1529</v>
      </c>
      <c r="BF301" s="3">
        <v>626</v>
      </c>
      <c r="BG301" s="3">
        <v>149</v>
      </c>
      <c r="BH301" s="3">
        <v>217</v>
      </c>
      <c r="BI301" s="3">
        <v>346</v>
      </c>
      <c r="BJ301" s="3">
        <v>373</v>
      </c>
      <c r="BK301" s="3">
        <v>574</v>
      </c>
      <c r="BL301" s="3">
        <v>846</v>
      </c>
      <c r="BM301" s="3">
        <v>195</v>
      </c>
      <c r="BN301" s="3">
        <v>2078</v>
      </c>
      <c r="BO301" s="3">
        <v>1195</v>
      </c>
      <c r="BP301" s="3">
        <v>110</v>
      </c>
      <c r="BQ301" s="3">
        <v>495</v>
      </c>
      <c r="BR301" s="3">
        <v>1186</v>
      </c>
      <c r="BS301" s="3">
        <v>2943</v>
      </c>
      <c r="BT301" s="3">
        <v>1568</v>
      </c>
      <c r="BU301" s="3">
        <v>1129</v>
      </c>
      <c r="BV301" s="3">
        <v>1524</v>
      </c>
      <c r="BW301" s="3">
        <v>788</v>
      </c>
      <c r="BX301" s="3">
        <v>639</v>
      </c>
      <c r="BY301" s="3">
        <v>464</v>
      </c>
      <c r="BZ301" s="3">
        <v>440</v>
      </c>
      <c r="CA301" s="3">
        <v>527</v>
      </c>
      <c r="CB301" s="3">
        <v>606</v>
      </c>
      <c r="CC301" s="3">
        <v>480</v>
      </c>
      <c r="CD301" s="3">
        <v>504</v>
      </c>
      <c r="CE301" s="3">
        <v>1472</v>
      </c>
      <c r="CF301" s="3">
        <v>668</v>
      </c>
      <c r="CG301" s="3">
        <v>910</v>
      </c>
      <c r="CH301" s="3">
        <v>533</v>
      </c>
    </row>
    <row r="302" spans="1:86" x14ac:dyDescent="0.2">
      <c r="A302" s="5" t="s">
        <v>709</v>
      </c>
      <c r="B302" s="9">
        <v>1198470</v>
      </c>
      <c r="C302" s="9">
        <v>220</v>
      </c>
      <c r="D302" s="9">
        <v>270547</v>
      </c>
      <c r="E302" s="1" t="s">
        <v>710</v>
      </c>
      <c r="F302" s="1" t="s">
        <v>78</v>
      </c>
      <c r="G302" s="1" t="s">
        <v>78</v>
      </c>
      <c r="H302" s="1" t="s">
        <v>78</v>
      </c>
      <c r="I302" s="3">
        <v>331</v>
      </c>
      <c r="J302" s="3">
        <v>381</v>
      </c>
      <c r="K302" s="3">
        <v>336</v>
      </c>
      <c r="L302" s="3">
        <v>474</v>
      </c>
      <c r="M302" s="3">
        <v>383</v>
      </c>
      <c r="N302" s="3">
        <v>442</v>
      </c>
      <c r="O302" s="3">
        <v>307</v>
      </c>
      <c r="P302" s="3">
        <v>243</v>
      </c>
      <c r="Q302" s="3">
        <v>152</v>
      </c>
      <c r="R302" s="3">
        <v>251</v>
      </c>
      <c r="S302" s="3">
        <v>218</v>
      </c>
      <c r="T302" s="3">
        <v>202</v>
      </c>
      <c r="U302" s="3">
        <v>305</v>
      </c>
      <c r="V302" s="3">
        <v>279</v>
      </c>
      <c r="W302" s="3">
        <v>285</v>
      </c>
      <c r="X302" s="3">
        <v>247</v>
      </c>
      <c r="Y302" s="3">
        <v>199</v>
      </c>
      <c r="Z302" s="3">
        <v>476</v>
      </c>
      <c r="AA302" s="3">
        <v>295</v>
      </c>
      <c r="AB302" s="3">
        <v>318</v>
      </c>
      <c r="AC302" s="3">
        <v>300</v>
      </c>
      <c r="AD302" s="3">
        <v>189</v>
      </c>
      <c r="AE302" s="3">
        <v>256</v>
      </c>
      <c r="AF302" s="3">
        <v>195</v>
      </c>
      <c r="AG302" s="3">
        <v>198</v>
      </c>
      <c r="AH302" s="3">
        <v>260</v>
      </c>
      <c r="AI302" s="3">
        <v>373</v>
      </c>
      <c r="AJ302" s="3">
        <v>352</v>
      </c>
      <c r="AK302" s="3">
        <v>228</v>
      </c>
      <c r="AL302" s="3">
        <v>263</v>
      </c>
      <c r="AM302" s="3">
        <v>225</v>
      </c>
      <c r="AN302" s="3">
        <v>192</v>
      </c>
      <c r="AO302" s="3">
        <v>383</v>
      </c>
      <c r="AP302" s="3">
        <v>186</v>
      </c>
      <c r="AQ302" s="3">
        <v>388</v>
      </c>
      <c r="AR302" s="3">
        <v>154</v>
      </c>
      <c r="AS302" s="3">
        <v>309</v>
      </c>
      <c r="AT302" s="3">
        <v>238</v>
      </c>
      <c r="AU302" s="3">
        <v>289</v>
      </c>
      <c r="AV302" s="3">
        <v>216</v>
      </c>
      <c r="AW302" s="3">
        <v>234</v>
      </c>
      <c r="AX302" s="3">
        <v>423</v>
      </c>
      <c r="AY302" s="3">
        <v>287</v>
      </c>
      <c r="AZ302" s="3">
        <v>222</v>
      </c>
      <c r="BA302" s="3">
        <v>281</v>
      </c>
      <c r="BB302" s="3">
        <v>299</v>
      </c>
      <c r="BC302" s="3">
        <v>295</v>
      </c>
      <c r="BD302" s="3">
        <v>274</v>
      </c>
      <c r="BE302" s="3">
        <v>339</v>
      </c>
      <c r="BF302" s="3">
        <v>496</v>
      </c>
      <c r="BG302" s="3">
        <v>130</v>
      </c>
      <c r="BH302" s="3">
        <v>468</v>
      </c>
      <c r="BI302" s="3">
        <v>221</v>
      </c>
      <c r="BJ302" s="3">
        <v>329</v>
      </c>
      <c r="BK302" s="3">
        <v>380</v>
      </c>
      <c r="BL302" s="3">
        <v>313</v>
      </c>
      <c r="BM302" s="3">
        <v>152</v>
      </c>
      <c r="BN302" s="3">
        <v>244</v>
      </c>
      <c r="BO302" s="3">
        <v>341</v>
      </c>
      <c r="BP302" s="3">
        <v>169</v>
      </c>
      <c r="BQ302" s="3">
        <v>345</v>
      </c>
      <c r="BR302" s="3">
        <v>342</v>
      </c>
      <c r="BS302" s="3">
        <v>378</v>
      </c>
      <c r="BT302" s="3">
        <v>419</v>
      </c>
      <c r="BU302" s="3">
        <v>431</v>
      </c>
      <c r="BV302" s="3">
        <v>317</v>
      </c>
      <c r="BW302" s="3">
        <v>401</v>
      </c>
      <c r="BX302" s="3">
        <v>237</v>
      </c>
      <c r="BY302" s="3">
        <v>196</v>
      </c>
      <c r="BZ302" s="3">
        <v>310</v>
      </c>
      <c r="CA302" s="3">
        <v>214</v>
      </c>
      <c r="CB302" s="3">
        <v>299</v>
      </c>
      <c r="CC302" s="3">
        <v>142</v>
      </c>
      <c r="CD302" s="3">
        <v>402</v>
      </c>
      <c r="CE302" s="3">
        <v>271</v>
      </c>
      <c r="CF302" s="3">
        <v>371</v>
      </c>
      <c r="CG302" s="3">
        <v>419</v>
      </c>
      <c r="CH302" s="3">
        <v>227</v>
      </c>
    </row>
    <row r="303" spans="1:86" x14ac:dyDescent="0.2">
      <c r="A303" s="5" t="s">
        <v>697</v>
      </c>
      <c r="B303" s="9">
        <v>240889</v>
      </c>
      <c r="C303" s="9">
        <v>137</v>
      </c>
      <c r="D303" s="9">
        <v>273773</v>
      </c>
      <c r="E303" s="1" t="s">
        <v>698</v>
      </c>
      <c r="F303" s="1" t="s">
        <v>78</v>
      </c>
      <c r="G303" s="1" t="s">
        <v>78</v>
      </c>
      <c r="H303" s="1" t="s">
        <v>78</v>
      </c>
      <c r="I303" s="3">
        <v>520</v>
      </c>
      <c r="J303" s="3">
        <v>532</v>
      </c>
      <c r="K303" s="3">
        <v>491</v>
      </c>
      <c r="L303" s="3">
        <v>684</v>
      </c>
      <c r="M303" s="3">
        <v>580</v>
      </c>
      <c r="N303" s="3">
        <v>597</v>
      </c>
      <c r="O303" s="3">
        <v>821</v>
      </c>
      <c r="P303" s="3">
        <v>769</v>
      </c>
      <c r="Q303" s="3">
        <v>968</v>
      </c>
      <c r="R303" s="3">
        <v>558</v>
      </c>
      <c r="S303" s="3">
        <v>779</v>
      </c>
      <c r="T303" s="3">
        <v>666</v>
      </c>
      <c r="U303" s="3">
        <v>881</v>
      </c>
      <c r="V303" s="3">
        <v>638</v>
      </c>
      <c r="W303" s="3">
        <v>565</v>
      </c>
      <c r="X303" s="3">
        <v>531</v>
      </c>
      <c r="Y303" s="3">
        <v>819</v>
      </c>
      <c r="Z303" s="3">
        <v>598</v>
      </c>
      <c r="AA303" s="3">
        <v>593</v>
      </c>
      <c r="AB303" s="3">
        <v>904</v>
      </c>
      <c r="AC303" s="3">
        <v>477</v>
      </c>
      <c r="AD303" s="3">
        <v>870</v>
      </c>
      <c r="AE303" s="3">
        <v>843</v>
      </c>
      <c r="AF303" s="3">
        <v>602</v>
      </c>
      <c r="AG303" s="3">
        <v>674</v>
      </c>
      <c r="AH303" s="3">
        <v>632</v>
      </c>
      <c r="AI303" s="3">
        <v>722</v>
      </c>
      <c r="AJ303" s="3">
        <v>723</v>
      </c>
      <c r="AK303" s="3">
        <v>849</v>
      </c>
      <c r="AL303" s="3">
        <v>852</v>
      </c>
      <c r="AM303" s="3">
        <v>821</v>
      </c>
      <c r="AN303" s="3">
        <v>1018</v>
      </c>
      <c r="AO303" s="3">
        <v>821</v>
      </c>
      <c r="AP303" s="3">
        <v>950</v>
      </c>
      <c r="AQ303" s="3">
        <v>783</v>
      </c>
      <c r="AR303" s="3">
        <v>591</v>
      </c>
      <c r="AS303" s="3">
        <v>588</v>
      </c>
      <c r="AT303" s="3">
        <v>584</v>
      </c>
      <c r="AU303" s="3">
        <v>788</v>
      </c>
      <c r="AV303" s="3">
        <v>653</v>
      </c>
      <c r="AW303" s="3">
        <v>890</v>
      </c>
      <c r="AX303" s="3">
        <v>605</v>
      </c>
      <c r="AY303" s="3">
        <v>894</v>
      </c>
      <c r="AZ303" s="3">
        <v>781</v>
      </c>
      <c r="BA303" s="3">
        <v>765</v>
      </c>
      <c r="BB303" s="3">
        <v>1015</v>
      </c>
      <c r="BC303" s="3">
        <v>1034</v>
      </c>
      <c r="BD303" s="3">
        <v>632</v>
      </c>
      <c r="BE303" s="3">
        <v>868</v>
      </c>
      <c r="BF303" s="3">
        <v>571</v>
      </c>
      <c r="BG303" s="3">
        <v>960</v>
      </c>
      <c r="BH303" s="3">
        <v>858</v>
      </c>
      <c r="BI303" s="3">
        <v>1056</v>
      </c>
      <c r="BJ303" s="3">
        <v>617</v>
      </c>
      <c r="BK303" s="3">
        <v>780</v>
      </c>
      <c r="BL303" s="3">
        <v>1001</v>
      </c>
      <c r="BM303" s="3">
        <v>755</v>
      </c>
      <c r="BN303" s="3">
        <v>687</v>
      </c>
      <c r="BO303" s="3">
        <v>488</v>
      </c>
      <c r="BP303" s="3">
        <v>883</v>
      </c>
      <c r="BQ303" s="3">
        <v>615</v>
      </c>
      <c r="BR303" s="3">
        <v>587</v>
      </c>
      <c r="BS303" s="3">
        <v>634</v>
      </c>
      <c r="BT303" s="3">
        <v>733</v>
      </c>
      <c r="BU303" s="3">
        <v>619</v>
      </c>
      <c r="BV303" s="3">
        <v>652</v>
      </c>
      <c r="BW303" s="3">
        <v>654</v>
      </c>
      <c r="BX303" s="3">
        <v>925</v>
      </c>
      <c r="BY303" s="3">
        <v>785</v>
      </c>
      <c r="BZ303" s="3">
        <v>828</v>
      </c>
      <c r="CA303" s="3">
        <v>926</v>
      </c>
      <c r="CB303" s="3">
        <v>646</v>
      </c>
      <c r="CC303" s="3">
        <v>669</v>
      </c>
      <c r="CD303" s="3">
        <v>816</v>
      </c>
      <c r="CE303" s="3">
        <v>755</v>
      </c>
      <c r="CF303" s="3">
        <v>553</v>
      </c>
      <c r="CG303" s="3">
        <v>761</v>
      </c>
      <c r="CH303" s="3">
        <v>745</v>
      </c>
    </row>
    <row r="304" spans="1:86" x14ac:dyDescent="0.2">
      <c r="A304" s="5" t="s">
        <v>485</v>
      </c>
      <c r="B304" s="9">
        <v>413447</v>
      </c>
      <c r="C304" s="9">
        <v>175</v>
      </c>
      <c r="D304" s="9">
        <v>508725</v>
      </c>
      <c r="E304" s="1" t="s">
        <v>486</v>
      </c>
      <c r="F304" s="1" t="s">
        <v>78</v>
      </c>
      <c r="G304" s="1" t="s">
        <v>78</v>
      </c>
      <c r="H304" s="1" t="s">
        <v>78</v>
      </c>
      <c r="I304" s="3">
        <v>1147</v>
      </c>
      <c r="J304" s="3">
        <v>894</v>
      </c>
      <c r="K304" s="3">
        <v>457</v>
      </c>
      <c r="L304" s="3">
        <v>495</v>
      </c>
      <c r="M304" s="3">
        <v>863</v>
      </c>
      <c r="N304" s="3">
        <v>820</v>
      </c>
      <c r="O304" s="3">
        <v>847</v>
      </c>
      <c r="P304" s="3">
        <v>188</v>
      </c>
      <c r="Q304" s="3">
        <v>107</v>
      </c>
      <c r="R304" s="3">
        <v>1124</v>
      </c>
      <c r="S304" s="3">
        <v>180</v>
      </c>
      <c r="T304" s="3">
        <v>574</v>
      </c>
      <c r="U304" s="3">
        <v>223</v>
      </c>
      <c r="V304" s="3">
        <v>1128</v>
      </c>
      <c r="W304" s="3">
        <v>902</v>
      </c>
      <c r="X304" s="3">
        <v>599</v>
      </c>
      <c r="Y304" s="3">
        <v>254</v>
      </c>
      <c r="Z304" s="3">
        <v>773</v>
      </c>
      <c r="AA304" s="3">
        <v>936</v>
      </c>
      <c r="AB304" s="3">
        <v>137</v>
      </c>
      <c r="AC304" s="3">
        <v>827</v>
      </c>
      <c r="AD304" s="3">
        <v>144</v>
      </c>
      <c r="AE304" s="3">
        <v>120</v>
      </c>
      <c r="AF304" s="3">
        <v>415</v>
      </c>
      <c r="AG304" s="3">
        <v>140</v>
      </c>
      <c r="AH304" s="3">
        <v>147</v>
      </c>
      <c r="AI304" s="3">
        <v>584</v>
      </c>
      <c r="AJ304" s="3">
        <v>566</v>
      </c>
      <c r="AK304" s="3">
        <v>124</v>
      </c>
      <c r="AL304" s="3">
        <v>525</v>
      </c>
      <c r="AM304" s="3">
        <v>139</v>
      </c>
      <c r="AN304" s="3">
        <v>168</v>
      </c>
      <c r="AO304" s="3">
        <v>196</v>
      </c>
      <c r="AP304" s="3">
        <v>126</v>
      </c>
      <c r="AQ304" s="3">
        <v>627</v>
      </c>
      <c r="AR304" s="3">
        <v>823</v>
      </c>
      <c r="AS304" s="3">
        <v>157</v>
      </c>
      <c r="AT304" s="3">
        <v>1065</v>
      </c>
      <c r="AU304" s="3">
        <v>198</v>
      </c>
      <c r="AV304" s="3">
        <v>548</v>
      </c>
      <c r="AW304" s="3">
        <v>138</v>
      </c>
      <c r="AX304" s="3">
        <v>859</v>
      </c>
      <c r="AY304" s="3">
        <v>118</v>
      </c>
      <c r="AZ304" s="3">
        <v>121</v>
      </c>
      <c r="BA304" s="3">
        <v>663</v>
      </c>
      <c r="BB304" s="3">
        <v>182</v>
      </c>
      <c r="BC304" s="3">
        <v>206</v>
      </c>
      <c r="BD304" s="3">
        <v>931</v>
      </c>
      <c r="BE304" s="3">
        <v>167</v>
      </c>
      <c r="BF304" s="3">
        <v>816</v>
      </c>
      <c r="BG304" s="3">
        <v>188</v>
      </c>
      <c r="BH304" s="3">
        <v>476</v>
      </c>
      <c r="BI304" s="3">
        <v>172</v>
      </c>
      <c r="BJ304" s="3">
        <v>871</v>
      </c>
      <c r="BK304" s="3">
        <v>665</v>
      </c>
      <c r="BL304" s="3">
        <v>157</v>
      </c>
      <c r="BM304" s="3">
        <v>123</v>
      </c>
      <c r="BN304" s="3">
        <v>164</v>
      </c>
      <c r="BO304" s="3">
        <v>594</v>
      </c>
      <c r="BP304" s="3">
        <v>210</v>
      </c>
      <c r="BQ304" s="3">
        <v>1098</v>
      </c>
      <c r="BR304" s="3">
        <v>112</v>
      </c>
      <c r="BS304" s="3">
        <v>129</v>
      </c>
      <c r="BT304" s="3">
        <v>522</v>
      </c>
      <c r="BU304" s="3">
        <v>604</v>
      </c>
      <c r="BV304" s="3">
        <v>680</v>
      </c>
      <c r="BW304" s="3">
        <v>588</v>
      </c>
      <c r="BX304" s="3">
        <v>120</v>
      </c>
      <c r="BY304" s="3">
        <v>143</v>
      </c>
      <c r="BZ304" s="3">
        <v>166</v>
      </c>
      <c r="CA304" s="3">
        <v>157</v>
      </c>
      <c r="CB304" s="3">
        <v>277</v>
      </c>
      <c r="CC304" s="3">
        <v>206</v>
      </c>
      <c r="CD304" s="3">
        <v>124</v>
      </c>
      <c r="CE304" s="3">
        <v>284</v>
      </c>
      <c r="CF304" s="3">
        <v>619</v>
      </c>
      <c r="CG304" s="3">
        <v>619</v>
      </c>
      <c r="CH304" s="3">
        <v>815</v>
      </c>
    </row>
    <row r="305" spans="1:86" x14ac:dyDescent="0.2">
      <c r="A305" s="5" t="s">
        <v>529</v>
      </c>
      <c r="B305" s="9">
        <v>803124</v>
      </c>
      <c r="C305" s="9">
        <v>85</v>
      </c>
      <c r="D305" s="9">
        <v>419655</v>
      </c>
      <c r="E305" s="1" t="s">
        <v>530</v>
      </c>
      <c r="F305" s="1" t="s">
        <v>78</v>
      </c>
      <c r="G305" s="1" t="s">
        <v>78</v>
      </c>
      <c r="H305" s="1" t="s">
        <v>78</v>
      </c>
      <c r="I305" s="3">
        <v>11099</v>
      </c>
      <c r="J305" s="3">
        <v>7995</v>
      </c>
      <c r="K305" s="3">
        <v>1037</v>
      </c>
      <c r="L305" s="3">
        <v>1175</v>
      </c>
      <c r="M305" s="3">
        <v>1160</v>
      </c>
      <c r="N305" s="3">
        <v>589</v>
      </c>
      <c r="O305" s="3">
        <v>501</v>
      </c>
      <c r="P305" s="3">
        <v>585</v>
      </c>
      <c r="Q305" s="3">
        <v>461</v>
      </c>
      <c r="R305" s="3">
        <v>1843</v>
      </c>
      <c r="S305" s="3">
        <v>430</v>
      </c>
      <c r="T305" s="3">
        <v>2442</v>
      </c>
      <c r="U305" s="3">
        <v>585</v>
      </c>
      <c r="V305" s="3">
        <v>11244</v>
      </c>
      <c r="W305" s="3">
        <v>668</v>
      </c>
      <c r="X305" s="3">
        <v>929</v>
      </c>
      <c r="Y305" s="3">
        <v>347</v>
      </c>
      <c r="Z305" s="3">
        <v>1383</v>
      </c>
      <c r="AA305" s="3">
        <v>538</v>
      </c>
      <c r="AB305" s="3">
        <v>377</v>
      </c>
      <c r="AC305" s="3">
        <v>8104</v>
      </c>
      <c r="AD305" s="3">
        <v>402</v>
      </c>
      <c r="AE305" s="3">
        <v>361</v>
      </c>
      <c r="AF305" s="3">
        <v>713</v>
      </c>
      <c r="AG305" s="3">
        <v>281</v>
      </c>
      <c r="AH305" s="3">
        <v>373</v>
      </c>
      <c r="AI305" s="3">
        <v>1343</v>
      </c>
      <c r="AJ305" s="3">
        <v>10234</v>
      </c>
      <c r="AK305" s="3">
        <v>379</v>
      </c>
      <c r="AL305" s="3">
        <v>1729</v>
      </c>
      <c r="AM305" s="3">
        <v>546</v>
      </c>
      <c r="AN305" s="3">
        <v>429</v>
      </c>
      <c r="AO305" s="3">
        <v>554</v>
      </c>
      <c r="AP305" s="3">
        <v>370</v>
      </c>
      <c r="AQ305" s="3">
        <v>11989</v>
      </c>
      <c r="AR305" s="3">
        <v>12379</v>
      </c>
      <c r="AS305" s="3">
        <v>329</v>
      </c>
      <c r="AT305" s="3">
        <v>10301</v>
      </c>
      <c r="AU305" s="3">
        <v>331</v>
      </c>
      <c r="AV305" s="3">
        <v>647</v>
      </c>
      <c r="AW305" s="3">
        <v>308</v>
      </c>
      <c r="AX305" s="3">
        <v>705</v>
      </c>
      <c r="AY305" s="3">
        <v>628</v>
      </c>
      <c r="AZ305" s="3">
        <v>381</v>
      </c>
      <c r="BA305" s="3">
        <v>391</v>
      </c>
      <c r="BB305" s="3">
        <v>271</v>
      </c>
      <c r="BC305" s="3">
        <v>374</v>
      </c>
      <c r="BD305" s="3">
        <v>9644</v>
      </c>
      <c r="BE305" s="3">
        <v>779</v>
      </c>
      <c r="BF305" s="3">
        <v>1264</v>
      </c>
      <c r="BG305" s="3">
        <v>329</v>
      </c>
      <c r="BH305" s="3">
        <v>895</v>
      </c>
      <c r="BI305" s="3">
        <v>537</v>
      </c>
      <c r="BJ305" s="3">
        <v>12313</v>
      </c>
      <c r="BK305" s="3">
        <v>13983</v>
      </c>
      <c r="BL305" s="3">
        <v>248</v>
      </c>
      <c r="BM305" s="3">
        <v>299</v>
      </c>
      <c r="BN305" s="3">
        <v>317</v>
      </c>
      <c r="BO305" s="3">
        <v>10868</v>
      </c>
      <c r="BP305" s="3">
        <v>237</v>
      </c>
      <c r="BQ305" s="3">
        <v>9780</v>
      </c>
      <c r="BR305" s="3">
        <v>387</v>
      </c>
      <c r="BS305" s="3">
        <v>558</v>
      </c>
      <c r="BT305" s="3">
        <v>1681</v>
      </c>
      <c r="BU305" s="3">
        <v>9581</v>
      </c>
      <c r="BV305" s="3">
        <v>1289</v>
      </c>
      <c r="BW305" s="3">
        <v>9544</v>
      </c>
      <c r="BX305" s="3">
        <v>415</v>
      </c>
      <c r="BY305" s="3">
        <v>664</v>
      </c>
      <c r="BZ305" s="3">
        <v>295</v>
      </c>
      <c r="CA305" s="3">
        <v>286</v>
      </c>
      <c r="CB305" s="3">
        <v>350</v>
      </c>
      <c r="CC305" s="3">
        <v>250</v>
      </c>
      <c r="CD305" s="3">
        <v>571</v>
      </c>
      <c r="CE305" s="3">
        <v>679</v>
      </c>
      <c r="CF305" s="3">
        <v>1779</v>
      </c>
      <c r="CG305" s="3">
        <v>10521</v>
      </c>
      <c r="CH305" s="3">
        <v>8791</v>
      </c>
    </row>
    <row r="306" spans="1:86" x14ac:dyDescent="0.2">
      <c r="A306" s="5" t="s">
        <v>556</v>
      </c>
      <c r="B306" s="9">
        <v>629749</v>
      </c>
      <c r="C306" s="9">
        <v>202</v>
      </c>
      <c r="D306" s="9">
        <v>369729</v>
      </c>
      <c r="E306" s="1" t="s">
        <v>557</v>
      </c>
      <c r="F306" s="1" t="s">
        <v>78</v>
      </c>
      <c r="G306" s="1" t="s">
        <v>78</v>
      </c>
      <c r="H306" s="1" t="s">
        <v>78</v>
      </c>
      <c r="I306" s="3">
        <v>250</v>
      </c>
      <c r="J306" s="3">
        <v>99</v>
      </c>
      <c r="K306" s="3">
        <v>460</v>
      </c>
      <c r="L306" s="3">
        <v>125</v>
      </c>
      <c r="M306" s="3">
        <v>336</v>
      </c>
      <c r="N306" s="3">
        <v>340</v>
      </c>
      <c r="O306" s="3">
        <v>83</v>
      </c>
      <c r="P306" s="3">
        <v>98</v>
      </c>
      <c r="Q306" s="3">
        <v>373</v>
      </c>
      <c r="R306" s="3">
        <v>819</v>
      </c>
      <c r="S306" s="3">
        <v>339</v>
      </c>
      <c r="T306" s="3">
        <v>91</v>
      </c>
      <c r="U306" s="3">
        <v>187</v>
      </c>
      <c r="V306" s="3">
        <v>118</v>
      </c>
      <c r="W306" s="3">
        <v>104</v>
      </c>
      <c r="X306" s="3">
        <v>812</v>
      </c>
      <c r="Y306" s="3">
        <v>392</v>
      </c>
      <c r="Z306" s="3">
        <v>427</v>
      </c>
      <c r="AA306" s="3">
        <v>660</v>
      </c>
      <c r="AB306" s="3">
        <v>76</v>
      </c>
      <c r="AC306" s="3">
        <v>686</v>
      </c>
      <c r="AD306" s="3">
        <v>154</v>
      </c>
      <c r="AE306" s="3">
        <v>460</v>
      </c>
      <c r="AF306" s="3">
        <v>94</v>
      </c>
      <c r="AG306" s="3">
        <v>136</v>
      </c>
      <c r="AH306" s="3">
        <v>632</v>
      </c>
      <c r="AI306" s="3">
        <v>648</v>
      </c>
      <c r="AJ306" s="3">
        <v>1247</v>
      </c>
      <c r="AK306" s="3">
        <v>253</v>
      </c>
      <c r="AL306" s="3">
        <v>238</v>
      </c>
      <c r="AM306" s="3">
        <v>102</v>
      </c>
      <c r="AN306" s="3">
        <v>125</v>
      </c>
      <c r="AO306" s="3">
        <v>243</v>
      </c>
      <c r="AP306" s="3">
        <v>476</v>
      </c>
      <c r="AQ306" s="3">
        <v>992</v>
      </c>
      <c r="AR306" s="3">
        <v>521</v>
      </c>
      <c r="AS306" s="3">
        <v>1141</v>
      </c>
      <c r="AT306" s="3">
        <v>124</v>
      </c>
      <c r="AU306" s="3">
        <v>84</v>
      </c>
      <c r="AV306" s="3">
        <v>485</v>
      </c>
      <c r="AW306" s="3">
        <v>71</v>
      </c>
      <c r="AX306" s="3">
        <v>291</v>
      </c>
      <c r="AY306" s="3">
        <v>135</v>
      </c>
      <c r="AZ306" s="3">
        <v>116</v>
      </c>
      <c r="BA306" s="3">
        <v>237</v>
      </c>
      <c r="BB306" s="3">
        <v>100</v>
      </c>
      <c r="BC306" s="3">
        <v>152</v>
      </c>
      <c r="BD306" s="3">
        <v>282</v>
      </c>
      <c r="BE306" s="3">
        <v>447</v>
      </c>
      <c r="BF306" s="3">
        <v>729</v>
      </c>
      <c r="BG306" s="3">
        <v>86</v>
      </c>
      <c r="BH306" s="3">
        <v>242</v>
      </c>
      <c r="BI306" s="3">
        <v>263</v>
      </c>
      <c r="BJ306" s="3">
        <v>129</v>
      </c>
      <c r="BK306" s="3">
        <v>680</v>
      </c>
      <c r="BL306" s="3">
        <v>505</v>
      </c>
      <c r="BM306" s="3">
        <v>103</v>
      </c>
      <c r="BN306" s="3">
        <v>388</v>
      </c>
      <c r="BO306" s="3">
        <v>132</v>
      </c>
      <c r="BP306" s="3">
        <v>501</v>
      </c>
      <c r="BQ306" s="3">
        <v>197</v>
      </c>
      <c r="BR306" s="3">
        <v>232</v>
      </c>
      <c r="BS306" s="3">
        <v>350</v>
      </c>
      <c r="BT306" s="3">
        <v>236</v>
      </c>
      <c r="BU306" s="3">
        <v>403</v>
      </c>
      <c r="BV306" s="3">
        <v>739</v>
      </c>
      <c r="BW306" s="3">
        <v>736</v>
      </c>
      <c r="BX306" s="3">
        <v>942</v>
      </c>
      <c r="BY306" s="3">
        <v>103</v>
      </c>
      <c r="BZ306" s="3">
        <v>133</v>
      </c>
      <c r="CA306" s="3">
        <v>283</v>
      </c>
      <c r="CB306" s="3">
        <v>144</v>
      </c>
      <c r="CC306" s="3">
        <v>437</v>
      </c>
      <c r="CD306" s="3">
        <v>484</v>
      </c>
      <c r="CE306" s="3">
        <v>294</v>
      </c>
      <c r="CF306" s="3">
        <v>2618</v>
      </c>
      <c r="CG306" s="3">
        <v>214</v>
      </c>
      <c r="CH306" s="3">
        <v>118</v>
      </c>
    </row>
    <row r="307" spans="1:86" x14ac:dyDescent="0.2">
      <c r="A307" s="5" t="s">
        <v>997</v>
      </c>
      <c r="B307" s="9">
        <v>246426</v>
      </c>
      <c r="C307" s="9">
        <v>85</v>
      </c>
      <c r="D307" s="9">
        <v>199596</v>
      </c>
      <c r="E307" s="1" t="s">
        <v>998</v>
      </c>
      <c r="F307" s="1" t="s">
        <v>78</v>
      </c>
      <c r="G307" s="1" t="s">
        <v>78</v>
      </c>
      <c r="H307" s="1" t="s">
        <v>78</v>
      </c>
      <c r="I307" s="3">
        <v>7871</v>
      </c>
      <c r="J307" s="3">
        <v>9959</v>
      </c>
      <c r="K307" s="3">
        <v>7121</v>
      </c>
      <c r="L307" s="3">
        <v>7039</v>
      </c>
      <c r="M307" s="3">
        <v>9446</v>
      </c>
      <c r="N307" s="3">
        <v>7968</v>
      </c>
      <c r="O307" s="3">
        <v>7750</v>
      </c>
      <c r="P307" s="3">
        <v>5285</v>
      </c>
      <c r="Q307" s="3">
        <v>5188</v>
      </c>
      <c r="R307" s="3">
        <v>8926</v>
      </c>
      <c r="S307" s="3">
        <v>5413</v>
      </c>
      <c r="T307" s="3">
        <v>9550</v>
      </c>
      <c r="U307" s="3">
        <v>6562</v>
      </c>
      <c r="V307" s="3">
        <v>9323</v>
      </c>
      <c r="W307" s="3">
        <v>8491</v>
      </c>
      <c r="X307" s="3">
        <v>8420</v>
      </c>
      <c r="Y307" s="3">
        <v>6425</v>
      </c>
      <c r="Z307" s="3">
        <v>8274</v>
      </c>
      <c r="AA307" s="3">
        <v>8455</v>
      </c>
      <c r="AB307" s="3">
        <v>6202</v>
      </c>
      <c r="AC307" s="3">
        <v>6665</v>
      </c>
      <c r="AD307" s="3">
        <v>5554</v>
      </c>
      <c r="AE307" s="3">
        <v>5078</v>
      </c>
      <c r="AF307" s="3">
        <v>8228</v>
      </c>
      <c r="AG307" s="3">
        <v>6786</v>
      </c>
      <c r="AH307" s="3">
        <v>4823</v>
      </c>
      <c r="AI307" s="3">
        <v>9484</v>
      </c>
      <c r="AJ307" s="3">
        <v>7742</v>
      </c>
      <c r="AK307" s="3">
        <v>5583</v>
      </c>
      <c r="AL307" s="3">
        <v>8779</v>
      </c>
      <c r="AM307" s="3">
        <v>5872</v>
      </c>
      <c r="AN307" s="3">
        <v>6029</v>
      </c>
      <c r="AO307" s="3">
        <v>4536</v>
      </c>
      <c r="AP307" s="3">
        <v>5439</v>
      </c>
      <c r="AQ307" s="3">
        <v>7771</v>
      </c>
      <c r="AR307" s="3">
        <v>9610</v>
      </c>
      <c r="AS307" s="3">
        <v>5396</v>
      </c>
      <c r="AT307" s="3">
        <v>8747</v>
      </c>
      <c r="AU307" s="3">
        <v>6454</v>
      </c>
      <c r="AV307" s="3">
        <v>7869</v>
      </c>
      <c r="AW307" s="3">
        <v>4987</v>
      </c>
      <c r="AX307" s="3">
        <v>9383</v>
      </c>
      <c r="AY307" s="3">
        <v>5118</v>
      </c>
      <c r="AZ307" s="3">
        <v>4776</v>
      </c>
      <c r="BA307" s="3">
        <v>8865</v>
      </c>
      <c r="BB307" s="3">
        <v>6154</v>
      </c>
      <c r="BC307" s="3">
        <v>7486</v>
      </c>
      <c r="BD307" s="3">
        <v>9490</v>
      </c>
      <c r="BE307" s="3">
        <v>5303</v>
      </c>
      <c r="BF307" s="3">
        <v>7568</v>
      </c>
      <c r="BG307" s="3">
        <v>5585</v>
      </c>
      <c r="BH307" s="3">
        <v>8238</v>
      </c>
      <c r="BI307" s="3">
        <v>5370</v>
      </c>
      <c r="BJ307" s="3">
        <v>8975</v>
      </c>
      <c r="BK307" s="3">
        <v>7395</v>
      </c>
      <c r="BL307" s="3">
        <v>6136</v>
      </c>
      <c r="BM307" s="3">
        <v>5505</v>
      </c>
      <c r="BN307" s="3">
        <v>5680</v>
      </c>
      <c r="BO307" s="3">
        <v>8592</v>
      </c>
      <c r="BP307" s="3">
        <v>4736</v>
      </c>
      <c r="BQ307" s="3">
        <v>9311</v>
      </c>
      <c r="BR307" s="3">
        <v>5702</v>
      </c>
      <c r="BS307" s="3">
        <v>6285</v>
      </c>
      <c r="BT307" s="3">
        <v>8232</v>
      </c>
      <c r="BU307" s="3">
        <v>9049</v>
      </c>
      <c r="BV307" s="3">
        <v>8294</v>
      </c>
      <c r="BW307" s="3">
        <v>8774</v>
      </c>
      <c r="BX307" s="3">
        <v>5728</v>
      </c>
      <c r="BY307" s="3">
        <v>5443</v>
      </c>
      <c r="BZ307" s="3">
        <v>5308</v>
      </c>
      <c r="CA307" s="3">
        <v>5162</v>
      </c>
      <c r="CB307" s="3">
        <v>4693</v>
      </c>
      <c r="CC307" s="3">
        <v>5308</v>
      </c>
      <c r="CD307" s="3">
        <v>4727</v>
      </c>
      <c r="CE307" s="3">
        <v>7938</v>
      </c>
      <c r="CF307" s="3">
        <v>8819</v>
      </c>
      <c r="CG307" s="3">
        <v>9742</v>
      </c>
      <c r="CH307" s="3">
        <v>9145</v>
      </c>
    </row>
    <row r="308" spans="1:86" x14ac:dyDescent="0.2">
      <c r="A308" s="5" t="s">
        <v>845</v>
      </c>
      <c r="B308" s="9">
        <v>967501</v>
      </c>
      <c r="C308" s="9">
        <v>114</v>
      </c>
      <c r="D308" s="9">
        <v>222199</v>
      </c>
      <c r="E308" s="1" t="s">
        <v>846</v>
      </c>
      <c r="F308" s="1" t="s">
        <v>78</v>
      </c>
      <c r="G308" s="1" t="s">
        <v>78</v>
      </c>
      <c r="H308" s="1" t="s">
        <v>78</v>
      </c>
      <c r="I308" s="3">
        <v>194</v>
      </c>
      <c r="J308" s="3">
        <v>547</v>
      </c>
      <c r="K308" s="3">
        <v>412</v>
      </c>
      <c r="L308" s="3">
        <v>234</v>
      </c>
      <c r="M308" s="3">
        <v>459</v>
      </c>
      <c r="N308" s="3">
        <v>757</v>
      </c>
      <c r="O308" s="3">
        <v>190</v>
      </c>
      <c r="P308" s="3">
        <v>198</v>
      </c>
      <c r="Q308" s="3">
        <v>571</v>
      </c>
      <c r="R308" s="3">
        <v>281</v>
      </c>
      <c r="S308" s="3">
        <v>192</v>
      </c>
      <c r="T308" s="3">
        <v>525</v>
      </c>
      <c r="U308" s="3">
        <v>196</v>
      </c>
      <c r="V308" s="3">
        <v>165</v>
      </c>
      <c r="W308" s="3">
        <v>178</v>
      </c>
      <c r="X308" s="3">
        <v>174</v>
      </c>
      <c r="Y308" s="3">
        <v>1086</v>
      </c>
      <c r="Z308" s="3">
        <v>233</v>
      </c>
      <c r="AA308" s="3">
        <v>239</v>
      </c>
      <c r="AB308" s="3">
        <v>220</v>
      </c>
      <c r="AC308" s="3">
        <v>215</v>
      </c>
      <c r="AD308" s="3">
        <v>301</v>
      </c>
      <c r="AE308" s="3">
        <v>267</v>
      </c>
      <c r="AF308" s="3">
        <v>194</v>
      </c>
      <c r="AG308" s="3">
        <v>1276</v>
      </c>
      <c r="AH308" s="3">
        <v>417</v>
      </c>
      <c r="AI308" s="3">
        <v>241</v>
      </c>
      <c r="AJ308" s="3">
        <v>296</v>
      </c>
      <c r="AK308" s="3">
        <v>170</v>
      </c>
      <c r="AL308" s="3">
        <v>1793</v>
      </c>
      <c r="AM308" s="3">
        <v>222</v>
      </c>
      <c r="AN308" s="3">
        <v>192</v>
      </c>
      <c r="AO308" s="3">
        <v>551</v>
      </c>
      <c r="AP308" s="3">
        <v>198</v>
      </c>
      <c r="AQ308" s="3">
        <v>298</v>
      </c>
      <c r="AR308" s="3">
        <v>178</v>
      </c>
      <c r="AS308" s="3">
        <v>209</v>
      </c>
      <c r="AT308" s="3">
        <v>181</v>
      </c>
      <c r="AU308" s="3">
        <v>299</v>
      </c>
      <c r="AV308" s="3">
        <v>181</v>
      </c>
      <c r="AW308" s="3">
        <v>246</v>
      </c>
      <c r="AX308" s="3">
        <v>661</v>
      </c>
      <c r="AY308" s="3">
        <v>305</v>
      </c>
      <c r="AZ308" s="3">
        <v>124</v>
      </c>
      <c r="BA308" s="3">
        <v>369</v>
      </c>
      <c r="BB308" s="3">
        <v>225</v>
      </c>
      <c r="BC308" s="3">
        <v>253</v>
      </c>
      <c r="BD308" s="3">
        <v>170</v>
      </c>
      <c r="BE308" s="3">
        <v>666</v>
      </c>
      <c r="BF308" s="3">
        <v>469</v>
      </c>
      <c r="BG308" s="3">
        <v>252</v>
      </c>
      <c r="BH308" s="3">
        <v>1184</v>
      </c>
      <c r="BI308" s="3">
        <v>185</v>
      </c>
      <c r="BJ308" s="3">
        <v>315</v>
      </c>
      <c r="BK308" s="3">
        <v>377</v>
      </c>
      <c r="BL308" s="3">
        <v>617</v>
      </c>
      <c r="BM308" s="3">
        <v>190</v>
      </c>
      <c r="BN308" s="3">
        <v>443</v>
      </c>
      <c r="BO308" s="3">
        <v>360</v>
      </c>
      <c r="BP308" s="3">
        <v>256</v>
      </c>
      <c r="BQ308" s="3">
        <v>218</v>
      </c>
      <c r="BR308" s="3">
        <v>692</v>
      </c>
      <c r="BS308" s="3">
        <v>670</v>
      </c>
      <c r="BT308" s="3">
        <v>317</v>
      </c>
      <c r="BU308" s="3">
        <v>1197</v>
      </c>
      <c r="BV308" s="3">
        <v>410</v>
      </c>
      <c r="BW308" s="3">
        <v>651</v>
      </c>
      <c r="BX308" s="3">
        <v>440</v>
      </c>
      <c r="BY308" s="3">
        <v>1176</v>
      </c>
      <c r="BZ308" s="3">
        <v>258</v>
      </c>
      <c r="CA308" s="3">
        <v>374</v>
      </c>
      <c r="CB308" s="3">
        <v>386</v>
      </c>
      <c r="CC308" s="3">
        <v>470</v>
      </c>
      <c r="CD308" s="3">
        <v>196</v>
      </c>
      <c r="CE308" s="3">
        <v>792</v>
      </c>
      <c r="CF308" s="3">
        <v>306</v>
      </c>
      <c r="CG308" s="3">
        <v>1093</v>
      </c>
      <c r="CH308" s="3">
        <v>802</v>
      </c>
    </row>
    <row r="309" spans="1:86" x14ac:dyDescent="0.2">
      <c r="A309" s="5" t="s">
        <v>566</v>
      </c>
      <c r="B309" s="9">
        <v>380080</v>
      </c>
      <c r="C309" s="9">
        <v>170</v>
      </c>
      <c r="D309" s="9">
        <v>367932</v>
      </c>
      <c r="E309" s="1" t="s">
        <v>567</v>
      </c>
      <c r="F309" s="1" t="s">
        <v>78</v>
      </c>
      <c r="G309" s="1" t="s">
        <v>78</v>
      </c>
      <c r="H309" s="1" t="s">
        <v>78</v>
      </c>
      <c r="I309" s="3">
        <v>2387</v>
      </c>
      <c r="J309" s="3">
        <v>1457</v>
      </c>
      <c r="K309" s="3">
        <v>2261</v>
      </c>
      <c r="L309" s="3">
        <v>1338</v>
      </c>
      <c r="M309" s="3">
        <v>1443</v>
      </c>
      <c r="N309" s="3">
        <v>2415</v>
      </c>
      <c r="O309" s="3">
        <v>1523</v>
      </c>
      <c r="P309" s="3">
        <v>1354</v>
      </c>
      <c r="Q309" s="3">
        <v>1314</v>
      </c>
      <c r="R309" s="3">
        <v>1388</v>
      </c>
      <c r="S309" s="3">
        <v>1130</v>
      </c>
      <c r="T309" s="3">
        <v>1545</v>
      </c>
      <c r="U309" s="3">
        <v>1793</v>
      </c>
      <c r="V309" s="3">
        <v>1348</v>
      </c>
      <c r="W309" s="3">
        <v>1887</v>
      </c>
      <c r="X309" s="3">
        <v>1845</v>
      </c>
      <c r="Y309" s="3">
        <v>1342</v>
      </c>
      <c r="Z309" s="3">
        <v>1412</v>
      </c>
      <c r="AA309" s="3">
        <v>2386</v>
      </c>
      <c r="AB309" s="3">
        <v>1323</v>
      </c>
      <c r="AC309" s="3">
        <v>2189</v>
      </c>
      <c r="AD309" s="3">
        <v>1304</v>
      </c>
      <c r="AE309" s="3">
        <v>1219</v>
      </c>
      <c r="AF309" s="3">
        <v>2298</v>
      </c>
      <c r="AG309" s="3">
        <v>1345</v>
      </c>
      <c r="AH309" s="3">
        <v>1209</v>
      </c>
      <c r="AI309" s="3">
        <v>2034</v>
      </c>
      <c r="AJ309" s="3">
        <v>1749</v>
      </c>
      <c r="AK309" s="3">
        <v>1222</v>
      </c>
      <c r="AL309" s="3">
        <v>1606</v>
      </c>
      <c r="AM309" s="3">
        <v>1171</v>
      </c>
      <c r="AN309" s="3">
        <v>1376</v>
      </c>
      <c r="AO309" s="3">
        <v>2361</v>
      </c>
      <c r="AP309" s="3">
        <v>1176</v>
      </c>
      <c r="AQ309" s="3">
        <v>1905</v>
      </c>
      <c r="AR309" s="3">
        <v>3381</v>
      </c>
      <c r="AS309" s="3">
        <v>1130</v>
      </c>
      <c r="AT309" s="3">
        <v>1292</v>
      </c>
      <c r="AU309" s="3">
        <v>1273</v>
      </c>
      <c r="AV309" s="3">
        <v>1501</v>
      </c>
      <c r="AW309" s="3">
        <v>1099</v>
      </c>
      <c r="AX309" s="3">
        <v>1333</v>
      </c>
      <c r="AY309" s="3">
        <v>1216</v>
      </c>
      <c r="AZ309" s="3">
        <v>1040</v>
      </c>
      <c r="BA309" s="3">
        <v>1430</v>
      </c>
      <c r="BB309" s="3">
        <v>1342</v>
      </c>
      <c r="BC309" s="3">
        <v>1322</v>
      </c>
      <c r="BD309" s="3">
        <v>1566</v>
      </c>
      <c r="BE309" s="3">
        <v>1475</v>
      </c>
      <c r="BF309" s="3">
        <v>2591</v>
      </c>
      <c r="BG309" s="3">
        <v>1197</v>
      </c>
      <c r="BH309" s="3">
        <v>1562</v>
      </c>
      <c r="BI309" s="3">
        <v>1274</v>
      </c>
      <c r="BJ309" s="3">
        <v>1419</v>
      </c>
      <c r="BK309" s="3">
        <v>2126</v>
      </c>
      <c r="BL309" s="3">
        <v>1298</v>
      </c>
      <c r="BM309" s="3">
        <v>1235</v>
      </c>
      <c r="BN309" s="3">
        <v>1302</v>
      </c>
      <c r="BO309" s="3">
        <v>1274</v>
      </c>
      <c r="BP309" s="3">
        <v>1173</v>
      </c>
      <c r="BQ309" s="3">
        <v>1883</v>
      </c>
      <c r="BR309" s="3">
        <v>1431</v>
      </c>
      <c r="BS309" s="3">
        <v>1323</v>
      </c>
      <c r="BT309" s="3">
        <v>2149</v>
      </c>
      <c r="BU309" s="3">
        <v>2400</v>
      </c>
      <c r="BV309" s="3">
        <v>2067</v>
      </c>
      <c r="BW309" s="3">
        <v>1350</v>
      </c>
      <c r="BX309" s="3">
        <v>1188</v>
      </c>
      <c r="BY309" s="3">
        <v>1969</v>
      </c>
      <c r="BZ309" s="3">
        <v>1204</v>
      </c>
      <c r="CA309" s="3">
        <v>2549</v>
      </c>
      <c r="CB309" s="3">
        <v>1119</v>
      </c>
      <c r="CC309" s="3">
        <v>1067</v>
      </c>
      <c r="CD309" s="3">
        <v>2149</v>
      </c>
      <c r="CE309" s="3">
        <v>1339</v>
      </c>
      <c r="CF309" s="3">
        <v>1300</v>
      </c>
      <c r="CG309" s="3">
        <v>2864</v>
      </c>
      <c r="CH309" s="3">
        <v>2299</v>
      </c>
    </row>
    <row r="310" spans="1:86" x14ac:dyDescent="0.2">
      <c r="A310" s="5" t="s">
        <v>501</v>
      </c>
      <c r="B310" s="9">
        <v>822491</v>
      </c>
      <c r="C310" s="9">
        <v>111</v>
      </c>
      <c r="D310" s="9">
        <v>476001</v>
      </c>
      <c r="E310" s="1" t="s">
        <v>502</v>
      </c>
      <c r="F310" s="1" t="s">
        <v>78</v>
      </c>
      <c r="G310" s="1" t="s">
        <v>78</v>
      </c>
      <c r="H310" s="1" t="s">
        <v>78</v>
      </c>
      <c r="I310" s="3">
        <v>3400</v>
      </c>
      <c r="J310" s="3">
        <v>2424</v>
      </c>
      <c r="K310" s="3">
        <v>91</v>
      </c>
      <c r="L310" s="3">
        <v>612</v>
      </c>
      <c r="M310" s="3">
        <v>575</v>
      </c>
      <c r="N310" s="3">
        <v>243</v>
      </c>
      <c r="O310" s="3">
        <v>409</v>
      </c>
      <c r="P310" s="3">
        <v>117</v>
      </c>
      <c r="Q310" s="3">
        <v>176</v>
      </c>
      <c r="R310" s="3">
        <v>573</v>
      </c>
      <c r="S310" s="3">
        <v>273</v>
      </c>
      <c r="T310" s="3">
        <v>936</v>
      </c>
      <c r="U310" s="3">
        <v>248</v>
      </c>
      <c r="V310" s="3">
        <v>3411</v>
      </c>
      <c r="W310" s="3">
        <v>327</v>
      </c>
      <c r="X310" s="3">
        <v>338</v>
      </c>
      <c r="Y310" s="3">
        <v>210</v>
      </c>
      <c r="Z310" s="3">
        <v>508</v>
      </c>
      <c r="AA310" s="3">
        <v>531</v>
      </c>
      <c r="AB310" s="3">
        <v>236</v>
      </c>
      <c r="AC310" s="3">
        <v>2174</v>
      </c>
      <c r="AD310" s="3">
        <v>318</v>
      </c>
      <c r="AE310" s="3">
        <v>246</v>
      </c>
      <c r="AF310" s="3">
        <v>779</v>
      </c>
      <c r="AG310" s="3">
        <v>189</v>
      </c>
      <c r="AH310" s="3">
        <v>318</v>
      </c>
      <c r="AI310" s="3">
        <v>346</v>
      </c>
      <c r="AJ310" s="3">
        <v>3137</v>
      </c>
      <c r="AK310" s="3">
        <v>199</v>
      </c>
      <c r="AL310" s="3">
        <v>439</v>
      </c>
      <c r="AM310" s="3">
        <v>303</v>
      </c>
      <c r="AN310" s="3">
        <v>518</v>
      </c>
      <c r="AO310" s="3">
        <v>166</v>
      </c>
      <c r="AP310" s="3">
        <v>674</v>
      </c>
      <c r="AQ310" s="3">
        <v>3594</v>
      </c>
      <c r="AR310" s="3">
        <v>3611</v>
      </c>
      <c r="AS310" s="3">
        <v>204</v>
      </c>
      <c r="AT310" s="3">
        <v>3256</v>
      </c>
      <c r="AU310" s="3">
        <v>415</v>
      </c>
      <c r="AV310" s="3">
        <v>436</v>
      </c>
      <c r="AW310" s="3">
        <v>222</v>
      </c>
      <c r="AX310" s="3">
        <v>476</v>
      </c>
      <c r="AY310" s="3">
        <v>335</v>
      </c>
      <c r="AZ310" s="3">
        <v>861</v>
      </c>
      <c r="BA310" s="3">
        <v>398</v>
      </c>
      <c r="BB310" s="3">
        <v>361</v>
      </c>
      <c r="BC310" s="3">
        <v>285</v>
      </c>
      <c r="BD310" s="3">
        <v>2974</v>
      </c>
      <c r="BE310" s="3">
        <v>271</v>
      </c>
      <c r="BF310" s="3">
        <v>686</v>
      </c>
      <c r="BG310" s="3">
        <v>473</v>
      </c>
      <c r="BH310" s="3">
        <v>322</v>
      </c>
      <c r="BI310" s="3">
        <v>264</v>
      </c>
      <c r="BJ310" s="3">
        <v>3614</v>
      </c>
      <c r="BK310" s="3">
        <v>3853</v>
      </c>
      <c r="BL310" s="3">
        <v>377</v>
      </c>
      <c r="BM310" s="3">
        <v>207</v>
      </c>
      <c r="BN310" s="3">
        <v>596</v>
      </c>
      <c r="BO310" s="3">
        <v>3145</v>
      </c>
      <c r="BP310" s="3">
        <v>217</v>
      </c>
      <c r="BQ310" s="3">
        <v>3257</v>
      </c>
      <c r="BR310" s="3">
        <v>260</v>
      </c>
      <c r="BS310" s="3">
        <v>607</v>
      </c>
      <c r="BT310" s="3">
        <v>443</v>
      </c>
      <c r="BU310" s="3">
        <v>2968</v>
      </c>
      <c r="BV310" s="3">
        <v>490</v>
      </c>
      <c r="BW310" s="3">
        <v>2799</v>
      </c>
      <c r="BX310" s="3">
        <v>440</v>
      </c>
      <c r="BY310" s="3">
        <v>429</v>
      </c>
      <c r="BZ310" s="3">
        <v>390</v>
      </c>
      <c r="CA310" s="3">
        <v>259</v>
      </c>
      <c r="CB310" s="3">
        <v>246</v>
      </c>
      <c r="CC310" s="3">
        <v>244</v>
      </c>
      <c r="CD310" s="3">
        <v>499</v>
      </c>
      <c r="CE310" s="3">
        <v>237</v>
      </c>
      <c r="CF310" s="3">
        <v>583</v>
      </c>
      <c r="CG310" s="3">
        <v>2888</v>
      </c>
      <c r="CH310" s="3">
        <v>2456</v>
      </c>
    </row>
    <row r="311" spans="1:86" x14ac:dyDescent="0.2">
      <c r="A311" s="5" t="s">
        <v>773</v>
      </c>
      <c r="B311" s="9">
        <v>628281</v>
      </c>
      <c r="C311" s="9">
        <v>214</v>
      </c>
      <c r="D311" s="9">
        <v>234717</v>
      </c>
      <c r="E311" s="1" t="s">
        <v>774</v>
      </c>
      <c r="F311" s="1" t="s">
        <v>78</v>
      </c>
      <c r="G311" s="1" t="s">
        <v>78</v>
      </c>
      <c r="H311" s="1" t="s">
        <v>78</v>
      </c>
      <c r="I311" s="3">
        <v>1710</v>
      </c>
      <c r="J311" s="3">
        <v>1767</v>
      </c>
      <c r="K311" s="3">
        <v>1183</v>
      </c>
      <c r="L311" s="3">
        <v>1389</v>
      </c>
      <c r="M311" s="3">
        <v>1384</v>
      </c>
      <c r="N311" s="3">
        <v>1183</v>
      </c>
      <c r="O311" s="3">
        <v>987</v>
      </c>
      <c r="P311" s="3">
        <v>130</v>
      </c>
      <c r="Q311" s="3">
        <v>214</v>
      </c>
      <c r="R311" s="3">
        <v>1547</v>
      </c>
      <c r="S311" s="3">
        <v>115</v>
      </c>
      <c r="T311" s="3">
        <v>1437</v>
      </c>
      <c r="U311" s="3">
        <v>224</v>
      </c>
      <c r="V311" s="3">
        <v>1850</v>
      </c>
      <c r="W311" s="3">
        <v>1092</v>
      </c>
      <c r="X311" s="3">
        <v>1347</v>
      </c>
      <c r="Y311" s="3">
        <v>137</v>
      </c>
      <c r="Z311" s="3">
        <v>1380</v>
      </c>
      <c r="AA311" s="3">
        <v>1254</v>
      </c>
      <c r="AB311" s="3">
        <v>188</v>
      </c>
      <c r="AC311" s="3">
        <v>1473</v>
      </c>
      <c r="AD311" s="3">
        <v>160</v>
      </c>
      <c r="AE311" s="3">
        <v>153</v>
      </c>
      <c r="AF311" s="3">
        <v>1179</v>
      </c>
      <c r="AG311" s="3">
        <v>90</v>
      </c>
      <c r="AH311" s="3">
        <v>261</v>
      </c>
      <c r="AI311" s="3">
        <v>1329</v>
      </c>
      <c r="AJ311" s="3">
        <v>1702</v>
      </c>
      <c r="AK311" s="3">
        <v>137</v>
      </c>
      <c r="AL311" s="3">
        <v>1180</v>
      </c>
      <c r="AM311" s="3">
        <v>190</v>
      </c>
      <c r="AN311" s="3">
        <v>162</v>
      </c>
      <c r="AO311" s="3">
        <v>226</v>
      </c>
      <c r="AP311" s="3">
        <v>154</v>
      </c>
      <c r="AQ311" s="3">
        <v>1953</v>
      </c>
      <c r="AR311" s="3">
        <v>1929</v>
      </c>
      <c r="AS311" s="3">
        <v>171</v>
      </c>
      <c r="AT311" s="3">
        <v>1531</v>
      </c>
      <c r="AU311" s="3">
        <v>242</v>
      </c>
      <c r="AV311" s="3">
        <v>1059</v>
      </c>
      <c r="AW311" s="3">
        <v>135</v>
      </c>
      <c r="AX311" s="3">
        <v>1163</v>
      </c>
      <c r="AY311" s="3">
        <v>174</v>
      </c>
      <c r="AZ311" s="3">
        <v>118</v>
      </c>
      <c r="BA311" s="3">
        <v>1258</v>
      </c>
      <c r="BB311" s="3">
        <v>112</v>
      </c>
      <c r="BC311" s="3">
        <v>144</v>
      </c>
      <c r="BD311" s="3">
        <v>1772</v>
      </c>
      <c r="BE311" s="3">
        <v>254</v>
      </c>
      <c r="BF311" s="3">
        <v>1262</v>
      </c>
      <c r="BG311" s="3">
        <v>137</v>
      </c>
      <c r="BH311" s="3">
        <v>1120</v>
      </c>
      <c r="BI311" s="3">
        <v>135</v>
      </c>
      <c r="BJ311" s="3">
        <v>1756</v>
      </c>
      <c r="BK311" s="3">
        <v>1917</v>
      </c>
      <c r="BL311" s="3">
        <v>154</v>
      </c>
      <c r="BM311" s="3">
        <v>86</v>
      </c>
      <c r="BN311" s="3">
        <v>192</v>
      </c>
      <c r="BO311" s="3">
        <v>1969</v>
      </c>
      <c r="BP311" s="3">
        <v>178</v>
      </c>
      <c r="BQ311" s="3">
        <v>1829</v>
      </c>
      <c r="BR311" s="3">
        <v>218</v>
      </c>
      <c r="BS311" s="3">
        <v>309</v>
      </c>
      <c r="BT311" s="3">
        <v>1453</v>
      </c>
      <c r="BU311" s="3">
        <v>1912</v>
      </c>
      <c r="BV311" s="3">
        <v>1301</v>
      </c>
      <c r="BW311" s="3">
        <v>1954</v>
      </c>
      <c r="BX311" s="3">
        <v>249</v>
      </c>
      <c r="BY311" s="3">
        <v>199</v>
      </c>
      <c r="BZ311" s="3">
        <v>207</v>
      </c>
      <c r="CA311" s="3">
        <v>160</v>
      </c>
      <c r="CB311" s="3">
        <v>177</v>
      </c>
      <c r="CC311" s="3">
        <v>144</v>
      </c>
      <c r="CD311" s="3">
        <v>235</v>
      </c>
      <c r="CE311" s="3">
        <v>1213</v>
      </c>
      <c r="CF311" s="3">
        <v>1486</v>
      </c>
      <c r="CG311" s="3">
        <v>1931</v>
      </c>
      <c r="CH311" s="3">
        <v>1564</v>
      </c>
    </row>
    <row r="312" spans="1:86" x14ac:dyDescent="0.2">
      <c r="A312" s="5" t="s">
        <v>823</v>
      </c>
      <c r="B312" s="9">
        <v>563299</v>
      </c>
      <c r="C312" s="9">
        <v>294</v>
      </c>
      <c r="D312" s="9">
        <v>226272</v>
      </c>
      <c r="E312" s="1" t="s">
        <v>824</v>
      </c>
      <c r="F312" s="1" t="s">
        <v>78</v>
      </c>
      <c r="G312" s="1" t="s">
        <v>78</v>
      </c>
      <c r="H312" s="1" t="s">
        <v>78</v>
      </c>
      <c r="I312" s="3">
        <v>171</v>
      </c>
      <c r="J312" s="3">
        <v>170</v>
      </c>
      <c r="K312" s="3">
        <v>324</v>
      </c>
      <c r="L312" s="3">
        <v>204</v>
      </c>
      <c r="M312" s="3">
        <v>276</v>
      </c>
      <c r="N312" s="3">
        <v>339</v>
      </c>
      <c r="O312" s="3">
        <v>296</v>
      </c>
      <c r="P312" s="3">
        <v>133</v>
      </c>
      <c r="Q312" s="3">
        <v>180</v>
      </c>
      <c r="R312" s="3">
        <v>260</v>
      </c>
      <c r="S312" s="3">
        <v>158</v>
      </c>
      <c r="T312" s="3">
        <v>135</v>
      </c>
      <c r="U312" s="3">
        <v>143</v>
      </c>
      <c r="V312" s="3">
        <v>208</v>
      </c>
      <c r="W312" s="3">
        <v>465</v>
      </c>
      <c r="X312" s="3">
        <v>270</v>
      </c>
      <c r="Y312" s="3">
        <v>185</v>
      </c>
      <c r="Z312" s="3">
        <v>331</v>
      </c>
      <c r="AA312" s="3">
        <v>384</v>
      </c>
      <c r="AB312" s="3">
        <v>145</v>
      </c>
      <c r="AC312" s="3">
        <v>313</v>
      </c>
      <c r="AD312" s="3">
        <v>180</v>
      </c>
      <c r="AE312" s="3">
        <v>184</v>
      </c>
      <c r="AF312" s="3">
        <v>319</v>
      </c>
      <c r="AG312" s="3">
        <v>226</v>
      </c>
      <c r="AH312" s="3">
        <v>334</v>
      </c>
      <c r="AI312" s="3">
        <v>306</v>
      </c>
      <c r="AJ312" s="3">
        <v>124</v>
      </c>
      <c r="AK312" s="3">
        <v>150</v>
      </c>
      <c r="AL312" s="3">
        <v>292</v>
      </c>
      <c r="AM312" s="3">
        <v>141</v>
      </c>
      <c r="AN312" s="3">
        <v>112</v>
      </c>
      <c r="AO312" s="3">
        <v>329</v>
      </c>
      <c r="AP312" s="3">
        <v>123</v>
      </c>
      <c r="AQ312" s="3">
        <v>173</v>
      </c>
      <c r="AR312" s="3">
        <v>134</v>
      </c>
      <c r="AS312" s="3">
        <v>192</v>
      </c>
      <c r="AT312" s="3">
        <v>276</v>
      </c>
      <c r="AU312" s="3">
        <v>215</v>
      </c>
      <c r="AV312" s="3">
        <v>162</v>
      </c>
      <c r="AW312" s="3">
        <v>140</v>
      </c>
      <c r="AX312" s="3">
        <v>218</v>
      </c>
      <c r="AY312" s="3">
        <v>171</v>
      </c>
      <c r="AZ312" s="3">
        <v>131</v>
      </c>
      <c r="BA312" s="3">
        <v>338</v>
      </c>
      <c r="BB312" s="3">
        <v>165</v>
      </c>
      <c r="BC312" s="3">
        <v>159</v>
      </c>
      <c r="BD312" s="3">
        <v>414</v>
      </c>
      <c r="BE312" s="3">
        <v>174</v>
      </c>
      <c r="BF312" s="3">
        <v>319</v>
      </c>
      <c r="BG312" s="3">
        <v>170</v>
      </c>
      <c r="BH312" s="3">
        <v>322</v>
      </c>
      <c r="BI312" s="3">
        <v>130</v>
      </c>
      <c r="BJ312" s="3">
        <v>416</v>
      </c>
      <c r="BK312" s="3">
        <v>289</v>
      </c>
      <c r="BL312" s="3">
        <v>138</v>
      </c>
      <c r="BM312" s="3">
        <v>127</v>
      </c>
      <c r="BN312" s="3">
        <v>165</v>
      </c>
      <c r="BO312" s="3">
        <v>476</v>
      </c>
      <c r="BP312" s="3">
        <v>145</v>
      </c>
      <c r="BQ312" s="3">
        <v>365</v>
      </c>
      <c r="BR312" s="3">
        <v>201</v>
      </c>
      <c r="BS312" s="3">
        <v>229</v>
      </c>
      <c r="BT312" s="3">
        <v>231</v>
      </c>
      <c r="BU312" s="3">
        <v>233</v>
      </c>
      <c r="BV312" s="3">
        <v>348</v>
      </c>
      <c r="BW312" s="3">
        <v>271</v>
      </c>
      <c r="BX312" s="3">
        <v>170</v>
      </c>
      <c r="BY312" s="3">
        <v>203</v>
      </c>
      <c r="BZ312" s="3">
        <v>257</v>
      </c>
      <c r="CA312" s="3">
        <v>136</v>
      </c>
      <c r="CB312" s="3">
        <v>146</v>
      </c>
      <c r="CC312" s="3">
        <v>178</v>
      </c>
      <c r="CD312" s="3">
        <v>169</v>
      </c>
      <c r="CE312" s="3">
        <v>343</v>
      </c>
      <c r="CF312" s="3">
        <v>281</v>
      </c>
      <c r="CG312" s="3">
        <v>312</v>
      </c>
      <c r="CH312" s="3">
        <v>245</v>
      </c>
    </row>
    <row r="313" spans="1:86" x14ac:dyDescent="0.2">
      <c r="A313" s="5" t="s">
        <v>602</v>
      </c>
      <c r="B313" s="9">
        <v>477455</v>
      </c>
      <c r="C313" s="9">
        <v>188</v>
      </c>
      <c r="D313" s="9">
        <v>343526</v>
      </c>
      <c r="E313" s="1" t="s">
        <v>603</v>
      </c>
      <c r="F313" s="1" t="s">
        <v>78</v>
      </c>
      <c r="G313" s="1" t="s">
        <v>78</v>
      </c>
      <c r="H313" s="1" t="s">
        <v>78</v>
      </c>
      <c r="I313" s="3">
        <v>1470</v>
      </c>
      <c r="J313" s="3">
        <v>1442</v>
      </c>
      <c r="K313" s="3">
        <v>1976</v>
      </c>
      <c r="L313" s="3">
        <v>505</v>
      </c>
      <c r="M313" s="3">
        <v>448</v>
      </c>
      <c r="N313" s="3">
        <v>290</v>
      </c>
      <c r="O313" s="3">
        <v>371</v>
      </c>
      <c r="P313" s="3">
        <v>364</v>
      </c>
      <c r="Q313" s="3">
        <v>307</v>
      </c>
      <c r="R313" s="3">
        <v>1285</v>
      </c>
      <c r="S313" s="3">
        <v>360</v>
      </c>
      <c r="T313" s="3">
        <v>571</v>
      </c>
      <c r="U313" s="3">
        <v>1248</v>
      </c>
      <c r="V313" s="3">
        <v>179</v>
      </c>
      <c r="W313" s="3">
        <v>454</v>
      </c>
      <c r="X313" s="3">
        <v>312</v>
      </c>
      <c r="Y313" s="3">
        <v>684</v>
      </c>
      <c r="Z313" s="3">
        <v>1361</v>
      </c>
      <c r="AA313" s="3">
        <v>472</v>
      </c>
      <c r="AB313" s="3">
        <v>1209</v>
      </c>
      <c r="AC313" s="3">
        <v>312</v>
      </c>
      <c r="AD313" s="3">
        <v>676</v>
      </c>
      <c r="AE313" s="3">
        <v>503</v>
      </c>
      <c r="AF313" s="3">
        <v>426</v>
      </c>
      <c r="AG313" s="3">
        <v>942</v>
      </c>
      <c r="AH313" s="3">
        <v>701</v>
      </c>
      <c r="AI313" s="3">
        <v>279</v>
      </c>
      <c r="AJ313" s="3">
        <v>446</v>
      </c>
      <c r="AK313" s="3">
        <v>810</v>
      </c>
      <c r="AL313" s="3">
        <v>339</v>
      </c>
      <c r="AM313" s="3">
        <v>340</v>
      </c>
      <c r="AN313" s="3">
        <v>122</v>
      </c>
      <c r="AO313" s="3">
        <v>323</v>
      </c>
      <c r="AP313" s="3">
        <v>433</v>
      </c>
      <c r="AQ313" s="3">
        <v>1600</v>
      </c>
      <c r="AR313" s="3">
        <v>85</v>
      </c>
      <c r="AS313" s="3">
        <v>1071</v>
      </c>
      <c r="AT313" s="3">
        <v>218</v>
      </c>
      <c r="AU313" s="3">
        <v>544</v>
      </c>
      <c r="AV313" s="3">
        <v>516</v>
      </c>
      <c r="AW313" s="3">
        <v>764</v>
      </c>
      <c r="AX313" s="3">
        <v>1626</v>
      </c>
      <c r="AY313" s="3">
        <v>1036</v>
      </c>
      <c r="AZ313" s="3">
        <v>717</v>
      </c>
      <c r="BA313" s="3">
        <v>366</v>
      </c>
      <c r="BB313" s="3">
        <v>449</v>
      </c>
      <c r="BC313" s="3">
        <v>1144</v>
      </c>
      <c r="BD313" s="3">
        <v>234</v>
      </c>
      <c r="BE313" s="3">
        <v>1047</v>
      </c>
      <c r="BF313" s="3">
        <v>813</v>
      </c>
      <c r="BG313" s="3">
        <v>104</v>
      </c>
      <c r="BH313" s="3">
        <v>767</v>
      </c>
      <c r="BI313" s="3">
        <v>653</v>
      </c>
      <c r="BJ313" s="3">
        <v>416</v>
      </c>
      <c r="BK313" s="3">
        <v>450</v>
      </c>
      <c r="BL313" s="3">
        <v>714</v>
      </c>
      <c r="BM313" s="3">
        <v>2066</v>
      </c>
      <c r="BN313" s="3">
        <v>1465</v>
      </c>
      <c r="BO313" s="3">
        <v>1390</v>
      </c>
      <c r="BP313" s="3">
        <v>1687</v>
      </c>
      <c r="BQ313" s="3">
        <v>868</v>
      </c>
      <c r="BR313" s="3">
        <v>782</v>
      </c>
      <c r="BS313" s="3">
        <v>435</v>
      </c>
      <c r="BT313" s="3">
        <v>673</v>
      </c>
      <c r="BU313" s="3">
        <v>1788</v>
      </c>
      <c r="BV313" s="3">
        <v>740</v>
      </c>
      <c r="BW313" s="3">
        <v>1292</v>
      </c>
      <c r="BX313" s="3">
        <v>1273</v>
      </c>
      <c r="BY313" s="3">
        <v>1071</v>
      </c>
      <c r="BZ313" s="3">
        <v>791</v>
      </c>
      <c r="CA313" s="3">
        <v>1442</v>
      </c>
      <c r="CB313" s="3">
        <v>508</v>
      </c>
      <c r="CC313" s="3">
        <v>391</v>
      </c>
      <c r="CD313" s="3">
        <v>837</v>
      </c>
      <c r="CE313" s="3">
        <v>1093</v>
      </c>
      <c r="CF313" s="3">
        <v>273</v>
      </c>
      <c r="CG313" s="3">
        <v>1167</v>
      </c>
      <c r="CH313" s="3">
        <v>1328</v>
      </c>
    </row>
    <row r="314" spans="1:86" x14ac:dyDescent="0.2">
      <c r="A314" s="5" t="s">
        <v>963</v>
      </c>
      <c r="B314" s="9">
        <v>550216</v>
      </c>
      <c r="C314" s="9">
        <v>275</v>
      </c>
      <c r="D314" s="9">
        <v>200914</v>
      </c>
      <c r="E314" s="1" t="s">
        <v>964</v>
      </c>
      <c r="F314" s="1" t="s">
        <v>78</v>
      </c>
      <c r="G314" s="1" t="s">
        <v>78</v>
      </c>
      <c r="H314" s="1" t="s">
        <v>78</v>
      </c>
      <c r="I314" s="3">
        <v>337</v>
      </c>
      <c r="J314" s="3">
        <v>366</v>
      </c>
      <c r="K314" s="3">
        <v>223</v>
      </c>
      <c r="L314" s="3">
        <v>197</v>
      </c>
      <c r="M314" s="3">
        <v>387</v>
      </c>
      <c r="N314" s="3">
        <v>381</v>
      </c>
      <c r="O314" s="3">
        <v>145</v>
      </c>
      <c r="P314" s="3">
        <v>154</v>
      </c>
      <c r="Q314" s="3">
        <v>212</v>
      </c>
      <c r="R314" s="3">
        <v>247</v>
      </c>
      <c r="S314" s="3">
        <v>222</v>
      </c>
      <c r="T314" s="3">
        <v>299</v>
      </c>
      <c r="U314" s="3">
        <v>235</v>
      </c>
      <c r="V314" s="3">
        <v>215</v>
      </c>
      <c r="W314" s="3">
        <v>150</v>
      </c>
      <c r="X314" s="3">
        <v>154</v>
      </c>
      <c r="Y314" s="3">
        <v>144</v>
      </c>
      <c r="Z314" s="3">
        <v>239</v>
      </c>
      <c r="AA314" s="3">
        <v>300</v>
      </c>
      <c r="AB314" s="3">
        <v>159</v>
      </c>
      <c r="AC314" s="3">
        <v>192</v>
      </c>
      <c r="AD314" s="3">
        <v>117</v>
      </c>
      <c r="AE314" s="3">
        <v>231</v>
      </c>
      <c r="AF314" s="3">
        <v>197</v>
      </c>
      <c r="AG314" s="3">
        <v>230</v>
      </c>
      <c r="AH314" s="3">
        <v>261</v>
      </c>
      <c r="AI314" s="3">
        <v>280</v>
      </c>
      <c r="AJ314" s="3">
        <v>211</v>
      </c>
      <c r="AK314" s="3">
        <v>163</v>
      </c>
      <c r="AL314" s="3">
        <v>518</v>
      </c>
      <c r="AM314" s="3">
        <v>209</v>
      </c>
      <c r="AN314" s="3">
        <v>150</v>
      </c>
      <c r="AO314" s="3">
        <v>263</v>
      </c>
      <c r="AP314" s="3">
        <v>177</v>
      </c>
      <c r="AQ314" s="3">
        <v>297</v>
      </c>
      <c r="AR314" s="3">
        <v>193</v>
      </c>
      <c r="AS314" s="3">
        <v>273</v>
      </c>
      <c r="AT314" s="3">
        <v>232</v>
      </c>
      <c r="AU314" s="3">
        <v>104</v>
      </c>
      <c r="AV314" s="3">
        <v>183</v>
      </c>
      <c r="AW314" s="3">
        <v>167</v>
      </c>
      <c r="AX314" s="3">
        <v>453</v>
      </c>
      <c r="AY314" s="3">
        <v>237</v>
      </c>
      <c r="AZ314" s="3">
        <v>151</v>
      </c>
      <c r="BA314" s="3">
        <v>166</v>
      </c>
      <c r="BB314" s="3">
        <v>219</v>
      </c>
      <c r="BC314" s="3">
        <v>354</v>
      </c>
      <c r="BD314" s="3">
        <v>210</v>
      </c>
      <c r="BE314" s="3">
        <v>223</v>
      </c>
      <c r="BF314" s="3">
        <v>400</v>
      </c>
      <c r="BG314" s="3">
        <v>120</v>
      </c>
      <c r="BH314" s="3">
        <v>311</v>
      </c>
      <c r="BI314" s="3">
        <v>235</v>
      </c>
      <c r="BJ314" s="3">
        <v>220</v>
      </c>
      <c r="BK314" s="3">
        <v>317</v>
      </c>
      <c r="BL314" s="3">
        <v>184</v>
      </c>
      <c r="BM314" s="3">
        <v>165</v>
      </c>
      <c r="BN314" s="3">
        <v>337</v>
      </c>
      <c r="BO314" s="3">
        <v>317</v>
      </c>
      <c r="BP314" s="3">
        <v>180</v>
      </c>
      <c r="BQ314" s="3">
        <v>174</v>
      </c>
      <c r="BR314" s="3">
        <v>264</v>
      </c>
      <c r="BS314" s="3">
        <v>352</v>
      </c>
      <c r="BT314" s="3">
        <v>470</v>
      </c>
      <c r="BU314" s="3">
        <v>483</v>
      </c>
      <c r="BV314" s="3">
        <v>292</v>
      </c>
      <c r="BW314" s="3">
        <v>312</v>
      </c>
      <c r="BX314" s="3">
        <v>283</v>
      </c>
      <c r="BY314" s="3">
        <v>236</v>
      </c>
      <c r="BZ314" s="3">
        <v>127</v>
      </c>
      <c r="CA314" s="3">
        <v>427</v>
      </c>
      <c r="CB314" s="3">
        <v>299</v>
      </c>
      <c r="CC314" s="3">
        <v>186</v>
      </c>
      <c r="CD314" s="3">
        <v>215</v>
      </c>
      <c r="CE314" s="3">
        <v>272</v>
      </c>
      <c r="CF314" s="3">
        <v>315</v>
      </c>
      <c r="CG314" s="3">
        <v>262</v>
      </c>
      <c r="CH314" s="3">
        <v>177</v>
      </c>
    </row>
    <row r="315" spans="1:86" x14ac:dyDescent="0.2">
      <c r="A315" s="5" t="s">
        <v>875</v>
      </c>
      <c r="B315" s="9">
        <v>458393</v>
      </c>
      <c r="C315" s="9">
        <v>254</v>
      </c>
      <c r="D315" s="9">
        <v>218449</v>
      </c>
      <c r="E315" s="1" t="s">
        <v>876</v>
      </c>
      <c r="F315" s="1" t="s">
        <v>78</v>
      </c>
      <c r="G315" s="1" t="s">
        <v>78</v>
      </c>
      <c r="H315" s="1" t="s">
        <v>78</v>
      </c>
      <c r="I315" s="3">
        <v>1060</v>
      </c>
      <c r="J315" s="3">
        <v>493</v>
      </c>
      <c r="K315" s="3">
        <v>476</v>
      </c>
      <c r="L315" s="3">
        <v>255</v>
      </c>
      <c r="M315" s="3">
        <v>426</v>
      </c>
      <c r="N315" s="3">
        <v>697</v>
      </c>
      <c r="O315" s="3">
        <v>161</v>
      </c>
      <c r="P315" s="3">
        <v>443</v>
      </c>
      <c r="Q315" s="3">
        <v>240</v>
      </c>
      <c r="R315" s="3">
        <v>814</v>
      </c>
      <c r="S315" s="3">
        <v>468</v>
      </c>
      <c r="T315" s="3">
        <v>290</v>
      </c>
      <c r="U315" s="3">
        <v>645</v>
      </c>
      <c r="V315" s="3">
        <v>461</v>
      </c>
      <c r="W315" s="3">
        <v>550</v>
      </c>
      <c r="X315" s="3">
        <v>308</v>
      </c>
      <c r="Y315" s="3">
        <v>672</v>
      </c>
      <c r="Z315" s="3">
        <v>726</v>
      </c>
      <c r="AA315" s="3">
        <v>573</v>
      </c>
      <c r="AB315" s="3">
        <v>354</v>
      </c>
      <c r="AC315" s="3">
        <v>416</v>
      </c>
      <c r="AD315" s="3">
        <v>413</v>
      </c>
      <c r="AE315" s="3">
        <v>596</v>
      </c>
      <c r="AF315" s="3">
        <v>505</v>
      </c>
      <c r="AG315" s="3">
        <v>663</v>
      </c>
      <c r="AH315" s="3">
        <v>412</v>
      </c>
      <c r="AI315" s="3">
        <v>426</v>
      </c>
      <c r="AJ315" s="3">
        <v>208</v>
      </c>
      <c r="AK315" s="3">
        <v>565</v>
      </c>
      <c r="AL315" s="3">
        <v>618</v>
      </c>
      <c r="AM315" s="3">
        <v>792</v>
      </c>
      <c r="AN315" s="3">
        <v>433</v>
      </c>
      <c r="AO315" s="3">
        <v>415</v>
      </c>
      <c r="AP315" s="3">
        <v>516</v>
      </c>
      <c r="AQ315" s="3">
        <v>474</v>
      </c>
      <c r="AR315" s="3">
        <v>329</v>
      </c>
      <c r="AS315" s="3">
        <v>441</v>
      </c>
      <c r="AT315" s="3">
        <v>583</v>
      </c>
      <c r="AU315" s="3">
        <v>364</v>
      </c>
      <c r="AV315" s="3">
        <v>458</v>
      </c>
      <c r="AW315" s="3">
        <v>279</v>
      </c>
      <c r="AX315" s="3">
        <v>724</v>
      </c>
      <c r="AY315" s="3">
        <v>413</v>
      </c>
      <c r="AZ315" s="3">
        <v>269</v>
      </c>
      <c r="BA315" s="3">
        <v>612</v>
      </c>
      <c r="BB315" s="3">
        <v>363</v>
      </c>
      <c r="BC315" s="3">
        <v>432</v>
      </c>
      <c r="BD315" s="3">
        <v>726</v>
      </c>
      <c r="BE315" s="3">
        <v>611</v>
      </c>
      <c r="BF315" s="3">
        <v>442</v>
      </c>
      <c r="BG315" s="3">
        <v>228</v>
      </c>
      <c r="BH315" s="3">
        <v>798</v>
      </c>
      <c r="BI315" s="3">
        <v>320</v>
      </c>
      <c r="BJ315" s="3">
        <v>344</v>
      </c>
      <c r="BK315" s="3">
        <v>510</v>
      </c>
      <c r="BL315" s="3">
        <v>518</v>
      </c>
      <c r="BM315" s="3">
        <v>256</v>
      </c>
      <c r="BN315" s="3">
        <v>708</v>
      </c>
      <c r="BO315" s="3">
        <v>404</v>
      </c>
      <c r="BP315" s="3">
        <v>305</v>
      </c>
      <c r="BQ315" s="3">
        <v>706</v>
      </c>
      <c r="BR315" s="3">
        <v>416</v>
      </c>
      <c r="BS315" s="3">
        <v>450</v>
      </c>
      <c r="BT315" s="3">
        <v>783</v>
      </c>
      <c r="BU315" s="3">
        <v>726</v>
      </c>
      <c r="BV315" s="3">
        <v>1128</v>
      </c>
      <c r="BW315" s="3">
        <v>663</v>
      </c>
      <c r="BX315" s="3">
        <v>511</v>
      </c>
      <c r="BY315" s="3">
        <v>292</v>
      </c>
      <c r="BZ315" s="3">
        <v>253</v>
      </c>
      <c r="CA315" s="3">
        <v>502</v>
      </c>
      <c r="CB315" s="3">
        <v>199</v>
      </c>
      <c r="CC315" s="3">
        <v>458</v>
      </c>
      <c r="CD315" s="3">
        <v>420</v>
      </c>
      <c r="CE315" s="3">
        <v>596</v>
      </c>
      <c r="CF315" s="3">
        <v>404</v>
      </c>
      <c r="CG315" s="3">
        <v>845</v>
      </c>
      <c r="CH315" s="3">
        <v>353</v>
      </c>
    </row>
    <row r="316" spans="1:86" x14ac:dyDescent="0.2">
      <c r="A316" s="5" t="s">
        <v>675</v>
      </c>
      <c r="B316" s="9">
        <v>515010</v>
      </c>
      <c r="C316" s="9">
        <v>186</v>
      </c>
      <c r="D316" s="9">
        <v>289052</v>
      </c>
      <c r="E316" s="1" t="s">
        <v>676</v>
      </c>
      <c r="F316" s="1" t="s">
        <v>78</v>
      </c>
      <c r="G316" s="1" t="s">
        <v>78</v>
      </c>
      <c r="H316" s="1" t="s">
        <v>78</v>
      </c>
      <c r="I316" s="3">
        <v>255</v>
      </c>
      <c r="J316" s="3">
        <v>308</v>
      </c>
      <c r="K316" s="3">
        <v>206</v>
      </c>
      <c r="L316" s="3">
        <v>176</v>
      </c>
      <c r="M316" s="3">
        <v>309</v>
      </c>
      <c r="N316" s="3">
        <v>315</v>
      </c>
      <c r="O316" s="3">
        <v>141</v>
      </c>
      <c r="P316" s="3">
        <v>246</v>
      </c>
      <c r="Q316" s="3">
        <v>139</v>
      </c>
      <c r="R316" s="3">
        <v>201</v>
      </c>
      <c r="S316" s="3">
        <v>165</v>
      </c>
      <c r="T316" s="3">
        <v>185</v>
      </c>
      <c r="U316" s="3">
        <v>186</v>
      </c>
      <c r="V316" s="3">
        <v>243</v>
      </c>
      <c r="W316" s="3">
        <v>237</v>
      </c>
      <c r="X316" s="3">
        <v>199</v>
      </c>
      <c r="Y316" s="3">
        <v>204</v>
      </c>
      <c r="Z316" s="3">
        <v>238</v>
      </c>
      <c r="AA316" s="3">
        <v>508</v>
      </c>
      <c r="AB316" s="3">
        <v>124</v>
      </c>
      <c r="AC316" s="3">
        <v>133</v>
      </c>
      <c r="AD316" s="3">
        <v>165</v>
      </c>
      <c r="AE316" s="3">
        <v>564</v>
      </c>
      <c r="AF316" s="3">
        <v>254</v>
      </c>
      <c r="AG316" s="3">
        <v>230</v>
      </c>
      <c r="AH316" s="3">
        <v>287</v>
      </c>
      <c r="AI316" s="3">
        <v>159</v>
      </c>
      <c r="AJ316" s="3">
        <v>287</v>
      </c>
      <c r="AK316" s="3">
        <v>195</v>
      </c>
      <c r="AL316" s="3">
        <v>354</v>
      </c>
      <c r="AM316" s="3">
        <v>214</v>
      </c>
      <c r="AN316" s="3">
        <v>136</v>
      </c>
      <c r="AO316" s="3">
        <v>146</v>
      </c>
      <c r="AP316" s="3">
        <v>151</v>
      </c>
      <c r="AQ316" s="3">
        <v>652</v>
      </c>
      <c r="AR316" s="3">
        <v>295</v>
      </c>
      <c r="AS316" s="3">
        <v>208</v>
      </c>
      <c r="AT316" s="3">
        <v>155</v>
      </c>
      <c r="AU316" s="3">
        <v>157</v>
      </c>
      <c r="AV316" s="3">
        <v>268</v>
      </c>
      <c r="AW316" s="3">
        <v>94</v>
      </c>
      <c r="AX316" s="3">
        <v>320</v>
      </c>
      <c r="AY316" s="3">
        <v>308</v>
      </c>
      <c r="AZ316" s="3">
        <v>201</v>
      </c>
      <c r="BA316" s="3">
        <v>153</v>
      </c>
      <c r="BB316" s="3">
        <v>192</v>
      </c>
      <c r="BC316" s="3">
        <v>265</v>
      </c>
      <c r="BD316" s="3">
        <v>186</v>
      </c>
      <c r="BE316" s="3">
        <v>523</v>
      </c>
      <c r="BF316" s="3">
        <v>260</v>
      </c>
      <c r="BG316" s="3">
        <v>135</v>
      </c>
      <c r="BH316" s="3">
        <v>444</v>
      </c>
      <c r="BI316" s="3">
        <v>202</v>
      </c>
      <c r="BJ316" s="3">
        <v>275</v>
      </c>
      <c r="BK316" s="3">
        <v>278</v>
      </c>
      <c r="BL316" s="3">
        <v>173</v>
      </c>
      <c r="BM316" s="3">
        <v>123</v>
      </c>
      <c r="BN316" s="3">
        <v>522</v>
      </c>
      <c r="BO316" s="3">
        <v>586</v>
      </c>
      <c r="BP316" s="3">
        <v>105</v>
      </c>
      <c r="BQ316" s="3">
        <v>220</v>
      </c>
      <c r="BR316" s="3">
        <v>611</v>
      </c>
      <c r="BS316" s="3">
        <v>1065</v>
      </c>
      <c r="BT316" s="3">
        <v>660</v>
      </c>
      <c r="BU316" s="3">
        <v>469</v>
      </c>
      <c r="BV316" s="3">
        <v>531</v>
      </c>
      <c r="BW316" s="3">
        <v>145</v>
      </c>
      <c r="BX316" s="3">
        <v>192</v>
      </c>
      <c r="BY316" s="3">
        <v>313</v>
      </c>
      <c r="BZ316" s="3">
        <v>250</v>
      </c>
      <c r="CA316" s="3">
        <v>219</v>
      </c>
      <c r="CB316" s="3">
        <v>226</v>
      </c>
      <c r="CC316" s="3">
        <v>323</v>
      </c>
      <c r="CD316" s="3">
        <v>280</v>
      </c>
      <c r="CE316" s="3">
        <v>446</v>
      </c>
      <c r="CF316" s="3">
        <v>388</v>
      </c>
      <c r="CG316" s="3">
        <v>527</v>
      </c>
      <c r="CH316" s="3">
        <v>266</v>
      </c>
    </row>
    <row r="317" spans="1:86" x14ac:dyDescent="0.2">
      <c r="A317" s="5" t="s">
        <v>757</v>
      </c>
      <c r="B317" s="9">
        <v>763602</v>
      </c>
      <c r="C317" s="9">
        <v>174</v>
      </c>
      <c r="D317" s="9">
        <v>240551</v>
      </c>
      <c r="E317" s="1" t="s">
        <v>758</v>
      </c>
      <c r="F317" s="1" t="s">
        <v>78</v>
      </c>
      <c r="G317" s="1" t="s">
        <v>78</v>
      </c>
      <c r="H317" s="1" t="s">
        <v>78</v>
      </c>
      <c r="I317" s="3">
        <v>1025</v>
      </c>
      <c r="J317" s="3">
        <v>923</v>
      </c>
      <c r="K317" s="3">
        <v>3133</v>
      </c>
      <c r="L317" s="3">
        <v>444</v>
      </c>
      <c r="M317" s="3">
        <v>1348</v>
      </c>
      <c r="N317" s="3">
        <v>1140</v>
      </c>
      <c r="O317" s="3">
        <v>320</v>
      </c>
      <c r="P317" s="3">
        <v>328</v>
      </c>
      <c r="Q317" s="3">
        <v>801</v>
      </c>
      <c r="R317" s="3">
        <v>679</v>
      </c>
      <c r="S317" s="3">
        <v>550</v>
      </c>
      <c r="T317" s="3">
        <v>244</v>
      </c>
      <c r="U317" s="3">
        <v>1181</v>
      </c>
      <c r="V317" s="3">
        <v>236</v>
      </c>
      <c r="W317" s="3">
        <v>2650</v>
      </c>
      <c r="X317" s="3">
        <v>609</v>
      </c>
      <c r="Y317" s="3">
        <v>483</v>
      </c>
      <c r="Z317" s="3">
        <v>2147</v>
      </c>
      <c r="AA317" s="3">
        <v>737</v>
      </c>
      <c r="AB317" s="3">
        <v>688</v>
      </c>
      <c r="AC317" s="3">
        <v>349</v>
      </c>
      <c r="AD317" s="3">
        <v>256</v>
      </c>
      <c r="AE317" s="3">
        <v>486</v>
      </c>
      <c r="AF317" s="3">
        <v>1023</v>
      </c>
      <c r="AG317" s="3">
        <v>1218</v>
      </c>
      <c r="AH317" s="3">
        <v>359</v>
      </c>
      <c r="AI317" s="3">
        <v>2548</v>
      </c>
      <c r="AJ317" s="3">
        <v>345</v>
      </c>
      <c r="AK317" s="3">
        <v>831</v>
      </c>
      <c r="AL317" s="3">
        <v>134</v>
      </c>
      <c r="AM317" s="3">
        <v>205</v>
      </c>
      <c r="AN317" s="3">
        <v>435</v>
      </c>
      <c r="AO317" s="3">
        <v>1522</v>
      </c>
      <c r="AP317" s="3">
        <v>3089</v>
      </c>
      <c r="AQ317" s="3">
        <v>703</v>
      </c>
      <c r="AR317" s="3">
        <v>221</v>
      </c>
      <c r="AS317" s="3">
        <v>359</v>
      </c>
      <c r="AT317" s="3">
        <v>962</v>
      </c>
      <c r="AU317" s="3">
        <v>232</v>
      </c>
      <c r="AV317" s="3">
        <v>116</v>
      </c>
      <c r="AW317" s="3">
        <v>261</v>
      </c>
      <c r="AX317" s="3">
        <v>349</v>
      </c>
      <c r="AY317" s="3">
        <v>1485</v>
      </c>
      <c r="AZ317" s="3">
        <v>265</v>
      </c>
      <c r="BA317" s="3">
        <v>1580</v>
      </c>
      <c r="BB317" s="3">
        <v>245</v>
      </c>
      <c r="BC317" s="3">
        <v>793</v>
      </c>
      <c r="BD317" s="3">
        <v>478</v>
      </c>
      <c r="BE317" s="3">
        <v>215</v>
      </c>
      <c r="BF317" s="3">
        <v>695</v>
      </c>
      <c r="BG317" s="3">
        <v>527</v>
      </c>
      <c r="BH317" s="3">
        <v>682</v>
      </c>
      <c r="BI317" s="3">
        <v>133</v>
      </c>
      <c r="BJ317" s="3">
        <v>1380</v>
      </c>
      <c r="BK317" s="3">
        <v>259</v>
      </c>
      <c r="BL317" s="3">
        <v>185</v>
      </c>
      <c r="BM317" s="3">
        <v>254</v>
      </c>
      <c r="BN317" s="3">
        <v>859</v>
      </c>
      <c r="BO317" s="3">
        <v>280</v>
      </c>
      <c r="BP317" s="3">
        <v>156</v>
      </c>
      <c r="BQ317" s="3">
        <v>501</v>
      </c>
      <c r="BR317" s="3">
        <v>882</v>
      </c>
      <c r="BS317" s="3">
        <v>1166</v>
      </c>
      <c r="BT317" s="3">
        <v>743</v>
      </c>
      <c r="BU317" s="3">
        <v>428</v>
      </c>
      <c r="BV317" s="3">
        <v>421</v>
      </c>
      <c r="BW317" s="3">
        <v>364</v>
      </c>
      <c r="BX317" s="3">
        <v>944</v>
      </c>
      <c r="BY317" s="3">
        <v>253</v>
      </c>
      <c r="BZ317" s="3">
        <v>223</v>
      </c>
      <c r="CA317" s="3">
        <v>241</v>
      </c>
      <c r="CB317" s="3">
        <v>213</v>
      </c>
      <c r="CC317" s="3">
        <v>301</v>
      </c>
      <c r="CD317" s="3">
        <v>210</v>
      </c>
      <c r="CE317" s="3">
        <v>388</v>
      </c>
      <c r="CF317" s="3">
        <v>446</v>
      </c>
      <c r="CG317" s="3">
        <v>433</v>
      </c>
      <c r="CH317" s="3">
        <v>279</v>
      </c>
    </row>
    <row r="318" spans="1:86" x14ac:dyDescent="0.2">
      <c r="A318" s="5" t="s">
        <v>891</v>
      </c>
      <c r="B318" s="9">
        <v>456893</v>
      </c>
      <c r="C318" s="9">
        <v>232</v>
      </c>
      <c r="D318" s="9">
        <v>213697</v>
      </c>
      <c r="E318" s="1" t="s">
        <v>892</v>
      </c>
      <c r="F318" s="1" t="s">
        <v>78</v>
      </c>
      <c r="G318" s="1" t="s">
        <v>78</v>
      </c>
      <c r="H318" s="1" t="s">
        <v>78</v>
      </c>
      <c r="I318" s="3">
        <v>250</v>
      </c>
      <c r="J318" s="3">
        <v>572</v>
      </c>
      <c r="K318" s="3">
        <v>335</v>
      </c>
      <c r="L318" s="3">
        <v>139</v>
      </c>
      <c r="M318" s="3">
        <v>369</v>
      </c>
      <c r="N318" s="3">
        <v>498</v>
      </c>
      <c r="O318" s="3">
        <v>118</v>
      </c>
      <c r="P318" s="3">
        <v>289</v>
      </c>
      <c r="Q318" s="3">
        <v>140</v>
      </c>
      <c r="R318" s="3">
        <v>219</v>
      </c>
      <c r="S318" s="3">
        <v>138</v>
      </c>
      <c r="T318" s="3">
        <v>358</v>
      </c>
      <c r="U318" s="3">
        <v>314</v>
      </c>
      <c r="V318" s="3">
        <v>297</v>
      </c>
      <c r="W318" s="3">
        <v>198</v>
      </c>
      <c r="X318" s="3">
        <v>134</v>
      </c>
      <c r="Y318" s="3">
        <v>179</v>
      </c>
      <c r="Z318" s="3">
        <v>500</v>
      </c>
      <c r="AA318" s="3">
        <v>498</v>
      </c>
      <c r="AB318" s="3">
        <v>317</v>
      </c>
      <c r="AC318" s="3">
        <v>123</v>
      </c>
      <c r="AD318" s="3">
        <v>188</v>
      </c>
      <c r="AE318" s="3">
        <v>412</v>
      </c>
      <c r="AF318" s="3">
        <v>260</v>
      </c>
      <c r="AG318" s="3">
        <v>236</v>
      </c>
      <c r="AH318" s="3">
        <v>286</v>
      </c>
      <c r="AI318" s="3">
        <v>403</v>
      </c>
      <c r="AJ318" s="3">
        <v>270</v>
      </c>
      <c r="AK318" s="3">
        <v>186</v>
      </c>
      <c r="AL318" s="3">
        <v>1100</v>
      </c>
      <c r="AM318" s="3">
        <v>284</v>
      </c>
      <c r="AN318" s="3">
        <v>163</v>
      </c>
      <c r="AO318" s="3">
        <v>147</v>
      </c>
      <c r="AP318" s="3">
        <v>158</v>
      </c>
      <c r="AQ318" s="3">
        <v>1066</v>
      </c>
      <c r="AR318" s="3">
        <v>203</v>
      </c>
      <c r="AS318" s="3">
        <v>253</v>
      </c>
      <c r="AT318" s="3">
        <v>234</v>
      </c>
      <c r="AU318" s="3">
        <v>359</v>
      </c>
      <c r="AV318" s="3">
        <v>318</v>
      </c>
      <c r="AW318" s="3">
        <v>133</v>
      </c>
      <c r="AX318" s="3">
        <v>255</v>
      </c>
      <c r="AY318" s="3">
        <v>422</v>
      </c>
      <c r="AZ318" s="3">
        <v>242</v>
      </c>
      <c r="BA318" s="3">
        <v>260</v>
      </c>
      <c r="BB318" s="3">
        <v>197</v>
      </c>
      <c r="BC318" s="3">
        <v>519</v>
      </c>
      <c r="BD318" s="3">
        <v>186</v>
      </c>
      <c r="BE318" s="3">
        <v>380</v>
      </c>
      <c r="BF318" s="3">
        <v>431</v>
      </c>
      <c r="BG318" s="3">
        <v>202</v>
      </c>
      <c r="BH318" s="3">
        <v>603</v>
      </c>
      <c r="BI318" s="3">
        <v>156</v>
      </c>
      <c r="BJ318" s="3">
        <v>196</v>
      </c>
      <c r="BK318" s="3">
        <v>340</v>
      </c>
      <c r="BL318" s="3">
        <v>148</v>
      </c>
      <c r="BM318" s="3">
        <v>137</v>
      </c>
      <c r="BN318" s="3">
        <v>367</v>
      </c>
      <c r="BO318" s="3">
        <v>481</v>
      </c>
      <c r="BP318" s="3">
        <v>97</v>
      </c>
      <c r="BQ318" s="3">
        <v>179</v>
      </c>
      <c r="BR318" s="3">
        <v>485</v>
      </c>
      <c r="BS318" s="3">
        <v>1075</v>
      </c>
      <c r="BT318" s="3">
        <v>941</v>
      </c>
      <c r="BU318" s="3">
        <v>563</v>
      </c>
      <c r="BV318" s="3">
        <v>527</v>
      </c>
      <c r="BW318" s="3">
        <v>242</v>
      </c>
      <c r="BX318" s="3">
        <v>388</v>
      </c>
      <c r="BY318" s="3">
        <v>383</v>
      </c>
      <c r="BZ318" s="3">
        <v>302</v>
      </c>
      <c r="CA318" s="3">
        <v>196</v>
      </c>
      <c r="CB318" s="3">
        <v>264</v>
      </c>
      <c r="CC318" s="3">
        <v>308</v>
      </c>
      <c r="CD318" s="3">
        <v>466</v>
      </c>
      <c r="CE318" s="3">
        <v>1071</v>
      </c>
      <c r="CF318" s="3">
        <v>376</v>
      </c>
      <c r="CG318" s="3">
        <v>957</v>
      </c>
      <c r="CH318" s="3">
        <v>496</v>
      </c>
    </row>
    <row r="319" spans="1:86" x14ac:dyDescent="0.2">
      <c r="A319" s="5" t="s">
        <v>807</v>
      </c>
      <c r="B319" s="9">
        <v>523660</v>
      </c>
      <c r="C319" s="9">
        <v>211</v>
      </c>
      <c r="D319" s="9">
        <v>227767</v>
      </c>
      <c r="E319" s="1" t="s">
        <v>808</v>
      </c>
      <c r="F319" s="1" t="s">
        <v>78</v>
      </c>
      <c r="G319" s="1" t="s">
        <v>78</v>
      </c>
      <c r="H319" s="1" t="s">
        <v>78</v>
      </c>
      <c r="I319" s="3">
        <v>298</v>
      </c>
      <c r="J319" s="3">
        <v>205</v>
      </c>
      <c r="K319" s="3">
        <v>403</v>
      </c>
      <c r="L319" s="3">
        <v>297</v>
      </c>
      <c r="M319" s="3">
        <v>395</v>
      </c>
      <c r="N319" s="3">
        <v>448</v>
      </c>
      <c r="O319" s="3">
        <v>223</v>
      </c>
      <c r="P319" s="3">
        <v>222</v>
      </c>
      <c r="Q319" s="3">
        <v>235</v>
      </c>
      <c r="R319" s="3">
        <v>508</v>
      </c>
      <c r="S319" s="3">
        <v>268</v>
      </c>
      <c r="T319" s="3">
        <v>494</v>
      </c>
      <c r="U319" s="3">
        <v>243</v>
      </c>
      <c r="V319" s="3">
        <v>284</v>
      </c>
      <c r="W319" s="3">
        <v>296</v>
      </c>
      <c r="X319" s="3">
        <v>213</v>
      </c>
      <c r="Y319" s="3">
        <v>242</v>
      </c>
      <c r="Z319" s="3">
        <v>326</v>
      </c>
      <c r="AA319" s="3">
        <v>346</v>
      </c>
      <c r="AB319" s="3">
        <v>222</v>
      </c>
      <c r="AC319" s="3">
        <v>159</v>
      </c>
      <c r="AD319" s="3">
        <v>199</v>
      </c>
      <c r="AE319" s="3">
        <v>357</v>
      </c>
      <c r="AF319" s="3">
        <v>198</v>
      </c>
      <c r="AG319" s="3">
        <v>136</v>
      </c>
      <c r="AH319" s="3">
        <v>285</v>
      </c>
      <c r="AI319" s="3">
        <v>204</v>
      </c>
      <c r="AJ319" s="3">
        <v>238</v>
      </c>
      <c r="AK319" s="3">
        <v>199</v>
      </c>
      <c r="AL319" s="3">
        <v>248</v>
      </c>
      <c r="AM319" s="3">
        <v>269</v>
      </c>
      <c r="AN319" s="3">
        <v>298</v>
      </c>
      <c r="AO319" s="3">
        <v>266</v>
      </c>
      <c r="AP319" s="3">
        <v>329</v>
      </c>
      <c r="AQ319" s="3">
        <v>359</v>
      </c>
      <c r="AR319" s="3">
        <v>255</v>
      </c>
      <c r="AS319" s="3">
        <v>323</v>
      </c>
      <c r="AT319" s="3">
        <v>283</v>
      </c>
      <c r="AU319" s="3">
        <v>280</v>
      </c>
      <c r="AV319" s="3">
        <v>238</v>
      </c>
      <c r="AW319" s="3">
        <v>240</v>
      </c>
      <c r="AX319" s="3">
        <v>653</v>
      </c>
      <c r="AY319" s="3">
        <v>392</v>
      </c>
      <c r="AZ319" s="3">
        <v>222</v>
      </c>
      <c r="BA319" s="3">
        <v>299</v>
      </c>
      <c r="BB319" s="3">
        <v>183</v>
      </c>
      <c r="BC319" s="3">
        <v>345</v>
      </c>
      <c r="BD319" s="3">
        <v>352</v>
      </c>
      <c r="BE319" s="3">
        <v>412</v>
      </c>
      <c r="BF319" s="3">
        <v>434</v>
      </c>
      <c r="BG319" s="3">
        <v>210</v>
      </c>
      <c r="BH319" s="3">
        <v>415</v>
      </c>
      <c r="BI319" s="3">
        <v>212</v>
      </c>
      <c r="BJ319" s="3">
        <v>282</v>
      </c>
      <c r="BK319" s="3">
        <v>504</v>
      </c>
      <c r="BL319" s="3">
        <v>271</v>
      </c>
      <c r="BM319" s="3">
        <v>177</v>
      </c>
      <c r="BN319" s="3">
        <v>706</v>
      </c>
      <c r="BO319" s="3">
        <v>379</v>
      </c>
      <c r="BP319" s="3">
        <v>295</v>
      </c>
      <c r="BQ319" s="3">
        <v>275</v>
      </c>
      <c r="BR319" s="3">
        <v>405</v>
      </c>
      <c r="BS319" s="3">
        <v>250</v>
      </c>
      <c r="BT319" s="3">
        <v>256</v>
      </c>
      <c r="BU319" s="3">
        <v>598</v>
      </c>
      <c r="BV319" s="3">
        <v>500</v>
      </c>
      <c r="BW319" s="3">
        <v>510</v>
      </c>
      <c r="BX319" s="3">
        <v>362</v>
      </c>
      <c r="BY319" s="3">
        <v>312</v>
      </c>
      <c r="BZ319" s="3">
        <v>261</v>
      </c>
      <c r="CA319" s="3">
        <v>258</v>
      </c>
      <c r="CB319" s="3">
        <v>280</v>
      </c>
      <c r="CC319" s="3">
        <v>303</v>
      </c>
      <c r="CD319" s="3">
        <v>385</v>
      </c>
      <c r="CE319" s="3">
        <v>285</v>
      </c>
      <c r="CF319" s="3">
        <v>310</v>
      </c>
      <c r="CG319" s="3">
        <v>465</v>
      </c>
      <c r="CH319" s="3">
        <v>223</v>
      </c>
    </row>
    <row r="320" spans="1:86" x14ac:dyDescent="0.2">
      <c r="A320" s="5" t="s">
        <v>777</v>
      </c>
      <c r="B320" s="9">
        <v>641829</v>
      </c>
      <c r="C320" s="9">
        <v>201</v>
      </c>
      <c r="D320" s="9">
        <v>233287</v>
      </c>
      <c r="E320" s="1" t="s">
        <v>778</v>
      </c>
      <c r="F320" s="1" t="s">
        <v>78</v>
      </c>
      <c r="G320" s="1" t="s">
        <v>78</v>
      </c>
      <c r="H320" s="1" t="s">
        <v>78</v>
      </c>
      <c r="I320" s="3">
        <v>224</v>
      </c>
      <c r="J320" s="3">
        <v>1028</v>
      </c>
      <c r="K320" s="3">
        <v>488</v>
      </c>
      <c r="L320" s="3">
        <v>183</v>
      </c>
      <c r="M320" s="3">
        <v>424</v>
      </c>
      <c r="N320" s="3">
        <v>258</v>
      </c>
      <c r="O320" s="3">
        <v>133</v>
      </c>
      <c r="P320" s="3">
        <v>108</v>
      </c>
      <c r="Q320" s="3">
        <v>274</v>
      </c>
      <c r="R320" s="3">
        <v>359</v>
      </c>
      <c r="S320" s="3">
        <v>268</v>
      </c>
      <c r="T320" s="3">
        <v>128</v>
      </c>
      <c r="U320" s="3">
        <v>143</v>
      </c>
      <c r="V320" s="3">
        <v>297</v>
      </c>
      <c r="W320" s="3">
        <v>209</v>
      </c>
      <c r="X320" s="3">
        <v>194</v>
      </c>
      <c r="Y320" s="3">
        <v>214</v>
      </c>
      <c r="Z320" s="3">
        <v>256</v>
      </c>
      <c r="AA320" s="3">
        <v>130</v>
      </c>
      <c r="AB320" s="3">
        <v>232</v>
      </c>
      <c r="AC320" s="3">
        <v>172</v>
      </c>
      <c r="AD320" s="3">
        <v>147</v>
      </c>
      <c r="AE320" s="3">
        <v>211</v>
      </c>
      <c r="AF320" s="3">
        <v>511</v>
      </c>
      <c r="AG320" s="3">
        <v>2856</v>
      </c>
      <c r="AH320" s="3">
        <v>133</v>
      </c>
      <c r="AI320" s="3">
        <v>277</v>
      </c>
      <c r="AJ320" s="3">
        <v>516</v>
      </c>
      <c r="AK320" s="3">
        <v>372</v>
      </c>
      <c r="AL320" s="3">
        <v>166</v>
      </c>
      <c r="AM320" s="3">
        <v>189</v>
      </c>
      <c r="AN320" s="3">
        <v>104</v>
      </c>
      <c r="AO320" s="3">
        <v>235</v>
      </c>
      <c r="AP320" s="3">
        <v>106</v>
      </c>
      <c r="AQ320" s="3">
        <v>177</v>
      </c>
      <c r="AR320" s="3">
        <v>58</v>
      </c>
      <c r="AS320" s="3">
        <v>284</v>
      </c>
      <c r="AT320" s="3">
        <v>182</v>
      </c>
      <c r="AU320" s="3">
        <v>382</v>
      </c>
      <c r="AV320" s="3">
        <v>259</v>
      </c>
      <c r="AW320" s="3">
        <v>125</v>
      </c>
      <c r="AX320" s="3">
        <v>142</v>
      </c>
      <c r="AY320" s="3">
        <v>96</v>
      </c>
      <c r="AZ320" s="3">
        <v>117</v>
      </c>
      <c r="BA320" s="3">
        <v>203</v>
      </c>
      <c r="BB320" s="3">
        <v>98</v>
      </c>
      <c r="BC320" s="3">
        <v>191</v>
      </c>
      <c r="BD320" s="3">
        <v>87</v>
      </c>
      <c r="BE320" s="3">
        <v>93</v>
      </c>
      <c r="BF320" s="3">
        <v>271</v>
      </c>
      <c r="BG320" s="3">
        <v>113</v>
      </c>
      <c r="BH320" s="3">
        <v>173</v>
      </c>
      <c r="BI320" s="3">
        <v>148</v>
      </c>
      <c r="BJ320" s="3">
        <v>122</v>
      </c>
      <c r="BK320" s="3">
        <v>163</v>
      </c>
      <c r="BL320" s="3">
        <v>148</v>
      </c>
      <c r="BM320" s="3">
        <v>45</v>
      </c>
      <c r="BN320" s="3">
        <v>87</v>
      </c>
      <c r="BO320" s="3">
        <v>777</v>
      </c>
      <c r="BP320" s="3">
        <v>294</v>
      </c>
      <c r="BQ320" s="3">
        <v>158</v>
      </c>
      <c r="BR320" s="3">
        <v>113</v>
      </c>
      <c r="BS320" s="3">
        <v>195</v>
      </c>
      <c r="BT320" s="3">
        <v>98</v>
      </c>
      <c r="BU320" s="3">
        <v>263</v>
      </c>
      <c r="BV320" s="3">
        <v>178</v>
      </c>
      <c r="BW320" s="3">
        <v>222</v>
      </c>
      <c r="BX320" s="3">
        <v>168</v>
      </c>
      <c r="BY320" s="3">
        <v>116</v>
      </c>
      <c r="BZ320" s="3">
        <v>143</v>
      </c>
      <c r="CA320" s="3">
        <v>114</v>
      </c>
      <c r="CB320" s="3">
        <v>163</v>
      </c>
      <c r="CC320" s="3">
        <v>151</v>
      </c>
      <c r="CD320" s="3">
        <v>233</v>
      </c>
      <c r="CE320" s="3">
        <v>119</v>
      </c>
      <c r="CF320" s="3">
        <v>305</v>
      </c>
      <c r="CG320" s="3">
        <v>141</v>
      </c>
      <c r="CH320" s="3">
        <v>147</v>
      </c>
    </row>
    <row r="321" spans="1:86" x14ac:dyDescent="0.2">
      <c r="A321" s="5" t="s">
        <v>477</v>
      </c>
      <c r="B321" s="9">
        <v>283909</v>
      </c>
      <c r="C321" s="9">
        <v>201</v>
      </c>
      <c r="D321" s="9">
        <v>558744</v>
      </c>
      <c r="E321" s="1" t="s">
        <v>478</v>
      </c>
      <c r="F321" s="1" t="s">
        <v>78</v>
      </c>
      <c r="G321" s="1" t="s">
        <v>78</v>
      </c>
      <c r="H321" s="1" t="s">
        <v>78</v>
      </c>
      <c r="I321" s="3">
        <v>364</v>
      </c>
      <c r="J321" s="3">
        <v>404</v>
      </c>
      <c r="K321" s="3">
        <v>205</v>
      </c>
      <c r="L321" s="3">
        <v>246</v>
      </c>
      <c r="M321" s="3">
        <v>297</v>
      </c>
      <c r="N321" s="3">
        <v>438</v>
      </c>
      <c r="O321" s="3">
        <v>214</v>
      </c>
      <c r="P321" s="3">
        <v>187</v>
      </c>
      <c r="Q321" s="3">
        <v>200</v>
      </c>
      <c r="R321" s="3">
        <v>536</v>
      </c>
      <c r="S321" s="3">
        <v>396</v>
      </c>
      <c r="T321" s="3">
        <v>209</v>
      </c>
      <c r="U321" s="3">
        <v>384</v>
      </c>
      <c r="V321" s="3">
        <v>658</v>
      </c>
      <c r="W321" s="3">
        <v>209</v>
      </c>
      <c r="X321" s="3">
        <v>408</v>
      </c>
      <c r="Y321" s="3">
        <v>441</v>
      </c>
      <c r="Z321" s="3">
        <v>507</v>
      </c>
      <c r="AA321" s="3">
        <v>207</v>
      </c>
      <c r="AB321" s="3">
        <v>413</v>
      </c>
      <c r="AC321" s="3">
        <v>159</v>
      </c>
      <c r="AD321" s="3">
        <v>304</v>
      </c>
      <c r="AE321" s="3">
        <v>175</v>
      </c>
      <c r="AF321" s="3">
        <v>233</v>
      </c>
      <c r="AG321" s="3">
        <v>210</v>
      </c>
      <c r="AH321" s="3">
        <v>82</v>
      </c>
      <c r="AI321" s="3">
        <v>304</v>
      </c>
      <c r="AJ321" s="3">
        <v>242</v>
      </c>
      <c r="AK321" s="3">
        <v>39</v>
      </c>
      <c r="AL321" s="3">
        <v>166</v>
      </c>
      <c r="AM321" s="3">
        <v>167</v>
      </c>
      <c r="AN321" s="3">
        <v>257</v>
      </c>
      <c r="AO321" s="3">
        <v>254</v>
      </c>
      <c r="AP321" s="3">
        <v>229</v>
      </c>
      <c r="AQ321" s="3">
        <v>199</v>
      </c>
      <c r="AR321" s="3">
        <v>751</v>
      </c>
      <c r="AS321" s="3">
        <v>266</v>
      </c>
      <c r="AT321" s="3">
        <v>355</v>
      </c>
      <c r="AU321" s="3">
        <v>259</v>
      </c>
      <c r="AV321" s="3">
        <v>420</v>
      </c>
      <c r="AW321" s="3">
        <v>182</v>
      </c>
      <c r="AX321" s="3">
        <v>207</v>
      </c>
      <c r="AY321" s="3">
        <v>201</v>
      </c>
      <c r="AZ321" s="3">
        <v>200</v>
      </c>
      <c r="BA321" s="3">
        <v>168</v>
      </c>
      <c r="BB321" s="3">
        <v>156</v>
      </c>
      <c r="BC321" s="3">
        <v>331</v>
      </c>
      <c r="BD321" s="3">
        <v>169</v>
      </c>
      <c r="BE321" s="3">
        <v>206</v>
      </c>
      <c r="BF321" s="3">
        <v>247</v>
      </c>
      <c r="BG321" s="3">
        <v>184</v>
      </c>
      <c r="BH321" s="3">
        <v>407</v>
      </c>
      <c r="BI321" s="3">
        <v>312</v>
      </c>
      <c r="BJ321" s="3">
        <v>194</v>
      </c>
      <c r="BK321" s="3">
        <v>423</v>
      </c>
      <c r="BL321" s="3">
        <v>135</v>
      </c>
      <c r="BM321" s="3">
        <v>165</v>
      </c>
      <c r="BN321" s="3">
        <v>200</v>
      </c>
      <c r="BO321" s="3">
        <v>232</v>
      </c>
      <c r="BP321" s="3">
        <v>505</v>
      </c>
      <c r="BQ321" s="3">
        <v>362</v>
      </c>
      <c r="BR321" s="3">
        <v>160</v>
      </c>
      <c r="BS321" s="3">
        <v>260</v>
      </c>
      <c r="BT321" s="3">
        <v>293</v>
      </c>
      <c r="BU321" s="3">
        <v>174</v>
      </c>
      <c r="BV321" s="3">
        <v>251</v>
      </c>
      <c r="BW321" s="3">
        <v>151</v>
      </c>
      <c r="BX321" s="3">
        <v>227</v>
      </c>
      <c r="BY321" s="3">
        <v>149</v>
      </c>
      <c r="BZ321" s="3">
        <v>232</v>
      </c>
      <c r="CA321" s="3">
        <v>236</v>
      </c>
      <c r="CB321" s="3">
        <v>205</v>
      </c>
      <c r="CC321" s="3">
        <v>224</v>
      </c>
      <c r="CD321" s="3">
        <v>219</v>
      </c>
      <c r="CE321" s="3">
        <v>251</v>
      </c>
      <c r="CF321" s="3">
        <v>324</v>
      </c>
      <c r="CG321" s="3">
        <v>233</v>
      </c>
      <c r="CH321" s="3">
        <v>475</v>
      </c>
    </row>
    <row r="322" spans="1:86" x14ac:dyDescent="0.2">
      <c r="A322" s="5" t="s">
        <v>809</v>
      </c>
      <c r="B322" s="9">
        <v>508685</v>
      </c>
      <c r="C322" s="9">
        <v>299</v>
      </c>
      <c r="D322" s="9">
        <v>227703</v>
      </c>
      <c r="E322" s="1" t="s">
        <v>810</v>
      </c>
      <c r="F322" s="1" t="s">
        <v>78</v>
      </c>
      <c r="G322" s="1" t="s">
        <v>78</v>
      </c>
      <c r="H322" s="1" t="s">
        <v>78</v>
      </c>
      <c r="I322" s="3">
        <v>1006</v>
      </c>
      <c r="J322" s="3">
        <v>291</v>
      </c>
      <c r="K322" s="3">
        <v>352</v>
      </c>
      <c r="L322" s="3">
        <v>123</v>
      </c>
      <c r="M322" s="3">
        <v>400</v>
      </c>
      <c r="N322" s="3">
        <v>552</v>
      </c>
      <c r="O322" s="3">
        <v>137</v>
      </c>
      <c r="P322" s="3">
        <v>137</v>
      </c>
      <c r="Q322" s="3">
        <v>488</v>
      </c>
      <c r="R322" s="3">
        <v>2022</v>
      </c>
      <c r="S322" s="3">
        <v>476</v>
      </c>
      <c r="T322" s="3">
        <v>183</v>
      </c>
      <c r="U322" s="3">
        <v>150</v>
      </c>
      <c r="V322" s="3">
        <v>285</v>
      </c>
      <c r="W322" s="3">
        <v>174</v>
      </c>
      <c r="X322" s="3">
        <v>245</v>
      </c>
      <c r="Y322" s="3">
        <v>183</v>
      </c>
      <c r="Z322" s="3">
        <v>246</v>
      </c>
      <c r="AA322" s="3">
        <v>579</v>
      </c>
      <c r="AB322" s="3">
        <v>104</v>
      </c>
      <c r="AC322" s="3">
        <v>312</v>
      </c>
      <c r="AD322" s="3">
        <v>904</v>
      </c>
      <c r="AE322" s="3">
        <v>308</v>
      </c>
      <c r="AF322" s="3">
        <v>92</v>
      </c>
      <c r="AG322" s="3">
        <v>95</v>
      </c>
      <c r="AH322" s="3">
        <v>246</v>
      </c>
      <c r="AI322" s="3">
        <v>274</v>
      </c>
      <c r="AJ322" s="3">
        <v>80</v>
      </c>
      <c r="AK322" s="3">
        <v>463</v>
      </c>
      <c r="AL322" s="3">
        <v>282</v>
      </c>
      <c r="AM322" s="3">
        <v>586</v>
      </c>
      <c r="AN322" s="3">
        <v>283</v>
      </c>
      <c r="AO322" s="3">
        <v>413</v>
      </c>
      <c r="AP322" s="3">
        <v>477</v>
      </c>
      <c r="AQ322" s="3">
        <v>165</v>
      </c>
      <c r="AR322" s="3">
        <v>147</v>
      </c>
      <c r="AS322" s="3">
        <v>153</v>
      </c>
      <c r="AT322" s="3">
        <v>776</v>
      </c>
      <c r="AU322" s="3">
        <v>253</v>
      </c>
      <c r="AV322" s="3">
        <v>76</v>
      </c>
      <c r="AW322" s="3">
        <v>193</v>
      </c>
      <c r="AX322" s="3">
        <v>3549</v>
      </c>
      <c r="AY322" s="3">
        <v>409</v>
      </c>
      <c r="AZ322" s="3">
        <v>1411</v>
      </c>
      <c r="BA322" s="3">
        <v>420</v>
      </c>
      <c r="BB322" s="3">
        <v>269</v>
      </c>
      <c r="BC322" s="3">
        <v>642</v>
      </c>
      <c r="BD322" s="3">
        <v>4112</v>
      </c>
      <c r="BE322" s="3">
        <v>1476</v>
      </c>
      <c r="BF322" s="3">
        <v>784</v>
      </c>
      <c r="BG322" s="3">
        <v>113</v>
      </c>
      <c r="BH322" s="3">
        <v>634</v>
      </c>
      <c r="BI322" s="3">
        <v>220</v>
      </c>
      <c r="BJ322" s="3">
        <v>173</v>
      </c>
      <c r="BK322" s="3">
        <v>360</v>
      </c>
      <c r="BL322" s="3">
        <v>598</v>
      </c>
      <c r="BM322" s="3">
        <v>124</v>
      </c>
      <c r="BN322" s="3">
        <v>2380</v>
      </c>
      <c r="BO322" s="3">
        <v>400</v>
      </c>
      <c r="BP322" s="3">
        <v>750</v>
      </c>
      <c r="BQ322" s="3">
        <v>1436</v>
      </c>
      <c r="BR322" s="3">
        <v>300</v>
      </c>
      <c r="BS322" s="3">
        <v>424</v>
      </c>
      <c r="BT322" s="3">
        <v>346</v>
      </c>
      <c r="BU322" s="3">
        <v>2072</v>
      </c>
      <c r="BV322" s="3">
        <v>2270</v>
      </c>
      <c r="BW322" s="3">
        <v>3571</v>
      </c>
      <c r="BX322" s="3">
        <v>1652</v>
      </c>
      <c r="BY322" s="3">
        <v>566</v>
      </c>
      <c r="BZ322" s="3">
        <v>948</v>
      </c>
      <c r="CA322" s="3">
        <v>2936</v>
      </c>
      <c r="CB322" s="3">
        <v>745</v>
      </c>
      <c r="CC322" s="3">
        <v>1750</v>
      </c>
      <c r="CD322" s="3">
        <v>586</v>
      </c>
      <c r="CE322" s="3">
        <v>522</v>
      </c>
      <c r="CF322" s="3">
        <v>268</v>
      </c>
      <c r="CG322" s="3">
        <v>1003</v>
      </c>
      <c r="CH322" s="3">
        <v>228</v>
      </c>
    </row>
    <row r="323" spans="1:86" x14ac:dyDescent="0.2">
      <c r="A323" s="5" t="s">
        <v>667</v>
      </c>
      <c r="B323" s="9">
        <v>292802</v>
      </c>
      <c r="C323" s="9">
        <v>88</v>
      </c>
      <c r="D323" s="9">
        <v>295010</v>
      </c>
      <c r="E323" s="1" t="s">
        <v>668</v>
      </c>
      <c r="F323" s="1" t="s">
        <v>78</v>
      </c>
      <c r="G323" s="1" t="s">
        <v>78</v>
      </c>
      <c r="H323" s="1" t="s">
        <v>78</v>
      </c>
      <c r="I323" s="3">
        <v>3529</v>
      </c>
      <c r="J323" s="3">
        <v>4858</v>
      </c>
      <c r="K323" s="3">
        <v>4497</v>
      </c>
      <c r="L323" s="3">
        <v>4450</v>
      </c>
      <c r="M323" s="3">
        <v>2641</v>
      </c>
      <c r="N323" s="3">
        <v>3694</v>
      </c>
      <c r="O323" s="3">
        <v>3162</v>
      </c>
      <c r="P323" s="3">
        <v>3998</v>
      </c>
      <c r="Q323" s="3">
        <v>3225</v>
      </c>
      <c r="R323" s="3">
        <v>2897</v>
      </c>
      <c r="S323" s="3">
        <v>3375</v>
      </c>
      <c r="T323" s="3">
        <v>3206</v>
      </c>
      <c r="U323" s="3">
        <v>3524</v>
      </c>
      <c r="V323" s="3">
        <v>3992</v>
      </c>
      <c r="W323" s="3">
        <v>3637</v>
      </c>
      <c r="X323" s="3">
        <v>3375</v>
      </c>
      <c r="Y323" s="3">
        <v>2933</v>
      </c>
      <c r="Z323" s="3">
        <v>4118</v>
      </c>
      <c r="AA323" s="3">
        <v>3796</v>
      </c>
      <c r="AB323" s="3">
        <v>4226</v>
      </c>
      <c r="AC323" s="3">
        <v>2448</v>
      </c>
      <c r="AD323" s="3">
        <v>3991</v>
      </c>
      <c r="AE323" s="3">
        <v>3885</v>
      </c>
      <c r="AF323" s="3">
        <v>3958</v>
      </c>
      <c r="AG323" s="3">
        <v>4616</v>
      </c>
      <c r="AH323" s="3">
        <v>2423</v>
      </c>
      <c r="AI323" s="3">
        <v>4021</v>
      </c>
      <c r="AJ323" s="3">
        <v>2603</v>
      </c>
      <c r="AK323" s="3">
        <v>4033</v>
      </c>
      <c r="AL323" s="3">
        <v>3136</v>
      </c>
      <c r="AM323" s="3">
        <v>1993</v>
      </c>
      <c r="AN323" s="3">
        <v>2851</v>
      </c>
      <c r="AO323" s="3">
        <v>3004</v>
      </c>
      <c r="AP323" s="3">
        <v>3903</v>
      </c>
      <c r="AQ323" s="3">
        <v>5093</v>
      </c>
      <c r="AR323" s="3">
        <v>2539</v>
      </c>
      <c r="AS323" s="3">
        <v>2848</v>
      </c>
      <c r="AT323" s="3">
        <v>2394</v>
      </c>
      <c r="AU323" s="3">
        <v>3890</v>
      </c>
      <c r="AV323" s="3">
        <v>2905</v>
      </c>
      <c r="AW323" s="3">
        <v>2858</v>
      </c>
      <c r="AX323" s="3">
        <v>4309</v>
      </c>
      <c r="AY323" s="3">
        <v>4594</v>
      </c>
      <c r="AZ323" s="3">
        <v>3232</v>
      </c>
      <c r="BA323" s="3">
        <v>4185</v>
      </c>
      <c r="BB323" s="3">
        <v>3870</v>
      </c>
      <c r="BC323" s="3">
        <v>5736</v>
      </c>
      <c r="BD323" s="3">
        <v>3090</v>
      </c>
      <c r="BE323" s="3">
        <v>2967</v>
      </c>
      <c r="BF323" s="3">
        <v>3833</v>
      </c>
      <c r="BG323" s="3">
        <v>3388</v>
      </c>
      <c r="BH323" s="3">
        <v>5119</v>
      </c>
      <c r="BI323" s="3">
        <v>4232</v>
      </c>
      <c r="BJ323" s="3">
        <v>2766</v>
      </c>
      <c r="BK323" s="3">
        <v>3438</v>
      </c>
      <c r="BL323" s="3">
        <v>4642</v>
      </c>
      <c r="BM323" s="3">
        <v>2944</v>
      </c>
      <c r="BN323" s="3">
        <v>5133</v>
      </c>
      <c r="BO323" s="3">
        <v>2247</v>
      </c>
      <c r="BP323" s="3">
        <v>2847</v>
      </c>
      <c r="BQ323" s="3">
        <v>3342</v>
      </c>
      <c r="BR323" s="3">
        <v>3082</v>
      </c>
      <c r="BS323" s="3">
        <v>3629</v>
      </c>
      <c r="BT323" s="3">
        <v>3844</v>
      </c>
      <c r="BU323" s="3">
        <v>2877</v>
      </c>
      <c r="BV323" s="3">
        <v>3057</v>
      </c>
      <c r="BW323" s="3">
        <v>4488</v>
      </c>
      <c r="BX323" s="3">
        <v>4014</v>
      </c>
      <c r="BY323" s="3">
        <v>3708</v>
      </c>
      <c r="BZ323" s="3">
        <v>3305</v>
      </c>
      <c r="CA323" s="3">
        <v>4654</v>
      </c>
      <c r="CB323" s="3">
        <v>3855</v>
      </c>
      <c r="CC323" s="3">
        <v>4464</v>
      </c>
      <c r="CD323" s="3">
        <v>3703</v>
      </c>
      <c r="CE323" s="3">
        <v>3952</v>
      </c>
      <c r="CF323" s="3">
        <v>2795</v>
      </c>
      <c r="CG323" s="3">
        <v>3553</v>
      </c>
      <c r="CH323" s="3">
        <v>3094</v>
      </c>
    </row>
    <row r="324" spans="1:86" x14ac:dyDescent="0.2">
      <c r="A324" s="5" t="s">
        <v>640</v>
      </c>
      <c r="B324" s="9">
        <v>498851</v>
      </c>
      <c r="C324" s="9">
        <v>85</v>
      </c>
      <c r="D324" s="9">
        <v>300280</v>
      </c>
      <c r="E324" s="1" t="s">
        <v>641</v>
      </c>
      <c r="F324" s="1" t="s">
        <v>78</v>
      </c>
      <c r="G324" s="1" t="s">
        <v>78</v>
      </c>
      <c r="H324" s="1" t="s">
        <v>78</v>
      </c>
      <c r="I324" s="3">
        <v>630</v>
      </c>
      <c r="J324" s="3">
        <v>699</v>
      </c>
      <c r="K324" s="3">
        <v>599</v>
      </c>
      <c r="L324" s="3">
        <v>737</v>
      </c>
      <c r="M324" s="3">
        <v>821</v>
      </c>
      <c r="N324" s="3">
        <v>774</v>
      </c>
      <c r="O324" s="3">
        <v>483</v>
      </c>
      <c r="P324" s="3">
        <v>637</v>
      </c>
      <c r="Q324" s="3">
        <v>732</v>
      </c>
      <c r="R324" s="3">
        <v>1505</v>
      </c>
      <c r="S324" s="3">
        <v>761</v>
      </c>
      <c r="T324" s="3">
        <v>1025</v>
      </c>
      <c r="U324" s="3">
        <v>884</v>
      </c>
      <c r="V324" s="3">
        <v>743</v>
      </c>
      <c r="W324" s="3">
        <v>450</v>
      </c>
      <c r="X324" s="3">
        <v>750</v>
      </c>
      <c r="Y324" s="3">
        <v>890</v>
      </c>
      <c r="Z324" s="3">
        <v>510</v>
      </c>
      <c r="AA324" s="3">
        <v>687</v>
      </c>
      <c r="AB324" s="3">
        <v>901</v>
      </c>
      <c r="AC324" s="3">
        <v>693</v>
      </c>
      <c r="AD324" s="3">
        <v>776</v>
      </c>
      <c r="AE324" s="3">
        <v>779</v>
      </c>
      <c r="AF324" s="3">
        <v>1024</v>
      </c>
      <c r="AG324" s="3">
        <v>962</v>
      </c>
      <c r="AH324" s="3">
        <v>794</v>
      </c>
      <c r="AI324" s="3">
        <v>599</v>
      </c>
      <c r="AJ324" s="3">
        <v>680</v>
      </c>
      <c r="AK324" s="3">
        <v>801</v>
      </c>
      <c r="AL324" s="3">
        <v>1414</v>
      </c>
      <c r="AM324" s="3">
        <v>995</v>
      </c>
      <c r="AN324" s="3">
        <v>794</v>
      </c>
      <c r="AO324" s="3">
        <v>865</v>
      </c>
      <c r="AP324" s="3">
        <v>673</v>
      </c>
      <c r="AQ324" s="3">
        <v>1204</v>
      </c>
      <c r="AR324" s="3">
        <v>1182</v>
      </c>
      <c r="AS324" s="3">
        <v>349</v>
      </c>
      <c r="AT324" s="3">
        <v>697</v>
      </c>
      <c r="AU324" s="3">
        <v>887</v>
      </c>
      <c r="AV324" s="3">
        <v>589</v>
      </c>
      <c r="AW324" s="3">
        <v>720</v>
      </c>
      <c r="AX324" s="3">
        <v>689</v>
      </c>
      <c r="AY324" s="3">
        <v>737</v>
      </c>
      <c r="AZ324" s="3">
        <v>728</v>
      </c>
      <c r="BA324" s="3">
        <v>686</v>
      </c>
      <c r="BB324" s="3">
        <v>863</v>
      </c>
      <c r="BC324" s="3">
        <v>882</v>
      </c>
      <c r="BD324" s="3">
        <v>814</v>
      </c>
      <c r="BE324" s="3">
        <v>744</v>
      </c>
      <c r="BF324" s="3">
        <v>1188</v>
      </c>
      <c r="BG324" s="3">
        <v>698</v>
      </c>
      <c r="BH324" s="3">
        <v>1249</v>
      </c>
      <c r="BI324" s="3">
        <v>707</v>
      </c>
      <c r="BJ324" s="3">
        <v>1063</v>
      </c>
      <c r="BK324" s="3">
        <v>1658</v>
      </c>
      <c r="BL324" s="3">
        <v>814</v>
      </c>
      <c r="BM324" s="3">
        <v>737</v>
      </c>
      <c r="BN324" s="3">
        <v>827</v>
      </c>
      <c r="BO324" s="3">
        <v>797</v>
      </c>
      <c r="BP324" s="3">
        <v>763</v>
      </c>
      <c r="BQ324" s="3">
        <v>815</v>
      </c>
      <c r="BR324" s="3">
        <v>857</v>
      </c>
      <c r="BS324" s="3">
        <v>865</v>
      </c>
      <c r="BT324" s="3">
        <v>743</v>
      </c>
      <c r="BU324" s="3">
        <v>1715</v>
      </c>
      <c r="BV324" s="3">
        <v>1255</v>
      </c>
      <c r="BW324" s="3">
        <v>722</v>
      </c>
      <c r="BX324" s="3">
        <v>917</v>
      </c>
      <c r="BY324" s="3">
        <v>648</v>
      </c>
      <c r="BZ324" s="3">
        <v>799</v>
      </c>
      <c r="CA324" s="3">
        <v>1014</v>
      </c>
      <c r="CB324" s="3">
        <v>778</v>
      </c>
      <c r="CC324" s="3">
        <v>657</v>
      </c>
      <c r="CD324" s="3">
        <v>881</v>
      </c>
      <c r="CE324" s="3">
        <v>1119</v>
      </c>
      <c r="CF324" s="3">
        <v>995</v>
      </c>
      <c r="CG324" s="3">
        <v>763</v>
      </c>
      <c r="CH324" s="3">
        <v>466</v>
      </c>
    </row>
    <row r="325" spans="1:86" x14ac:dyDescent="0.2">
      <c r="A325" s="5" t="s">
        <v>975</v>
      </c>
      <c r="B325" s="9">
        <v>324479</v>
      </c>
      <c r="C325" s="9">
        <v>100</v>
      </c>
      <c r="D325" s="9">
        <v>200421</v>
      </c>
      <c r="E325" s="1" t="s">
        <v>976</v>
      </c>
      <c r="F325" s="1" t="s">
        <v>78</v>
      </c>
      <c r="G325" s="1" t="s">
        <v>78</v>
      </c>
      <c r="H325" s="1" t="s">
        <v>78</v>
      </c>
      <c r="I325" s="3">
        <v>3030</v>
      </c>
      <c r="J325" s="3">
        <v>10196</v>
      </c>
      <c r="K325" s="3">
        <v>7200</v>
      </c>
      <c r="L325" s="3">
        <v>5206</v>
      </c>
      <c r="M325" s="3">
        <v>6783</v>
      </c>
      <c r="N325" s="3">
        <v>5775</v>
      </c>
      <c r="O325" s="3">
        <v>3097</v>
      </c>
      <c r="P325" s="3">
        <v>4966</v>
      </c>
      <c r="Q325" s="3">
        <v>6592</v>
      </c>
      <c r="R325" s="3">
        <v>2047</v>
      </c>
      <c r="S325" s="3">
        <v>6919</v>
      </c>
      <c r="T325" s="3">
        <v>7061</v>
      </c>
      <c r="U325" s="3">
        <v>10757</v>
      </c>
      <c r="V325" s="3">
        <v>4946</v>
      </c>
      <c r="W325" s="3">
        <v>3983</v>
      </c>
      <c r="X325" s="3">
        <v>894</v>
      </c>
      <c r="Y325" s="3">
        <v>11789</v>
      </c>
      <c r="Z325" s="3">
        <v>4601</v>
      </c>
      <c r="AA325" s="3">
        <v>10653</v>
      </c>
      <c r="AB325" s="3">
        <v>16004</v>
      </c>
      <c r="AC325" s="3">
        <v>6639</v>
      </c>
      <c r="AD325" s="3">
        <v>5782</v>
      </c>
      <c r="AE325" s="3">
        <v>16247</v>
      </c>
      <c r="AF325" s="3">
        <v>4687</v>
      </c>
      <c r="AG325" s="3">
        <v>12588</v>
      </c>
      <c r="AH325" s="3">
        <v>33686</v>
      </c>
      <c r="AI325" s="3">
        <v>6808</v>
      </c>
      <c r="AJ325" s="3">
        <v>12351</v>
      </c>
      <c r="AK325" s="3">
        <v>11423</v>
      </c>
      <c r="AL325" s="3">
        <v>5370</v>
      </c>
      <c r="AM325" s="3">
        <v>10972</v>
      </c>
      <c r="AN325" s="3">
        <v>4309</v>
      </c>
      <c r="AO325" s="3">
        <v>5298</v>
      </c>
      <c r="AP325" s="3">
        <v>10964</v>
      </c>
      <c r="AQ325" s="3">
        <v>4870</v>
      </c>
      <c r="AR325" s="3">
        <v>32508</v>
      </c>
      <c r="AS325" s="3">
        <v>12755</v>
      </c>
      <c r="AT325" s="3">
        <v>4567</v>
      </c>
      <c r="AU325" s="3">
        <v>9015</v>
      </c>
      <c r="AV325" s="3">
        <v>23362</v>
      </c>
      <c r="AW325" s="3">
        <v>15753</v>
      </c>
      <c r="AX325" s="3">
        <v>13193</v>
      </c>
      <c r="AY325" s="3">
        <v>6815</v>
      </c>
      <c r="AZ325" s="3">
        <v>6252</v>
      </c>
      <c r="BA325" s="3">
        <v>8526</v>
      </c>
      <c r="BB325" s="3">
        <v>5369</v>
      </c>
      <c r="BC325" s="3">
        <v>12042</v>
      </c>
      <c r="BD325" s="3">
        <v>3257</v>
      </c>
      <c r="BE325" s="3">
        <v>646</v>
      </c>
      <c r="BF325" s="3">
        <v>8803</v>
      </c>
      <c r="BG325" s="3">
        <v>3808</v>
      </c>
      <c r="BH325" s="3">
        <v>5584</v>
      </c>
      <c r="BI325" s="3">
        <v>18735</v>
      </c>
      <c r="BJ325" s="3">
        <v>6035</v>
      </c>
      <c r="BK325" s="3">
        <v>6399</v>
      </c>
      <c r="BL325" s="3">
        <v>2516</v>
      </c>
      <c r="BM325" s="3">
        <v>13737</v>
      </c>
      <c r="BN325" s="3">
        <v>5808</v>
      </c>
      <c r="BO325" s="3">
        <v>3570</v>
      </c>
      <c r="BP325" s="3">
        <v>17300</v>
      </c>
      <c r="BQ325" s="3">
        <v>4519</v>
      </c>
      <c r="BR325" s="3">
        <v>8670</v>
      </c>
      <c r="BS325" s="3">
        <v>4515</v>
      </c>
      <c r="BT325" s="3">
        <v>9645</v>
      </c>
      <c r="BU325" s="3">
        <v>30245</v>
      </c>
      <c r="BV325" s="3">
        <v>7589</v>
      </c>
      <c r="BW325" s="3">
        <v>10335</v>
      </c>
      <c r="BX325" s="3">
        <v>6339</v>
      </c>
      <c r="BY325" s="3">
        <v>10689</v>
      </c>
      <c r="BZ325" s="3">
        <v>8657</v>
      </c>
      <c r="CA325" s="3">
        <v>14045</v>
      </c>
      <c r="CB325" s="3">
        <v>3610</v>
      </c>
      <c r="CC325" s="3">
        <v>7233</v>
      </c>
      <c r="CD325" s="3">
        <v>1979</v>
      </c>
      <c r="CE325" s="3">
        <v>8812</v>
      </c>
      <c r="CF325" s="3">
        <v>5352</v>
      </c>
      <c r="CG325" s="3">
        <v>13255</v>
      </c>
      <c r="CH325" s="3">
        <v>12268</v>
      </c>
    </row>
    <row r="326" spans="1:86" x14ac:dyDescent="0.2">
      <c r="A326" s="5" t="s">
        <v>985</v>
      </c>
      <c r="B326" s="9">
        <v>431285</v>
      </c>
      <c r="C326" s="9">
        <v>104</v>
      </c>
      <c r="D326" s="9">
        <v>199942</v>
      </c>
      <c r="E326" s="1" t="s">
        <v>986</v>
      </c>
      <c r="F326" s="1" t="s">
        <v>78</v>
      </c>
      <c r="G326" s="1" t="s">
        <v>78</v>
      </c>
      <c r="H326" s="1" t="s">
        <v>78</v>
      </c>
      <c r="I326" s="3">
        <v>3543</v>
      </c>
      <c r="J326" s="3">
        <v>5721</v>
      </c>
      <c r="K326" s="3">
        <v>1690</v>
      </c>
      <c r="L326" s="3">
        <v>1780</v>
      </c>
      <c r="M326" s="3">
        <v>7444</v>
      </c>
      <c r="N326" s="3">
        <v>4172</v>
      </c>
      <c r="O326" s="3">
        <v>1210</v>
      </c>
      <c r="P326" s="3">
        <v>2078</v>
      </c>
      <c r="Q326" s="3">
        <v>1812</v>
      </c>
      <c r="R326" s="3">
        <v>2196</v>
      </c>
      <c r="S326" s="3">
        <v>1097</v>
      </c>
      <c r="T326" s="3">
        <v>2333</v>
      </c>
      <c r="U326" s="3">
        <v>1247</v>
      </c>
      <c r="V326" s="3">
        <v>3204</v>
      </c>
      <c r="W326" s="3">
        <v>3942</v>
      </c>
      <c r="X326" s="3">
        <v>1643</v>
      </c>
      <c r="Y326" s="3">
        <v>1808</v>
      </c>
      <c r="Z326" s="3">
        <v>4011</v>
      </c>
      <c r="AA326" s="3">
        <v>5393</v>
      </c>
      <c r="AB326" s="3">
        <v>2199</v>
      </c>
      <c r="AC326" s="3">
        <v>2473</v>
      </c>
      <c r="AD326" s="3">
        <v>937</v>
      </c>
      <c r="AE326" s="3">
        <v>5324</v>
      </c>
      <c r="AF326" s="3">
        <v>2401</v>
      </c>
      <c r="AG326" s="3">
        <v>2446</v>
      </c>
      <c r="AH326" s="3">
        <v>5085</v>
      </c>
      <c r="AI326" s="3">
        <v>4358</v>
      </c>
      <c r="AJ326" s="3">
        <v>4976</v>
      </c>
      <c r="AK326" s="3">
        <v>2291</v>
      </c>
      <c r="AL326" s="3">
        <v>1708</v>
      </c>
      <c r="AM326" s="3">
        <v>1259</v>
      </c>
      <c r="AN326" s="3">
        <v>1319</v>
      </c>
      <c r="AO326" s="3">
        <v>2288</v>
      </c>
      <c r="AP326" s="3">
        <v>4807</v>
      </c>
      <c r="AQ326" s="3">
        <v>7766</v>
      </c>
      <c r="AR326" s="3">
        <v>2278</v>
      </c>
      <c r="AS326" s="3">
        <v>3383</v>
      </c>
      <c r="AT326" s="3">
        <v>2398</v>
      </c>
      <c r="AU326" s="3">
        <v>2642</v>
      </c>
      <c r="AV326" s="3">
        <v>4118</v>
      </c>
      <c r="AW326" s="3">
        <v>1009</v>
      </c>
      <c r="AX326" s="3">
        <v>4330</v>
      </c>
      <c r="AY326" s="3">
        <v>8987</v>
      </c>
      <c r="AZ326" s="3">
        <v>2145</v>
      </c>
      <c r="BA326" s="3">
        <v>2827</v>
      </c>
      <c r="BB326" s="3">
        <v>2394</v>
      </c>
      <c r="BC326" s="3">
        <v>2951</v>
      </c>
      <c r="BD326" s="3">
        <v>2156</v>
      </c>
      <c r="BE326" s="3">
        <v>2251</v>
      </c>
      <c r="BF326" s="3">
        <v>2592</v>
      </c>
      <c r="BG326" s="3">
        <v>1523</v>
      </c>
      <c r="BH326" s="3">
        <v>3728</v>
      </c>
      <c r="BI326" s="3">
        <v>1779</v>
      </c>
      <c r="BJ326" s="3">
        <v>2323</v>
      </c>
      <c r="BK326" s="3">
        <v>2339</v>
      </c>
      <c r="BL326" s="3">
        <v>4887</v>
      </c>
      <c r="BM326" s="3">
        <v>861</v>
      </c>
      <c r="BN326" s="3">
        <v>4550</v>
      </c>
      <c r="BO326" s="3">
        <v>3372</v>
      </c>
      <c r="BP326" s="3">
        <v>945</v>
      </c>
      <c r="BQ326" s="3">
        <v>3350</v>
      </c>
      <c r="BR326" s="3">
        <v>7578</v>
      </c>
      <c r="BS326" s="3">
        <v>7213</v>
      </c>
      <c r="BT326" s="3">
        <v>5966</v>
      </c>
      <c r="BU326" s="3">
        <v>3616</v>
      </c>
      <c r="BV326" s="3">
        <v>4426</v>
      </c>
      <c r="BW326" s="3">
        <v>3892</v>
      </c>
      <c r="BX326" s="3">
        <v>5237</v>
      </c>
      <c r="BY326" s="3">
        <v>3312</v>
      </c>
      <c r="BZ326" s="3">
        <v>2197</v>
      </c>
      <c r="CA326" s="3">
        <v>3631</v>
      </c>
      <c r="CB326" s="3">
        <v>2320</v>
      </c>
      <c r="CC326" s="3">
        <v>2632</v>
      </c>
      <c r="CD326" s="3">
        <v>3548</v>
      </c>
      <c r="CE326" s="3">
        <v>5634</v>
      </c>
      <c r="CF326" s="3">
        <v>4818</v>
      </c>
      <c r="CG326" s="3">
        <v>3899</v>
      </c>
      <c r="CH326" s="3">
        <v>2378</v>
      </c>
    </row>
    <row r="327" spans="1:86" x14ac:dyDescent="0.2">
      <c r="A327" s="5" t="s">
        <v>459</v>
      </c>
      <c r="B327" s="9">
        <v>855957</v>
      </c>
      <c r="C327" s="9">
        <v>187</v>
      </c>
      <c r="D327" s="9">
        <v>607692</v>
      </c>
      <c r="E327" s="1" t="s">
        <v>460</v>
      </c>
      <c r="F327" s="1" t="s">
        <v>78</v>
      </c>
      <c r="G327" s="1" t="s">
        <v>78</v>
      </c>
      <c r="H327" s="1" t="s">
        <v>78</v>
      </c>
      <c r="I327" s="3">
        <v>2966</v>
      </c>
      <c r="J327" s="3">
        <v>2733</v>
      </c>
      <c r="K327" s="3">
        <v>2745</v>
      </c>
      <c r="L327" s="3">
        <v>2428</v>
      </c>
      <c r="M327" s="3">
        <v>2666</v>
      </c>
      <c r="N327" s="3">
        <v>2984</v>
      </c>
      <c r="O327" s="3">
        <v>2286</v>
      </c>
      <c r="P327" s="3">
        <v>1668</v>
      </c>
      <c r="Q327" s="3">
        <v>1403</v>
      </c>
      <c r="R327" s="3">
        <v>2618</v>
      </c>
      <c r="S327" s="3">
        <v>1691</v>
      </c>
      <c r="T327" s="3">
        <v>2721</v>
      </c>
      <c r="U327" s="3">
        <v>2039</v>
      </c>
      <c r="V327" s="3">
        <v>2576</v>
      </c>
      <c r="W327" s="3">
        <v>2657</v>
      </c>
      <c r="X327" s="3">
        <v>2478</v>
      </c>
      <c r="Y327" s="3">
        <v>1146</v>
      </c>
      <c r="Z327" s="3">
        <v>2596</v>
      </c>
      <c r="AA327" s="3">
        <v>2918</v>
      </c>
      <c r="AB327" s="3">
        <v>1826</v>
      </c>
      <c r="AC327" s="3">
        <v>2660</v>
      </c>
      <c r="AD327" s="3">
        <v>1375</v>
      </c>
      <c r="AE327" s="3">
        <v>1700</v>
      </c>
      <c r="AF327" s="3">
        <v>1998</v>
      </c>
      <c r="AG327" s="3">
        <v>1281</v>
      </c>
      <c r="AH327" s="3">
        <v>2400</v>
      </c>
      <c r="AI327" s="3">
        <v>2346</v>
      </c>
      <c r="AJ327" s="3">
        <v>2561</v>
      </c>
      <c r="AK327" s="3">
        <v>1507</v>
      </c>
      <c r="AL327" s="3">
        <v>2629</v>
      </c>
      <c r="AM327" s="3">
        <v>2278</v>
      </c>
      <c r="AN327" s="3">
        <v>1142</v>
      </c>
      <c r="AO327" s="3">
        <v>1834</v>
      </c>
      <c r="AP327" s="3">
        <v>1569</v>
      </c>
      <c r="AQ327" s="3">
        <v>3046</v>
      </c>
      <c r="AR327" s="3">
        <v>2575</v>
      </c>
      <c r="AS327" s="3">
        <v>1638</v>
      </c>
      <c r="AT327" s="3">
        <v>2175</v>
      </c>
      <c r="AU327" s="3">
        <v>2499</v>
      </c>
      <c r="AV327" s="3">
        <v>2505</v>
      </c>
      <c r="AW327" s="3">
        <v>1286</v>
      </c>
      <c r="AX327" s="3">
        <v>2576</v>
      </c>
      <c r="AY327" s="3">
        <v>1951</v>
      </c>
      <c r="AZ327" s="3">
        <v>1218</v>
      </c>
      <c r="BA327" s="3">
        <v>2678</v>
      </c>
      <c r="BB327" s="3">
        <v>1251</v>
      </c>
      <c r="BC327" s="3">
        <v>1550</v>
      </c>
      <c r="BD327" s="3">
        <v>2791</v>
      </c>
      <c r="BE327" s="3">
        <v>2023</v>
      </c>
      <c r="BF327" s="3">
        <v>2111</v>
      </c>
      <c r="BG327" s="3">
        <v>1275</v>
      </c>
      <c r="BH327" s="3">
        <v>2720</v>
      </c>
      <c r="BI327" s="3">
        <v>1194</v>
      </c>
      <c r="BJ327" s="3">
        <v>2903</v>
      </c>
      <c r="BK327" s="3">
        <v>2942</v>
      </c>
      <c r="BL327" s="3">
        <v>1587</v>
      </c>
      <c r="BM327" s="3">
        <v>1159</v>
      </c>
      <c r="BN327" s="3">
        <v>1548</v>
      </c>
      <c r="BO327" s="3">
        <v>2682</v>
      </c>
      <c r="BP327" s="3">
        <v>1426</v>
      </c>
      <c r="BQ327" s="3">
        <v>2514</v>
      </c>
      <c r="BR327" s="3">
        <v>1808</v>
      </c>
      <c r="BS327" s="3">
        <v>2674</v>
      </c>
      <c r="BT327" s="3">
        <v>2981</v>
      </c>
      <c r="BU327" s="3">
        <v>3162</v>
      </c>
      <c r="BV327" s="3">
        <v>2231</v>
      </c>
      <c r="BW327" s="3">
        <v>2839</v>
      </c>
      <c r="BX327" s="3">
        <v>2144</v>
      </c>
      <c r="BY327" s="3">
        <v>2179</v>
      </c>
      <c r="BZ327" s="3">
        <v>1350</v>
      </c>
      <c r="CA327" s="3">
        <v>1298</v>
      </c>
      <c r="CB327" s="3">
        <v>1242</v>
      </c>
      <c r="CC327" s="3">
        <v>1369</v>
      </c>
      <c r="CD327" s="3">
        <v>1580</v>
      </c>
      <c r="CE327" s="3">
        <v>2434</v>
      </c>
      <c r="CF327" s="3">
        <v>2830</v>
      </c>
      <c r="CG327" s="3">
        <v>3112</v>
      </c>
      <c r="CH327" s="3">
        <v>2379</v>
      </c>
    </row>
    <row r="328" spans="1:86" x14ac:dyDescent="0.2">
      <c r="A328" s="5" t="s">
        <v>687</v>
      </c>
      <c r="B328" s="9">
        <v>246515</v>
      </c>
      <c r="C328" s="9">
        <v>187</v>
      </c>
      <c r="D328" s="9">
        <v>281951</v>
      </c>
      <c r="E328" s="1" t="s">
        <v>688</v>
      </c>
      <c r="F328" s="1" t="s">
        <v>78</v>
      </c>
      <c r="G328" s="1" t="s">
        <v>78</v>
      </c>
      <c r="H328" s="1" t="s">
        <v>78</v>
      </c>
      <c r="I328" s="3">
        <v>483</v>
      </c>
      <c r="J328" s="3">
        <v>593</v>
      </c>
      <c r="K328" s="3">
        <v>420</v>
      </c>
      <c r="L328" s="3">
        <v>411</v>
      </c>
      <c r="M328" s="3">
        <v>466</v>
      </c>
      <c r="N328" s="3">
        <v>636</v>
      </c>
      <c r="O328" s="3">
        <v>612</v>
      </c>
      <c r="P328" s="3">
        <v>580</v>
      </c>
      <c r="Q328" s="3">
        <v>656</v>
      </c>
      <c r="R328" s="3">
        <v>485</v>
      </c>
      <c r="S328" s="3">
        <v>596</v>
      </c>
      <c r="T328" s="3">
        <v>501</v>
      </c>
      <c r="U328" s="3">
        <v>617</v>
      </c>
      <c r="V328" s="3">
        <v>477</v>
      </c>
      <c r="W328" s="3">
        <v>407</v>
      </c>
      <c r="X328" s="3">
        <v>412</v>
      </c>
      <c r="Y328" s="3">
        <v>607</v>
      </c>
      <c r="Z328" s="3">
        <v>540</v>
      </c>
      <c r="AA328" s="3">
        <v>528</v>
      </c>
      <c r="AB328" s="3">
        <v>637</v>
      </c>
      <c r="AC328" s="3">
        <v>391</v>
      </c>
      <c r="AD328" s="3">
        <v>613</v>
      </c>
      <c r="AE328" s="3">
        <v>498</v>
      </c>
      <c r="AF328" s="3">
        <v>533</v>
      </c>
      <c r="AG328" s="3">
        <v>593</v>
      </c>
      <c r="AH328" s="3">
        <v>550</v>
      </c>
      <c r="AI328" s="3">
        <v>590</v>
      </c>
      <c r="AJ328" s="3">
        <v>581</v>
      </c>
      <c r="AK328" s="3">
        <v>602</v>
      </c>
      <c r="AL328" s="3">
        <v>468</v>
      </c>
      <c r="AM328" s="3">
        <v>605</v>
      </c>
      <c r="AN328" s="3">
        <v>682</v>
      </c>
      <c r="AO328" s="3">
        <v>542</v>
      </c>
      <c r="AP328" s="3">
        <v>581</v>
      </c>
      <c r="AQ328" s="3">
        <v>512</v>
      </c>
      <c r="AR328" s="3">
        <v>537</v>
      </c>
      <c r="AS328" s="3">
        <v>537</v>
      </c>
      <c r="AT328" s="3">
        <v>464</v>
      </c>
      <c r="AU328" s="3">
        <v>600</v>
      </c>
      <c r="AV328" s="3">
        <v>380</v>
      </c>
      <c r="AW328" s="3">
        <v>602</v>
      </c>
      <c r="AX328" s="3">
        <v>476</v>
      </c>
      <c r="AY328" s="3">
        <v>550</v>
      </c>
      <c r="AZ328" s="3">
        <v>455</v>
      </c>
      <c r="BA328" s="3">
        <v>492</v>
      </c>
      <c r="BB328" s="3">
        <v>678</v>
      </c>
      <c r="BC328" s="3">
        <v>691</v>
      </c>
      <c r="BD328" s="3">
        <v>485</v>
      </c>
      <c r="BE328" s="3">
        <v>519</v>
      </c>
      <c r="BF328" s="3">
        <v>604</v>
      </c>
      <c r="BG328" s="3">
        <v>588</v>
      </c>
      <c r="BH328" s="3">
        <v>479</v>
      </c>
      <c r="BI328" s="3">
        <v>574</v>
      </c>
      <c r="BJ328" s="3">
        <v>580</v>
      </c>
      <c r="BK328" s="3">
        <v>453</v>
      </c>
      <c r="BL328" s="3">
        <v>563</v>
      </c>
      <c r="BM328" s="3">
        <v>574</v>
      </c>
      <c r="BN328" s="3">
        <v>668</v>
      </c>
      <c r="BO328" s="3">
        <v>630</v>
      </c>
      <c r="BP328" s="3">
        <v>511</v>
      </c>
      <c r="BQ328" s="3">
        <v>597</v>
      </c>
      <c r="BR328" s="3">
        <v>575</v>
      </c>
      <c r="BS328" s="3">
        <v>570</v>
      </c>
      <c r="BT328" s="3">
        <v>514</v>
      </c>
      <c r="BU328" s="3">
        <v>568</v>
      </c>
      <c r="BV328" s="3">
        <v>584</v>
      </c>
      <c r="BW328" s="3">
        <v>532</v>
      </c>
      <c r="BX328" s="3">
        <v>678</v>
      </c>
      <c r="BY328" s="3">
        <v>552</v>
      </c>
      <c r="BZ328" s="3">
        <v>627</v>
      </c>
      <c r="CA328" s="3">
        <v>612</v>
      </c>
      <c r="CB328" s="3">
        <v>560</v>
      </c>
      <c r="CC328" s="3">
        <v>626</v>
      </c>
      <c r="CD328" s="3">
        <v>545</v>
      </c>
      <c r="CE328" s="3">
        <v>633</v>
      </c>
      <c r="CF328" s="3">
        <v>636</v>
      </c>
      <c r="CG328" s="3">
        <v>465</v>
      </c>
      <c r="CH328" s="3">
        <v>463</v>
      </c>
    </row>
    <row r="329" spans="1:86" x14ac:dyDescent="0.2">
      <c r="A329" s="5" t="s">
        <v>727</v>
      </c>
      <c r="B329" s="9">
        <v>438220</v>
      </c>
      <c r="C329" s="9">
        <v>114</v>
      </c>
      <c r="D329" s="9">
        <v>268312</v>
      </c>
      <c r="E329" s="1" t="s">
        <v>728</v>
      </c>
      <c r="F329" s="1" t="s">
        <v>78</v>
      </c>
      <c r="G329" s="1" t="s">
        <v>78</v>
      </c>
      <c r="H329" s="1" t="s">
        <v>78</v>
      </c>
      <c r="I329" s="3">
        <v>884</v>
      </c>
      <c r="J329" s="3">
        <v>819</v>
      </c>
      <c r="K329" s="3">
        <v>840</v>
      </c>
      <c r="L329" s="3">
        <v>603</v>
      </c>
      <c r="M329" s="3">
        <v>788</v>
      </c>
      <c r="N329" s="3">
        <v>1058</v>
      </c>
      <c r="O329" s="3">
        <v>379</v>
      </c>
      <c r="P329" s="3">
        <v>582</v>
      </c>
      <c r="Q329" s="3">
        <v>546</v>
      </c>
      <c r="R329" s="3">
        <v>1065</v>
      </c>
      <c r="S329" s="3">
        <v>413</v>
      </c>
      <c r="T329" s="3">
        <v>784</v>
      </c>
      <c r="U329" s="3">
        <v>708</v>
      </c>
      <c r="V329" s="3">
        <v>996</v>
      </c>
      <c r="W329" s="3">
        <v>432</v>
      </c>
      <c r="X329" s="3">
        <v>1017</v>
      </c>
      <c r="Y329" s="3">
        <v>532</v>
      </c>
      <c r="Z329" s="3">
        <v>768</v>
      </c>
      <c r="AA329" s="3">
        <v>967</v>
      </c>
      <c r="AB329" s="3">
        <v>530</v>
      </c>
      <c r="AC329" s="3">
        <v>652</v>
      </c>
      <c r="AD329" s="3">
        <v>805</v>
      </c>
      <c r="AE329" s="3">
        <v>451</v>
      </c>
      <c r="AF329" s="3">
        <v>806</v>
      </c>
      <c r="AG329" s="3">
        <v>552</v>
      </c>
      <c r="AH329" s="3">
        <v>676</v>
      </c>
      <c r="AI329" s="3">
        <v>1008</v>
      </c>
      <c r="AJ329" s="3">
        <v>644</v>
      </c>
      <c r="AK329" s="3">
        <v>438</v>
      </c>
      <c r="AL329" s="3">
        <v>1021</v>
      </c>
      <c r="AM329" s="3">
        <v>530</v>
      </c>
      <c r="AN329" s="3">
        <v>941</v>
      </c>
      <c r="AO329" s="3">
        <v>506</v>
      </c>
      <c r="AP329" s="3">
        <v>338</v>
      </c>
      <c r="AQ329" s="3">
        <v>1156</v>
      </c>
      <c r="AR329" s="3">
        <v>916</v>
      </c>
      <c r="AS329" s="3">
        <v>462</v>
      </c>
      <c r="AT329" s="3">
        <v>747</v>
      </c>
      <c r="AU329" s="3">
        <v>976</v>
      </c>
      <c r="AV329" s="3">
        <v>976</v>
      </c>
      <c r="AW329" s="3">
        <v>468</v>
      </c>
      <c r="AX329" s="3">
        <v>859</v>
      </c>
      <c r="AY329" s="3">
        <v>756</v>
      </c>
      <c r="AZ329" s="3">
        <v>415</v>
      </c>
      <c r="BA329" s="3">
        <v>1083</v>
      </c>
      <c r="BB329" s="3">
        <v>437</v>
      </c>
      <c r="BC329" s="3">
        <v>869</v>
      </c>
      <c r="BD329" s="3">
        <v>844</v>
      </c>
      <c r="BE329" s="3">
        <v>641</v>
      </c>
      <c r="BF329" s="3">
        <v>867</v>
      </c>
      <c r="BG329" s="3">
        <v>425</v>
      </c>
      <c r="BH329" s="3">
        <v>1030</v>
      </c>
      <c r="BI329" s="3">
        <v>571</v>
      </c>
      <c r="BJ329" s="3">
        <v>1001</v>
      </c>
      <c r="BK329" s="3">
        <v>1264</v>
      </c>
      <c r="BL329" s="3">
        <v>960</v>
      </c>
      <c r="BM329" s="3">
        <v>552</v>
      </c>
      <c r="BN329" s="3">
        <v>892</v>
      </c>
      <c r="BO329" s="3">
        <v>767</v>
      </c>
      <c r="BP329" s="3">
        <v>707</v>
      </c>
      <c r="BQ329" s="3">
        <v>778</v>
      </c>
      <c r="BR329" s="3">
        <v>676</v>
      </c>
      <c r="BS329" s="3">
        <v>989</v>
      </c>
      <c r="BT329" s="3">
        <v>1130</v>
      </c>
      <c r="BU329" s="3">
        <v>856</v>
      </c>
      <c r="BV329" s="3">
        <v>895</v>
      </c>
      <c r="BW329" s="3">
        <v>989</v>
      </c>
      <c r="BX329" s="3">
        <v>592</v>
      </c>
      <c r="BY329" s="3">
        <v>604</v>
      </c>
      <c r="BZ329" s="3">
        <v>613</v>
      </c>
      <c r="CA329" s="3">
        <v>777</v>
      </c>
      <c r="CB329" s="3">
        <v>685</v>
      </c>
      <c r="CC329" s="3">
        <v>633</v>
      </c>
      <c r="CD329" s="3">
        <v>545</v>
      </c>
      <c r="CE329" s="3">
        <v>941</v>
      </c>
      <c r="CF329" s="3">
        <v>679</v>
      </c>
      <c r="CG329" s="3">
        <v>1250</v>
      </c>
      <c r="CH329" s="3">
        <v>867</v>
      </c>
    </row>
    <row r="330" spans="1:86" x14ac:dyDescent="0.2">
      <c r="A330" s="5" t="s">
        <v>911</v>
      </c>
      <c r="B330" s="9">
        <v>470440</v>
      </c>
      <c r="C330" s="9">
        <v>184</v>
      </c>
      <c r="D330" s="9">
        <v>211946</v>
      </c>
      <c r="E330" s="1" t="s">
        <v>912</v>
      </c>
      <c r="F330" s="1" t="s">
        <v>78</v>
      </c>
      <c r="G330" s="1" t="s">
        <v>78</v>
      </c>
      <c r="H330" s="1" t="s">
        <v>78</v>
      </c>
      <c r="I330" s="3">
        <v>827</v>
      </c>
      <c r="J330" s="3">
        <v>6420</v>
      </c>
      <c r="K330" s="3">
        <v>3188</v>
      </c>
      <c r="L330" s="3">
        <v>1557</v>
      </c>
      <c r="M330" s="3">
        <v>3025</v>
      </c>
      <c r="N330" s="3">
        <v>4057</v>
      </c>
      <c r="O330" s="3">
        <v>487</v>
      </c>
      <c r="P330" s="3">
        <v>294</v>
      </c>
      <c r="Q330" s="3">
        <v>504</v>
      </c>
      <c r="R330" s="3">
        <v>3463</v>
      </c>
      <c r="S330" s="3">
        <v>1573</v>
      </c>
      <c r="T330" s="3">
        <v>160</v>
      </c>
      <c r="U330" s="3">
        <v>2388</v>
      </c>
      <c r="V330" s="3">
        <v>2298</v>
      </c>
      <c r="W330" s="3">
        <v>218</v>
      </c>
      <c r="X330" s="3">
        <v>2005</v>
      </c>
      <c r="Y330" s="3">
        <v>3394</v>
      </c>
      <c r="Z330" s="3">
        <v>3385</v>
      </c>
      <c r="AA330" s="3">
        <v>2738</v>
      </c>
      <c r="AB330" s="3">
        <v>3874</v>
      </c>
      <c r="AC330" s="3">
        <v>223</v>
      </c>
      <c r="AD330" s="3">
        <v>552</v>
      </c>
      <c r="AE330" s="3">
        <v>1227</v>
      </c>
      <c r="AF330" s="3">
        <v>209</v>
      </c>
      <c r="AG330" s="3">
        <v>626</v>
      </c>
      <c r="AH330" s="3">
        <v>1225</v>
      </c>
      <c r="AI330" s="3">
        <v>1477</v>
      </c>
      <c r="AJ330" s="3">
        <v>1138</v>
      </c>
      <c r="AK330" s="3">
        <v>1813</v>
      </c>
      <c r="AL330" s="3">
        <v>232</v>
      </c>
      <c r="AM330" s="3">
        <v>2835</v>
      </c>
      <c r="AN330" s="3">
        <v>1963</v>
      </c>
      <c r="AO330" s="3">
        <v>479</v>
      </c>
      <c r="AP330" s="3">
        <v>1302</v>
      </c>
      <c r="AQ330" s="3">
        <v>1735</v>
      </c>
      <c r="AR330" s="3">
        <v>2552</v>
      </c>
      <c r="AS330" s="3">
        <v>1514</v>
      </c>
      <c r="AT330" s="3">
        <v>895</v>
      </c>
      <c r="AU330" s="3">
        <v>1815</v>
      </c>
      <c r="AV330" s="3">
        <v>2497</v>
      </c>
      <c r="AW330" s="3">
        <v>346</v>
      </c>
      <c r="AX330" s="3">
        <v>388</v>
      </c>
      <c r="AY330" s="3">
        <v>241</v>
      </c>
      <c r="AZ330" s="3">
        <v>169</v>
      </c>
      <c r="BA330" s="3">
        <v>2017</v>
      </c>
      <c r="BB330" s="3">
        <v>264</v>
      </c>
      <c r="BC330" s="3">
        <v>383</v>
      </c>
      <c r="BD330" s="3">
        <v>296</v>
      </c>
      <c r="BE330" s="3">
        <v>236</v>
      </c>
      <c r="BF330" s="3">
        <v>2996</v>
      </c>
      <c r="BG330" s="3">
        <v>751</v>
      </c>
      <c r="BH330" s="3">
        <v>924</v>
      </c>
      <c r="BI330" s="3">
        <v>634</v>
      </c>
      <c r="BJ330" s="3">
        <v>316</v>
      </c>
      <c r="BK330" s="3">
        <v>375</v>
      </c>
      <c r="BL330" s="3">
        <v>209</v>
      </c>
      <c r="BM330" s="3">
        <v>244</v>
      </c>
      <c r="BN330" s="3">
        <v>322</v>
      </c>
      <c r="BO330" s="3">
        <v>535</v>
      </c>
      <c r="BP330" s="3">
        <v>2103</v>
      </c>
      <c r="BQ330" s="3">
        <v>570</v>
      </c>
      <c r="BR330" s="3">
        <v>159</v>
      </c>
      <c r="BS330" s="3">
        <v>1153</v>
      </c>
      <c r="BT330" s="3">
        <v>3769</v>
      </c>
      <c r="BU330" s="3">
        <v>232</v>
      </c>
      <c r="BV330" s="3">
        <v>334</v>
      </c>
      <c r="BW330" s="3">
        <v>288</v>
      </c>
      <c r="BX330" s="3">
        <v>249</v>
      </c>
      <c r="BY330" s="3">
        <v>219</v>
      </c>
      <c r="BZ330" s="3">
        <v>1210</v>
      </c>
      <c r="CA330" s="3">
        <v>278</v>
      </c>
      <c r="CB330" s="3">
        <v>2844</v>
      </c>
      <c r="CC330" s="3">
        <v>324</v>
      </c>
      <c r="CD330" s="3">
        <v>184</v>
      </c>
      <c r="CE330" s="3">
        <v>435</v>
      </c>
      <c r="CF330" s="3">
        <v>248</v>
      </c>
      <c r="CG330" s="3">
        <v>284</v>
      </c>
      <c r="CH330" s="3">
        <v>3974</v>
      </c>
    </row>
    <row r="331" spans="1:86" x14ac:dyDescent="0.2">
      <c r="A331" s="5" t="s">
        <v>931</v>
      </c>
      <c r="B331" s="9">
        <v>475916</v>
      </c>
      <c r="C331" s="9">
        <v>85</v>
      </c>
      <c r="D331" s="9">
        <v>204522</v>
      </c>
      <c r="E331" s="1" t="s">
        <v>932</v>
      </c>
      <c r="F331" s="1" t="s">
        <v>78</v>
      </c>
      <c r="G331" s="1" t="s">
        <v>78</v>
      </c>
      <c r="H331" s="1" t="s">
        <v>78</v>
      </c>
      <c r="I331" s="3">
        <v>1021</v>
      </c>
      <c r="J331" s="3">
        <v>974</v>
      </c>
      <c r="K331" s="3">
        <v>659</v>
      </c>
      <c r="L331" s="3">
        <v>727</v>
      </c>
      <c r="M331" s="3">
        <v>1110</v>
      </c>
      <c r="N331" s="3">
        <v>900</v>
      </c>
      <c r="O331" s="3">
        <v>741</v>
      </c>
      <c r="P331" s="3">
        <v>862</v>
      </c>
      <c r="Q331" s="3">
        <v>510</v>
      </c>
      <c r="R331" s="3">
        <v>782</v>
      </c>
      <c r="S331" s="3">
        <v>612</v>
      </c>
      <c r="T331" s="3">
        <v>649</v>
      </c>
      <c r="U331" s="3">
        <v>791</v>
      </c>
      <c r="V331" s="3">
        <v>1016</v>
      </c>
      <c r="W331" s="3">
        <v>711</v>
      </c>
      <c r="X331" s="3">
        <v>934</v>
      </c>
      <c r="Y331" s="3">
        <v>656</v>
      </c>
      <c r="Z331" s="3">
        <v>1019</v>
      </c>
      <c r="AA331" s="3">
        <v>1072</v>
      </c>
      <c r="AB331" s="3">
        <v>736</v>
      </c>
      <c r="AC331" s="3">
        <v>750</v>
      </c>
      <c r="AD331" s="3">
        <v>695</v>
      </c>
      <c r="AE331" s="3">
        <v>708</v>
      </c>
      <c r="AF331" s="3">
        <v>630</v>
      </c>
      <c r="AG331" s="3">
        <v>786</v>
      </c>
      <c r="AH331" s="3">
        <v>762</v>
      </c>
      <c r="AI331" s="3">
        <v>871</v>
      </c>
      <c r="AJ331" s="3">
        <v>955</v>
      </c>
      <c r="AK331" s="3">
        <v>816</v>
      </c>
      <c r="AL331" s="3">
        <v>1153</v>
      </c>
      <c r="AM331" s="3">
        <v>522</v>
      </c>
      <c r="AN331" s="3">
        <v>707</v>
      </c>
      <c r="AO331" s="3">
        <v>622</v>
      </c>
      <c r="AP331" s="3">
        <v>538</v>
      </c>
      <c r="AQ331" s="3">
        <v>1086</v>
      </c>
      <c r="AR331" s="3">
        <v>923</v>
      </c>
      <c r="AS331" s="3">
        <v>375</v>
      </c>
      <c r="AT331" s="3">
        <v>1174</v>
      </c>
      <c r="AU331" s="3">
        <v>907</v>
      </c>
      <c r="AV331" s="3">
        <v>596</v>
      </c>
      <c r="AW331" s="3">
        <v>666</v>
      </c>
      <c r="AX331" s="3">
        <v>977</v>
      </c>
      <c r="AY331" s="3">
        <v>708</v>
      </c>
      <c r="AZ331" s="3">
        <v>589</v>
      </c>
      <c r="BA331" s="3">
        <v>627</v>
      </c>
      <c r="BB331" s="3">
        <v>715</v>
      </c>
      <c r="BC331" s="3">
        <v>815</v>
      </c>
      <c r="BD331" s="3">
        <v>1041</v>
      </c>
      <c r="BE331" s="3">
        <v>697</v>
      </c>
      <c r="BF331" s="3">
        <v>932</v>
      </c>
      <c r="BG331" s="3">
        <v>666</v>
      </c>
      <c r="BH331" s="3">
        <v>466</v>
      </c>
      <c r="BI331" s="3">
        <v>613</v>
      </c>
      <c r="BJ331" s="3">
        <v>849</v>
      </c>
      <c r="BK331" s="3">
        <v>527</v>
      </c>
      <c r="BL331" s="3">
        <v>818</v>
      </c>
      <c r="BM331" s="3">
        <v>689</v>
      </c>
      <c r="BN331" s="3">
        <v>574</v>
      </c>
      <c r="BO331" s="3">
        <v>1086</v>
      </c>
      <c r="BP331" s="3">
        <v>599</v>
      </c>
      <c r="BQ331" s="3">
        <v>1240</v>
      </c>
      <c r="BR331" s="3">
        <v>619</v>
      </c>
      <c r="BS331" s="3">
        <v>603</v>
      </c>
      <c r="BT331" s="3">
        <v>707</v>
      </c>
      <c r="BU331" s="3">
        <v>756</v>
      </c>
      <c r="BV331" s="3">
        <v>598</v>
      </c>
      <c r="BW331" s="3">
        <v>889</v>
      </c>
      <c r="BX331" s="3">
        <v>685</v>
      </c>
      <c r="BY331" s="3">
        <v>639</v>
      </c>
      <c r="BZ331" s="3">
        <v>588</v>
      </c>
      <c r="CA331" s="3">
        <v>467</v>
      </c>
      <c r="CB331" s="3">
        <v>527</v>
      </c>
      <c r="CC331" s="3">
        <v>637</v>
      </c>
      <c r="CD331" s="3">
        <v>569</v>
      </c>
      <c r="CE331" s="3">
        <v>855</v>
      </c>
      <c r="CF331" s="3">
        <v>1126</v>
      </c>
      <c r="CG331" s="3">
        <v>775</v>
      </c>
      <c r="CH331" s="3">
        <v>601</v>
      </c>
    </row>
    <row r="332" spans="1:86" x14ac:dyDescent="0.2">
      <c r="A332" s="5" t="s">
        <v>885</v>
      </c>
      <c r="B332" s="9">
        <v>694613</v>
      </c>
      <c r="C332" s="9">
        <v>318</v>
      </c>
      <c r="D332" s="9">
        <v>214426</v>
      </c>
      <c r="E332" s="1" t="s">
        <v>886</v>
      </c>
      <c r="F332" s="1" t="s">
        <v>78</v>
      </c>
      <c r="G332" s="1" t="s">
        <v>78</v>
      </c>
      <c r="H332" s="1" t="s">
        <v>78</v>
      </c>
      <c r="I332" s="3">
        <v>159</v>
      </c>
      <c r="J332" s="3">
        <v>181</v>
      </c>
      <c r="K332" s="3">
        <v>71</v>
      </c>
      <c r="L332" s="3">
        <v>91</v>
      </c>
      <c r="M332" s="3">
        <v>111</v>
      </c>
      <c r="N332" s="3">
        <v>62</v>
      </c>
      <c r="O332" s="3">
        <v>31</v>
      </c>
      <c r="P332" s="3">
        <v>80</v>
      </c>
      <c r="Q332" s="3">
        <v>99</v>
      </c>
      <c r="R332" s="3">
        <v>98</v>
      </c>
      <c r="S332" s="3">
        <v>85</v>
      </c>
      <c r="T332" s="3">
        <v>55</v>
      </c>
      <c r="U332" s="3">
        <v>81</v>
      </c>
      <c r="V332" s="3">
        <v>92</v>
      </c>
      <c r="W332" s="3">
        <v>109</v>
      </c>
      <c r="X332" s="3">
        <v>133</v>
      </c>
      <c r="Y332" s="3">
        <v>134</v>
      </c>
      <c r="Z332" s="3">
        <v>351</v>
      </c>
      <c r="AA332" s="3">
        <v>140</v>
      </c>
      <c r="AB332" s="3">
        <v>97</v>
      </c>
      <c r="AC332" s="3">
        <v>54</v>
      </c>
      <c r="AD332" s="3">
        <v>106</v>
      </c>
      <c r="AE332" s="3">
        <v>126</v>
      </c>
      <c r="AF332" s="3">
        <v>91</v>
      </c>
      <c r="AG332" s="3">
        <v>156</v>
      </c>
      <c r="AH332" s="3">
        <v>75</v>
      </c>
      <c r="AI332" s="3">
        <v>147</v>
      </c>
      <c r="AJ332" s="3">
        <v>152</v>
      </c>
      <c r="AK332" s="3">
        <v>76</v>
      </c>
      <c r="AL332" s="3">
        <v>155</v>
      </c>
      <c r="AM332" s="3">
        <v>120</v>
      </c>
      <c r="AN332" s="3">
        <v>77</v>
      </c>
      <c r="AO332" s="3">
        <v>147</v>
      </c>
      <c r="AP332" s="3">
        <v>50</v>
      </c>
      <c r="AQ332" s="3">
        <v>104</v>
      </c>
      <c r="AR332" s="3">
        <v>81</v>
      </c>
      <c r="AS332" s="3">
        <v>75</v>
      </c>
      <c r="AT332" s="3">
        <v>102</v>
      </c>
      <c r="AU332" s="3">
        <v>175</v>
      </c>
      <c r="AV332" s="3">
        <v>96</v>
      </c>
      <c r="AW332" s="3">
        <v>79</v>
      </c>
      <c r="AX332" s="3">
        <v>106</v>
      </c>
      <c r="AY332" s="3">
        <v>98</v>
      </c>
      <c r="AZ332" s="3">
        <v>127</v>
      </c>
      <c r="BA332" s="3">
        <v>129</v>
      </c>
      <c r="BB332" s="3">
        <v>16</v>
      </c>
      <c r="BC332" s="3">
        <v>72</v>
      </c>
      <c r="BD332" s="3">
        <v>155</v>
      </c>
      <c r="BE332" s="3">
        <v>127</v>
      </c>
      <c r="BF332" s="3">
        <v>119</v>
      </c>
      <c r="BG332" s="3">
        <v>107</v>
      </c>
      <c r="BH332" s="3">
        <v>130</v>
      </c>
      <c r="BI332" s="3">
        <v>125</v>
      </c>
      <c r="BJ332" s="3">
        <v>59</v>
      </c>
      <c r="BK332" s="3">
        <v>34</v>
      </c>
      <c r="BL332" s="3">
        <v>144</v>
      </c>
      <c r="BM332" s="3">
        <v>23</v>
      </c>
      <c r="BN332" s="3">
        <v>133</v>
      </c>
      <c r="BO332" s="3">
        <v>113</v>
      </c>
      <c r="BP332" s="3">
        <v>28</v>
      </c>
      <c r="BQ332" s="3">
        <v>49</v>
      </c>
      <c r="BR332" s="3">
        <v>92</v>
      </c>
      <c r="BS332" s="3">
        <v>59</v>
      </c>
      <c r="BT332" s="3">
        <v>94</v>
      </c>
      <c r="BU332" s="3">
        <v>143</v>
      </c>
      <c r="BV332" s="3">
        <v>87</v>
      </c>
      <c r="BW332" s="3">
        <v>189</v>
      </c>
      <c r="BX332" s="3">
        <v>92</v>
      </c>
      <c r="BY332" s="3">
        <v>109</v>
      </c>
      <c r="BZ332" s="3">
        <v>126</v>
      </c>
      <c r="CA332" s="3">
        <v>144</v>
      </c>
      <c r="CB332" s="3">
        <v>104</v>
      </c>
      <c r="CC332" s="3">
        <v>100</v>
      </c>
      <c r="CD332" s="3">
        <v>154</v>
      </c>
      <c r="CE332" s="3">
        <v>136</v>
      </c>
      <c r="CF332" s="3">
        <v>132</v>
      </c>
      <c r="CG332" s="3">
        <v>135</v>
      </c>
      <c r="CH332" s="3">
        <v>310</v>
      </c>
    </row>
    <row r="333" spans="1:86" x14ac:dyDescent="0.2">
      <c r="A333" s="5" t="s">
        <v>568</v>
      </c>
      <c r="B333" s="9">
        <v>674153</v>
      </c>
      <c r="C333" s="9">
        <v>174</v>
      </c>
      <c r="D333" s="9">
        <v>362144</v>
      </c>
      <c r="E333" s="1" t="s">
        <v>569</v>
      </c>
      <c r="F333" s="1" t="s">
        <v>78</v>
      </c>
      <c r="G333" s="1" t="s">
        <v>78</v>
      </c>
      <c r="H333" s="1" t="s">
        <v>78</v>
      </c>
      <c r="I333" s="3">
        <v>387</v>
      </c>
      <c r="J333" s="3">
        <v>251</v>
      </c>
      <c r="K333" s="3">
        <v>186</v>
      </c>
      <c r="L333" s="3">
        <v>280</v>
      </c>
      <c r="M333" s="3">
        <v>465</v>
      </c>
      <c r="N333" s="3">
        <v>480</v>
      </c>
      <c r="O333" s="3">
        <v>206</v>
      </c>
      <c r="P333" s="3">
        <v>233</v>
      </c>
      <c r="Q333" s="3">
        <v>208</v>
      </c>
      <c r="R333" s="3">
        <v>248</v>
      </c>
      <c r="S333" s="3">
        <v>200</v>
      </c>
      <c r="T333" s="3">
        <v>289</v>
      </c>
      <c r="U333" s="3">
        <v>319</v>
      </c>
      <c r="V333" s="3">
        <v>389</v>
      </c>
      <c r="W333" s="3">
        <v>484</v>
      </c>
      <c r="X333" s="3">
        <v>203</v>
      </c>
      <c r="Y333" s="3">
        <v>206</v>
      </c>
      <c r="Z333" s="3">
        <v>481</v>
      </c>
      <c r="AA333" s="3">
        <v>341</v>
      </c>
      <c r="AB333" s="3">
        <v>273</v>
      </c>
      <c r="AC333" s="3">
        <v>157</v>
      </c>
      <c r="AD333" s="3">
        <v>157</v>
      </c>
      <c r="AE333" s="3">
        <v>163</v>
      </c>
      <c r="AF333" s="3">
        <v>258</v>
      </c>
      <c r="AG333" s="3">
        <v>280</v>
      </c>
      <c r="AH333" s="3">
        <v>942</v>
      </c>
      <c r="AI333" s="3">
        <v>261</v>
      </c>
      <c r="AJ333" s="3">
        <v>200</v>
      </c>
      <c r="AK333" s="3">
        <v>205</v>
      </c>
      <c r="AL333" s="3">
        <v>197</v>
      </c>
      <c r="AM333" s="3">
        <v>329</v>
      </c>
      <c r="AN333" s="3">
        <v>246</v>
      </c>
      <c r="AO333" s="3">
        <v>242</v>
      </c>
      <c r="AP333" s="3">
        <v>189</v>
      </c>
      <c r="AQ333" s="3">
        <v>1253</v>
      </c>
      <c r="AR333" s="3">
        <v>199</v>
      </c>
      <c r="AS333" s="3">
        <v>196</v>
      </c>
      <c r="AT333" s="3">
        <v>222</v>
      </c>
      <c r="AU333" s="3">
        <v>220</v>
      </c>
      <c r="AV333" s="3">
        <v>261</v>
      </c>
      <c r="AW333" s="3">
        <v>194</v>
      </c>
      <c r="AX333" s="3">
        <v>594</v>
      </c>
      <c r="AY333" s="3">
        <v>4434</v>
      </c>
      <c r="AZ333" s="3">
        <v>257</v>
      </c>
      <c r="BA333" s="3">
        <v>424</v>
      </c>
      <c r="BB333" s="3">
        <v>405</v>
      </c>
      <c r="BC333" s="3">
        <v>255</v>
      </c>
      <c r="BD333" s="3">
        <v>165</v>
      </c>
      <c r="BE333" s="3">
        <v>237</v>
      </c>
      <c r="BF333" s="3">
        <v>459</v>
      </c>
      <c r="BG333" s="3">
        <v>169</v>
      </c>
      <c r="BH333" s="3">
        <v>256</v>
      </c>
      <c r="BI333" s="3">
        <v>150</v>
      </c>
      <c r="BJ333" s="3">
        <v>237</v>
      </c>
      <c r="BK333" s="3">
        <v>402</v>
      </c>
      <c r="BL333" s="3">
        <v>750</v>
      </c>
      <c r="BM333" s="3">
        <v>133</v>
      </c>
      <c r="BN333" s="3">
        <v>933</v>
      </c>
      <c r="BO333" s="3">
        <v>603</v>
      </c>
      <c r="BP333" s="3">
        <v>145</v>
      </c>
      <c r="BQ333" s="3">
        <v>236</v>
      </c>
      <c r="BR333" s="3">
        <v>737</v>
      </c>
      <c r="BS333" s="3">
        <v>481</v>
      </c>
      <c r="BT333" s="3">
        <v>315</v>
      </c>
      <c r="BU333" s="3">
        <v>940</v>
      </c>
      <c r="BV333" s="3">
        <v>610</v>
      </c>
      <c r="BW333" s="3">
        <v>505</v>
      </c>
      <c r="BX333" s="3">
        <v>2254</v>
      </c>
      <c r="BY333" s="3">
        <v>322</v>
      </c>
      <c r="BZ333" s="3">
        <v>544</v>
      </c>
      <c r="CA333" s="3">
        <v>742</v>
      </c>
      <c r="CB333" s="3">
        <v>235</v>
      </c>
      <c r="CC333" s="3">
        <v>319</v>
      </c>
      <c r="CD333" s="3">
        <v>805</v>
      </c>
      <c r="CE333" s="3">
        <v>564</v>
      </c>
      <c r="CF333" s="3">
        <v>191</v>
      </c>
      <c r="CG333" s="3">
        <v>183</v>
      </c>
      <c r="CH333" s="3">
        <v>323</v>
      </c>
    </row>
    <row r="334" spans="1:86" x14ac:dyDescent="0.2">
      <c r="A334" s="5" t="s">
        <v>693</v>
      </c>
      <c r="B334" s="9">
        <v>445506</v>
      </c>
      <c r="C334" s="9">
        <v>109</v>
      </c>
      <c r="D334" s="9">
        <v>274743</v>
      </c>
      <c r="E334" s="1" t="s">
        <v>694</v>
      </c>
      <c r="F334" s="1" t="s">
        <v>78</v>
      </c>
      <c r="G334" s="1" t="s">
        <v>78</v>
      </c>
      <c r="H334" s="1" t="s">
        <v>78</v>
      </c>
      <c r="I334" s="3">
        <v>1288</v>
      </c>
      <c r="J334" s="3">
        <v>1127</v>
      </c>
      <c r="K334" s="3">
        <v>539</v>
      </c>
      <c r="L334" s="3">
        <v>440</v>
      </c>
      <c r="M334" s="3">
        <v>1058</v>
      </c>
      <c r="N334" s="3">
        <v>977</v>
      </c>
      <c r="O334" s="3">
        <v>405</v>
      </c>
      <c r="P334" s="3">
        <v>352</v>
      </c>
      <c r="Q334" s="3">
        <v>319</v>
      </c>
      <c r="R334" s="3">
        <v>749</v>
      </c>
      <c r="S334" s="3">
        <v>567</v>
      </c>
      <c r="T334" s="3">
        <v>1021</v>
      </c>
      <c r="U334" s="3">
        <v>522</v>
      </c>
      <c r="V334" s="3">
        <v>2633</v>
      </c>
      <c r="W334" s="3">
        <v>769</v>
      </c>
      <c r="X334" s="3">
        <v>632</v>
      </c>
      <c r="Y334" s="3">
        <v>710</v>
      </c>
      <c r="Z334" s="3">
        <v>1259</v>
      </c>
      <c r="AA334" s="3">
        <v>1115</v>
      </c>
      <c r="AB334" s="3">
        <v>719</v>
      </c>
      <c r="AC334" s="3">
        <v>376</v>
      </c>
      <c r="AD334" s="3">
        <v>434</v>
      </c>
      <c r="AE334" s="3">
        <v>851</v>
      </c>
      <c r="AF334" s="3">
        <v>1078</v>
      </c>
      <c r="AG334" s="3">
        <v>461</v>
      </c>
      <c r="AH334" s="3">
        <v>362</v>
      </c>
      <c r="AI334" s="3">
        <v>901</v>
      </c>
      <c r="AJ334" s="3">
        <v>463</v>
      </c>
      <c r="AK334" s="3">
        <v>584</v>
      </c>
      <c r="AL334" s="3">
        <v>1106</v>
      </c>
      <c r="AM334" s="3">
        <v>507</v>
      </c>
      <c r="AN334" s="3">
        <v>580</v>
      </c>
      <c r="AO334" s="3">
        <v>489</v>
      </c>
      <c r="AP334" s="3">
        <v>386</v>
      </c>
      <c r="AQ334" s="3">
        <v>882</v>
      </c>
      <c r="AR334" s="3">
        <v>1924</v>
      </c>
      <c r="AS334" s="3">
        <v>627</v>
      </c>
      <c r="AT334" s="3">
        <v>1068</v>
      </c>
      <c r="AU334" s="3">
        <v>595</v>
      </c>
      <c r="AV334" s="3">
        <v>989</v>
      </c>
      <c r="AW334" s="3">
        <v>397</v>
      </c>
      <c r="AX334" s="3">
        <v>853</v>
      </c>
      <c r="AY334" s="3">
        <v>298</v>
      </c>
      <c r="AZ334" s="3">
        <v>439</v>
      </c>
      <c r="BA334" s="3">
        <v>577</v>
      </c>
      <c r="BB334" s="3">
        <v>401</v>
      </c>
      <c r="BC334" s="3">
        <v>684</v>
      </c>
      <c r="BD334" s="3">
        <v>839</v>
      </c>
      <c r="BE334" s="3">
        <v>715</v>
      </c>
      <c r="BF334" s="3">
        <v>1167</v>
      </c>
      <c r="BG334" s="3">
        <v>291</v>
      </c>
      <c r="BH334" s="3">
        <v>985</v>
      </c>
      <c r="BI334" s="3">
        <v>927</v>
      </c>
      <c r="BJ334" s="3">
        <v>604</v>
      </c>
      <c r="BK334" s="3">
        <v>933</v>
      </c>
      <c r="BL334" s="3">
        <v>633</v>
      </c>
      <c r="BM334" s="3">
        <v>332</v>
      </c>
      <c r="BN334" s="3">
        <v>368</v>
      </c>
      <c r="BO334" s="3">
        <v>1422</v>
      </c>
      <c r="BP334" s="3">
        <v>506</v>
      </c>
      <c r="BQ334" s="3">
        <v>947</v>
      </c>
      <c r="BR334" s="3">
        <v>466</v>
      </c>
      <c r="BS334" s="3">
        <v>707</v>
      </c>
      <c r="BT334" s="3">
        <v>961</v>
      </c>
      <c r="BU334" s="3">
        <v>1772</v>
      </c>
      <c r="BV334" s="3">
        <v>1433</v>
      </c>
      <c r="BW334" s="3">
        <v>1131</v>
      </c>
      <c r="BX334" s="3">
        <v>271</v>
      </c>
      <c r="BY334" s="3">
        <v>485</v>
      </c>
      <c r="BZ334" s="3">
        <v>393</v>
      </c>
      <c r="CA334" s="3">
        <v>349</v>
      </c>
      <c r="CB334" s="3">
        <v>665</v>
      </c>
      <c r="CC334" s="3">
        <v>703</v>
      </c>
      <c r="CD334" s="3">
        <v>548</v>
      </c>
      <c r="CE334" s="3">
        <v>754</v>
      </c>
      <c r="CF334" s="3">
        <v>686</v>
      </c>
      <c r="CG334" s="3">
        <v>1121</v>
      </c>
      <c r="CH334" s="3">
        <v>2241</v>
      </c>
    </row>
    <row r="335" spans="1:86" x14ac:dyDescent="0.2">
      <c r="A335" s="5" t="s">
        <v>893</v>
      </c>
      <c r="B335" s="9">
        <v>565582</v>
      </c>
      <c r="C335" s="9">
        <v>241</v>
      </c>
      <c r="D335" s="9">
        <v>213386</v>
      </c>
      <c r="E335" s="1" t="s">
        <v>894</v>
      </c>
      <c r="F335" s="1" t="s">
        <v>78</v>
      </c>
      <c r="G335" s="1" t="s">
        <v>78</v>
      </c>
      <c r="H335" s="1" t="s">
        <v>78</v>
      </c>
      <c r="I335" s="3">
        <v>622</v>
      </c>
      <c r="J335" s="3">
        <v>258</v>
      </c>
      <c r="K335" s="3">
        <v>257</v>
      </c>
      <c r="L335" s="3">
        <v>529</v>
      </c>
      <c r="M335" s="3">
        <v>522</v>
      </c>
      <c r="N335" s="3">
        <v>347</v>
      </c>
      <c r="O335" s="3">
        <v>192</v>
      </c>
      <c r="P335" s="3">
        <v>164</v>
      </c>
      <c r="Q335" s="3">
        <v>261</v>
      </c>
      <c r="R335" s="3">
        <v>1013</v>
      </c>
      <c r="S335" s="3">
        <v>200</v>
      </c>
      <c r="T335" s="3">
        <v>434</v>
      </c>
      <c r="U335" s="3">
        <v>316</v>
      </c>
      <c r="V335" s="3">
        <v>215</v>
      </c>
      <c r="W335" s="3">
        <v>191</v>
      </c>
      <c r="X335" s="3">
        <v>414</v>
      </c>
      <c r="Y335" s="3">
        <v>360</v>
      </c>
      <c r="Z335" s="3">
        <v>253</v>
      </c>
      <c r="AA335" s="3">
        <v>222</v>
      </c>
      <c r="AB335" s="3">
        <v>192</v>
      </c>
      <c r="AC335" s="3">
        <v>212</v>
      </c>
      <c r="AD335" s="3">
        <v>172</v>
      </c>
      <c r="AE335" s="3">
        <v>103</v>
      </c>
      <c r="AF335" s="3">
        <v>112</v>
      </c>
      <c r="AG335" s="3">
        <v>138</v>
      </c>
      <c r="AH335" s="3">
        <v>303</v>
      </c>
      <c r="AI335" s="3">
        <v>187</v>
      </c>
      <c r="AJ335" s="3">
        <v>367</v>
      </c>
      <c r="AK335" s="3">
        <v>133</v>
      </c>
      <c r="AL335" s="3">
        <v>220</v>
      </c>
      <c r="AM335" s="3">
        <v>284</v>
      </c>
      <c r="AN335" s="3">
        <v>131</v>
      </c>
      <c r="AO335" s="3">
        <v>341</v>
      </c>
      <c r="AP335" s="3">
        <v>200</v>
      </c>
      <c r="AQ335" s="3">
        <v>394</v>
      </c>
      <c r="AR335" s="3">
        <v>131</v>
      </c>
      <c r="AS335" s="3">
        <v>392</v>
      </c>
      <c r="AT335" s="3">
        <v>369</v>
      </c>
      <c r="AU335" s="3">
        <v>297</v>
      </c>
      <c r="AV335" s="3">
        <v>160</v>
      </c>
      <c r="AW335" s="3">
        <v>199</v>
      </c>
      <c r="AX335" s="3">
        <v>405</v>
      </c>
      <c r="AY335" s="3">
        <v>445</v>
      </c>
      <c r="AZ335" s="3">
        <v>170</v>
      </c>
      <c r="BA335" s="3">
        <v>220</v>
      </c>
      <c r="BB335" s="3">
        <v>161</v>
      </c>
      <c r="BC335" s="3">
        <v>304</v>
      </c>
      <c r="BD335" s="3">
        <v>427</v>
      </c>
      <c r="BE335" s="3">
        <v>986</v>
      </c>
      <c r="BF335" s="3">
        <v>409</v>
      </c>
      <c r="BG335" s="3">
        <v>96</v>
      </c>
      <c r="BH335" s="3">
        <v>318</v>
      </c>
      <c r="BI335" s="3">
        <v>170</v>
      </c>
      <c r="BJ335" s="3">
        <v>198</v>
      </c>
      <c r="BK335" s="3">
        <v>700</v>
      </c>
      <c r="BL335" s="3">
        <v>410</v>
      </c>
      <c r="BM335" s="3">
        <v>111</v>
      </c>
      <c r="BN335" s="3">
        <v>379</v>
      </c>
      <c r="BO335" s="3">
        <v>376</v>
      </c>
      <c r="BP335" s="3">
        <v>165</v>
      </c>
      <c r="BQ335" s="3">
        <v>260</v>
      </c>
      <c r="BR335" s="3">
        <v>123</v>
      </c>
      <c r="BS335" s="3">
        <v>148</v>
      </c>
      <c r="BT335" s="3">
        <v>281</v>
      </c>
      <c r="BU335" s="3">
        <v>1052</v>
      </c>
      <c r="BV335" s="3">
        <v>130</v>
      </c>
      <c r="BW335" s="3">
        <v>556</v>
      </c>
      <c r="BX335" s="3">
        <v>176</v>
      </c>
      <c r="BY335" s="3">
        <v>142</v>
      </c>
      <c r="BZ335" s="3">
        <v>221</v>
      </c>
      <c r="CA335" s="3">
        <v>307</v>
      </c>
      <c r="CB335" s="3">
        <v>437</v>
      </c>
      <c r="CC335" s="3">
        <v>263</v>
      </c>
      <c r="CD335" s="3">
        <v>696</v>
      </c>
      <c r="CE335" s="3">
        <v>365</v>
      </c>
      <c r="CF335" s="3">
        <v>287</v>
      </c>
      <c r="CG335" s="3">
        <v>534</v>
      </c>
      <c r="CH335" s="3">
        <v>195</v>
      </c>
    </row>
    <row r="336" spans="1:86" x14ac:dyDescent="0.2">
      <c r="A336" s="5" t="s">
        <v>471</v>
      </c>
      <c r="B336" s="9">
        <v>634167</v>
      </c>
      <c r="C336" s="9">
        <v>129</v>
      </c>
      <c r="D336" s="9">
        <v>597213</v>
      </c>
      <c r="E336" s="1" t="s">
        <v>472</v>
      </c>
      <c r="F336" s="1" t="s">
        <v>78</v>
      </c>
      <c r="G336" s="1" t="s">
        <v>78</v>
      </c>
      <c r="H336" s="1" t="s">
        <v>78</v>
      </c>
      <c r="I336" s="3">
        <v>7968</v>
      </c>
      <c r="J336" s="3">
        <v>6624</v>
      </c>
      <c r="K336" s="3">
        <v>7822</v>
      </c>
      <c r="L336" s="3">
        <v>6097</v>
      </c>
      <c r="M336" s="3">
        <v>8830</v>
      </c>
      <c r="N336" s="3">
        <v>7466</v>
      </c>
      <c r="O336" s="3">
        <v>5667</v>
      </c>
      <c r="P336" s="3">
        <v>3265</v>
      </c>
      <c r="Q336" s="3">
        <v>7135</v>
      </c>
      <c r="R336" s="3">
        <v>9650</v>
      </c>
      <c r="S336" s="3">
        <v>3082</v>
      </c>
      <c r="T336" s="3">
        <v>6475</v>
      </c>
      <c r="U336" s="3">
        <v>3361</v>
      </c>
      <c r="V336" s="3">
        <v>9601</v>
      </c>
      <c r="W336" s="3">
        <v>5869</v>
      </c>
      <c r="X336" s="3">
        <v>5834</v>
      </c>
      <c r="Y336" s="3">
        <v>4068</v>
      </c>
      <c r="Z336" s="3">
        <v>11771</v>
      </c>
      <c r="AA336" s="3">
        <v>9631</v>
      </c>
      <c r="AB336" s="3">
        <v>10106</v>
      </c>
      <c r="AC336" s="3">
        <v>8971</v>
      </c>
      <c r="AD336" s="3">
        <v>3735</v>
      </c>
      <c r="AE336" s="3">
        <v>7550</v>
      </c>
      <c r="AF336" s="3">
        <v>3793</v>
      </c>
      <c r="AG336" s="3">
        <v>5254</v>
      </c>
      <c r="AH336" s="3">
        <v>7229</v>
      </c>
      <c r="AI336" s="3">
        <v>6608</v>
      </c>
      <c r="AJ336" s="3">
        <v>14485</v>
      </c>
      <c r="AK336" s="3">
        <v>2883</v>
      </c>
      <c r="AL336" s="3">
        <v>6236</v>
      </c>
      <c r="AM336" s="3">
        <v>3457</v>
      </c>
      <c r="AN336" s="3">
        <v>9877</v>
      </c>
      <c r="AO336" s="3">
        <v>3925</v>
      </c>
      <c r="AP336" s="3">
        <v>6236</v>
      </c>
      <c r="AQ336" s="3">
        <v>11221</v>
      </c>
      <c r="AR336" s="3">
        <v>5530</v>
      </c>
      <c r="AS336" s="3">
        <v>4136</v>
      </c>
      <c r="AT336" s="3">
        <v>5586</v>
      </c>
      <c r="AU336" s="3">
        <v>3644</v>
      </c>
      <c r="AV336" s="3">
        <v>7455</v>
      </c>
      <c r="AW336" s="3">
        <v>3065</v>
      </c>
      <c r="AX336" s="3">
        <v>9104</v>
      </c>
      <c r="AY336" s="3">
        <v>5857</v>
      </c>
      <c r="AZ336" s="3">
        <v>4282</v>
      </c>
      <c r="BA336" s="3">
        <v>8050</v>
      </c>
      <c r="BB336" s="3">
        <v>3907</v>
      </c>
      <c r="BC336" s="3">
        <v>4538</v>
      </c>
      <c r="BD336" s="3">
        <v>13112</v>
      </c>
      <c r="BE336" s="3">
        <v>5214</v>
      </c>
      <c r="BF336" s="3">
        <v>7050</v>
      </c>
      <c r="BG336" s="3">
        <v>3069</v>
      </c>
      <c r="BH336" s="3">
        <v>7423</v>
      </c>
      <c r="BI336" s="3">
        <v>3510</v>
      </c>
      <c r="BJ336" s="3">
        <v>8158</v>
      </c>
      <c r="BK336" s="3">
        <v>8474</v>
      </c>
      <c r="BL336" s="3">
        <v>3962</v>
      </c>
      <c r="BM336" s="3">
        <v>2887</v>
      </c>
      <c r="BN336" s="3">
        <v>5204</v>
      </c>
      <c r="BO336" s="3">
        <v>6537</v>
      </c>
      <c r="BP336" s="3">
        <v>6491</v>
      </c>
      <c r="BQ336" s="3">
        <v>6782</v>
      </c>
      <c r="BR336" s="3">
        <v>7618</v>
      </c>
      <c r="BS336" s="3">
        <v>7607</v>
      </c>
      <c r="BT336" s="3">
        <v>12241</v>
      </c>
      <c r="BU336" s="3">
        <v>6630</v>
      </c>
      <c r="BV336" s="3">
        <v>6954</v>
      </c>
      <c r="BW336" s="3">
        <v>7110</v>
      </c>
      <c r="BX336" s="3">
        <v>3383</v>
      </c>
      <c r="BY336" s="3">
        <v>4755</v>
      </c>
      <c r="BZ336" s="3">
        <v>3123</v>
      </c>
      <c r="CA336" s="3">
        <v>8330</v>
      </c>
      <c r="CB336" s="3">
        <v>6488</v>
      </c>
      <c r="CC336" s="3">
        <v>2743</v>
      </c>
      <c r="CD336" s="3">
        <v>4775</v>
      </c>
      <c r="CE336" s="3">
        <v>6866</v>
      </c>
      <c r="CF336" s="3">
        <v>15079</v>
      </c>
      <c r="CG336" s="3">
        <v>5429</v>
      </c>
      <c r="CH336" s="3">
        <v>10861</v>
      </c>
    </row>
    <row r="337" spans="1:86" x14ac:dyDescent="0.2">
      <c r="A337" s="5" t="s">
        <v>685</v>
      </c>
      <c r="B337" s="9">
        <v>240517</v>
      </c>
      <c r="C337" s="9">
        <v>244</v>
      </c>
      <c r="D337" s="9">
        <v>285341</v>
      </c>
      <c r="E337" s="1" t="s">
        <v>686</v>
      </c>
      <c r="F337" s="1" t="s">
        <v>78</v>
      </c>
      <c r="G337" s="1" t="s">
        <v>78</v>
      </c>
      <c r="H337" s="1" t="s">
        <v>78</v>
      </c>
      <c r="I337" s="3">
        <v>434</v>
      </c>
      <c r="J337" s="3">
        <v>527</v>
      </c>
      <c r="K337" s="3">
        <v>522</v>
      </c>
      <c r="L337" s="3">
        <v>381</v>
      </c>
      <c r="M337" s="3">
        <v>520</v>
      </c>
      <c r="N337" s="3">
        <v>466</v>
      </c>
      <c r="O337" s="3">
        <v>433</v>
      </c>
      <c r="P337" s="3">
        <v>608</v>
      </c>
      <c r="Q337" s="3">
        <v>505</v>
      </c>
      <c r="R337" s="3">
        <v>623</v>
      </c>
      <c r="S337" s="3">
        <v>547</v>
      </c>
      <c r="T337" s="3">
        <v>636</v>
      </c>
      <c r="U337" s="3">
        <v>428</v>
      </c>
      <c r="V337" s="3">
        <v>531</v>
      </c>
      <c r="W337" s="3">
        <v>509</v>
      </c>
      <c r="X337" s="3">
        <v>578</v>
      </c>
      <c r="Y337" s="3">
        <v>563</v>
      </c>
      <c r="Z337" s="3">
        <v>509</v>
      </c>
      <c r="AA337" s="3">
        <v>445</v>
      </c>
      <c r="AB337" s="3">
        <v>610</v>
      </c>
      <c r="AC337" s="3">
        <v>552</v>
      </c>
      <c r="AD337" s="3">
        <v>489</v>
      </c>
      <c r="AE337" s="3">
        <v>575</v>
      </c>
      <c r="AF337" s="3">
        <v>320</v>
      </c>
      <c r="AG337" s="3">
        <v>600</v>
      </c>
      <c r="AH337" s="3">
        <v>603</v>
      </c>
      <c r="AI337" s="3">
        <v>538</v>
      </c>
      <c r="AJ337" s="3">
        <v>611</v>
      </c>
      <c r="AK337" s="3">
        <v>598</v>
      </c>
      <c r="AL337" s="3">
        <v>574</v>
      </c>
      <c r="AM337" s="3">
        <v>405</v>
      </c>
      <c r="AN337" s="3">
        <v>605</v>
      </c>
      <c r="AO337" s="3">
        <v>553</v>
      </c>
      <c r="AP337" s="3">
        <v>521</v>
      </c>
      <c r="AQ337" s="3">
        <v>405</v>
      </c>
      <c r="AR337" s="3">
        <v>441</v>
      </c>
      <c r="AS337" s="3">
        <v>480</v>
      </c>
      <c r="AT337" s="3">
        <v>399</v>
      </c>
      <c r="AU337" s="3">
        <v>568</v>
      </c>
      <c r="AV337" s="3">
        <v>534</v>
      </c>
      <c r="AW337" s="3">
        <v>433</v>
      </c>
      <c r="AX337" s="3">
        <v>611</v>
      </c>
      <c r="AY337" s="3">
        <v>539</v>
      </c>
      <c r="AZ337" s="3">
        <v>454</v>
      </c>
      <c r="BA337" s="3">
        <v>445</v>
      </c>
      <c r="BB337" s="3">
        <v>984</v>
      </c>
      <c r="BC337" s="3">
        <v>970</v>
      </c>
      <c r="BD337" s="3">
        <v>558</v>
      </c>
      <c r="BE337" s="3">
        <v>645</v>
      </c>
      <c r="BF337" s="3">
        <v>411</v>
      </c>
      <c r="BG337" s="3">
        <v>642</v>
      </c>
      <c r="BH337" s="3">
        <v>489</v>
      </c>
      <c r="BI337" s="3">
        <v>606</v>
      </c>
      <c r="BJ337" s="3">
        <v>437</v>
      </c>
      <c r="BK337" s="3">
        <v>636</v>
      </c>
      <c r="BL337" s="3">
        <v>781</v>
      </c>
      <c r="BM337" s="3">
        <v>749</v>
      </c>
      <c r="BN337" s="3">
        <v>539</v>
      </c>
      <c r="BO337" s="3">
        <v>494</v>
      </c>
      <c r="BP337" s="3">
        <v>544</v>
      </c>
      <c r="BQ337" s="3">
        <v>652</v>
      </c>
      <c r="BR337" s="3">
        <v>721</v>
      </c>
      <c r="BS337" s="3">
        <v>504</v>
      </c>
      <c r="BT337" s="3">
        <v>404</v>
      </c>
      <c r="BU337" s="3">
        <v>622</v>
      </c>
      <c r="BV337" s="3">
        <v>487</v>
      </c>
      <c r="BW337" s="3">
        <v>540</v>
      </c>
      <c r="BX337" s="3">
        <v>696</v>
      </c>
      <c r="BY337" s="3">
        <v>625</v>
      </c>
      <c r="BZ337" s="3">
        <v>668</v>
      </c>
      <c r="CA337" s="3">
        <v>472</v>
      </c>
      <c r="CB337" s="3">
        <v>622</v>
      </c>
      <c r="CC337" s="3">
        <v>482</v>
      </c>
      <c r="CD337" s="3">
        <v>627</v>
      </c>
      <c r="CE337" s="3">
        <v>760</v>
      </c>
      <c r="CF337" s="3">
        <v>757</v>
      </c>
      <c r="CG337" s="3">
        <v>484</v>
      </c>
      <c r="CH337" s="3">
        <v>407</v>
      </c>
    </row>
    <row r="338" spans="1:86" x14ac:dyDescent="0.2">
      <c r="A338" s="5" t="s">
        <v>409</v>
      </c>
      <c r="B338" s="9">
        <v>840947</v>
      </c>
      <c r="C338" s="9">
        <v>159</v>
      </c>
      <c r="D338" s="9">
        <v>701048</v>
      </c>
      <c r="E338" s="1" t="s">
        <v>410</v>
      </c>
      <c r="F338" s="1" t="s">
        <v>78</v>
      </c>
      <c r="G338" s="1" t="s">
        <v>78</v>
      </c>
      <c r="H338" s="1" t="s">
        <v>78</v>
      </c>
      <c r="I338" s="3">
        <v>1520</v>
      </c>
      <c r="J338" s="3">
        <v>1662</v>
      </c>
      <c r="K338" s="3">
        <v>1253</v>
      </c>
      <c r="L338" s="3">
        <v>1207</v>
      </c>
      <c r="M338" s="3">
        <v>1731</v>
      </c>
      <c r="N338" s="3">
        <v>1395</v>
      </c>
      <c r="O338" s="3">
        <v>1276</v>
      </c>
      <c r="P338" s="3">
        <v>618</v>
      </c>
      <c r="Q338" s="3">
        <v>435</v>
      </c>
      <c r="R338" s="3">
        <v>1443</v>
      </c>
      <c r="S338" s="3">
        <v>612</v>
      </c>
      <c r="T338" s="3">
        <v>1500</v>
      </c>
      <c r="U338" s="3">
        <v>654</v>
      </c>
      <c r="V338" s="3">
        <v>1560</v>
      </c>
      <c r="W338" s="3">
        <v>1620</v>
      </c>
      <c r="X338" s="3">
        <v>1202</v>
      </c>
      <c r="Y338" s="3">
        <v>459</v>
      </c>
      <c r="Z338" s="3">
        <v>1528</v>
      </c>
      <c r="AA338" s="3">
        <v>1560</v>
      </c>
      <c r="AB338" s="3">
        <v>735</v>
      </c>
      <c r="AC338" s="3">
        <v>1314</v>
      </c>
      <c r="AD338" s="3">
        <v>467</v>
      </c>
      <c r="AE338" s="3">
        <v>771</v>
      </c>
      <c r="AF338" s="3">
        <v>1224</v>
      </c>
      <c r="AG338" s="3">
        <v>535</v>
      </c>
      <c r="AH338" s="3">
        <v>1238</v>
      </c>
      <c r="AI338" s="3">
        <v>1274</v>
      </c>
      <c r="AJ338" s="3">
        <v>1687</v>
      </c>
      <c r="AK338" s="3">
        <v>420</v>
      </c>
      <c r="AL338" s="3">
        <v>1136</v>
      </c>
      <c r="AM338" s="3">
        <v>697</v>
      </c>
      <c r="AN338" s="3">
        <v>381</v>
      </c>
      <c r="AO338" s="3">
        <v>741</v>
      </c>
      <c r="AP338" s="3">
        <v>469</v>
      </c>
      <c r="AQ338" s="3">
        <v>1939</v>
      </c>
      <c r="AR338" s="3">
        <v>1500</v>
      </c>
      <c r="AS338" s="3">
        <v>725</v>
      </c>
      <c r="AT338" s="3">
        <v>1232</v>
      </c>
      <c r="AU338" s="3">
        <v>791</v>
      </c>
      <c r="AV338" s="3">
        <v>1522</v>
      </c>
      <c r="AW338" s="3">
        <v>355</v>
      </c>
      <c r="AX338" s="3">
        <v>1560</v>
      </c>
      <c r="AY338" s="3">
        <v>907</v>
      </c>
      <c r="AZ338" s="3">
        <v>593</v>
      </c>
      <c r="BA338" s="3">
        <v>1498</v>
      </c>
      <c r="BB338" s="3">
        <v>642</v>
      </c>
      <c r="BC338" s="3">
        <v>712</v>
      </c>
      <c r="BD338" s="3">
        <v>1387</v>
      </c>
      <c r="BE338" s="3">
        <v>704</v>
      </c>
      <c r="BF338" s="3">
        <v>1328</v>
      </c>
      <c r="BG338" s="3">
        <v>709</v>
      </c>
      <c r="BH338" s="3">
        <v>1305</v>
      </c>
      <c r="BI338" s="3">
        <v>541</v>
      </c>
      <c r="BJ338" s="3">
        <v>1638</v>
      </c>
      <c r="BK338" s="3">
        <v>1705</v>
      </c>
      <c r="BL338" s="3">
        <v>968</v>
      </c>
      <c r="BM338" s="3">
        <v>396</v>
      </c>
      <c r="BN338" s="3">
        <v>709</v>
      </c>
      <c r="BO338" s="3">
        <v>1892</v>
      </c>
      <c r="BP338" s="3">
        <v>443</v>
      </c>
      <c r="BQ338" s="3">
        <v>1600</v>
      </c>
      <c r="BR338" s="3">
        <v>1256</v>
      </c>
      <c r="BS338" s="3">
        <v>1335</v>
      </c>
      <c r="BT338" s="3">
        <v>1864</v>
      </c>
      <c r="BU338" s="3">
        <v>1886</v>
      </c>
      <c r="BV338" s="3">
        <v>1544</v>
      </c>
      <c r="BW338" s="3">
        <v>1819</v>
      </c>
      <c r="BX338" s="3">
        <v>806</v>
      </c>
      <c r="BY338" s="3">
        <v>752</v>
      </c>
      <c r="BZ338" s="3">
        <v>607</v>
      </c>
      <c r="CA338" s="3">
        <v>685</v>
      </c>
      <c r="CB338" s="3">
        <v>466</v>
      </c>
      <c r="CC338" s="3">
        <v>674</v>
      </c>
      <c r="CD338" s="3">
        <v>782</v>
      </c>
      <c r="CE338" s="3">
        <v>1483</v>
      </c>
      <c r="CF338" s="3">
        <v>2158</v>
      </c>
      <c r="CG338" s="3">
        <v>1698</v>
      </c>
      <c r="CH338" s="3">
        <v>1167</v>
      </c>
    </row>
    <row r="339" spans="1:86" x14ac:dyDescent="0.2">
      <c r="A339" s="5" t="s">
        <v>767</v>
      </c>
      <c r="B339" s="9">
        <v>1122259</v>
      </c>
      <c r="C339" s="9">
        <v>361</v>
      </c>
      <c r="D339" s="9">
        <v>238267</v>
      </c>
      <c r="E339" s="1" t="s">
        <v>768</v>
      </c>
      <c r="F339" s="1" t="s">
        <v>78</v>
      </c>
      <c r="G339" s="1" t="s">
        <v>78</v>
      </c>
      <c r="H339" s="1" t="s">
        <v>78</v>
      </c>
      <c r="I339" s="3">
        <v>409</v>
      </c>
      <c r="J339" s="3">
        <v>120</v>
      </c>
      <c r="K339" s="3">
        <v>153</v>
      </c>
      <c r="L339" s="3">
        <v>86</v>
      </c>
      <c r="M339" s="3">
        <v>149</v>
      </c>
      <c r="N339" s="3">
        <v>58</v>
      </c>
      <c r="O339" s="3">
        <v>97</v>
      </c>
      <c r="P339" s="3">
        <v>67</v>
      </c>
      <c r="Q339" s="3">
        <v>161</v>
      </c>
      <c r="R339" s="3">
        <v>164</v>
      </c>
      <c r="S339" s="3">
        <v>104</v>
      </c>
      <c r="T339" s="3">
        <v>114</v>
      </c>
      <c r="U339" s="3">
        <v>71</v>
      </c>
      <c r="V339" s="3">
        <v>127</v>
      </c>
      <c r="W339" s="3">
        <v>82</v>
      </c>
      <c r="X339" s="3">
        <v>90</v>
      </c>
      <c r="Y339" s="3">
        <v>105</v>
      </c>
      <c r="Z339" s="3">
        <v>130</v>
      </c>
      <c r="AA339" s="3">
        <v>129</v>
      </c>
      <c r="AB339" s="3">
        <v>83</v>
      </c>
      <c r="AC339" s="3">
        <v>102</v>
      </c>
      <c r="AD339" s="3">
        <v>157</v>
      </c>
      <c r="AE339" s="3">
        <v>217</v>
      </c>
      <c r="AF339" s="3">
        <v>251</v>
      </c>
      <c r="AG339" s="3">
        <v>78</v>
      </c>
      <c r="AH339" s="3">
        <v>149</v>
      </c>
      <c r="AI339" s="3">
        <v>92</v>
      </c>
      <c r="AJ339" s="3">
        <v>68</v>
      </c>
      <c r="AK339" s="3">
        <v>161</v>
      </c>
      <c r="AL339" s="3">
        <v>160</v>
      </c>
      <c r="AM339" s="3">
        <v>117</v>
      </c>
      <c r="AN339" s="3">
        <v>106</v>
      </c>
      <c r="AO339" s="3">
        <v>143</v>
      </c>
      <c r="AP339" s="3">
        <v>122</v>
      </c>
      <c r="AQ339" s="3">
        <v>110</v>
      </c>
      <c r="AR339" s="3">
        <v>103</v>
      </c>
      <c r="AS339" s="3">
        <v>106</v>
      </c>
      <c r="AT339" s="3">
        <v>105</v>
      </c>
      <c r="AU339" s="3">
        <v>96</v>
      </c>
      <c r="AV339" s="3">
        <v>85</v>
      </c>
      <c r="AW339" s="3">
        <v>122</v>
      </c>
      <c r="AX339" s="3">
        <v>378</v>
      </c>
      <c r="AY339" s="3">
        <v>240</v>
      </c>
      <c r="AZ339" s="3">
        <v>377</v>
      </c>
      <c r="BA339" s="3">
        <v>117</v>
      </c>
      <c r="BB339" s="3">
        <v>150</v>
      </c>
      <c r="BC339" s="3">
        <v>205</v>
      </c>
      <c r="BD339" s="3">
        <v>242</v>
      </c>
      <c r="BE339" s="3">
        <v>110</v>
      </c>
      <c r="BF339" s="3">
        <v>108</v>
      </c>
      <c r="BG339" s="3">
        <v>92</v>
      </c>
      <c r="BH339" s="3">
        <v>288</v>
      </c>
      <c r="BI339" s="3">
        <v>1156</v>
      </c>
      <c r="BJ339" s="3">
        <v>88</v>
      </c>
      <c r="BK339" s="3">
        <v>110</v>
      </c>
      <c r="BL339" s="3">
        <v>411</v>
      </c>
      <c r="BM339" s="3">
        <v>97</v>
      </c>
      <c r="BN339" s="3">
        <v>65</v>
      </c>
      <c r="BO339" s="3">
        <v>465</v>
      </c>
      <c r="BP339" s="3">
        <v>106</v>
      </c>
      <c r="BQ339" s="3">
        <v>257</v>
      </c>
      <c r="BR339" s="3">
        <v>124</v>
      </c>
      <c r="BS339" s="3">
        <v>101</v>
      </c>
      <c r="BT339" s="3">
        <v>100</v>
      </c>
      <c r="BU339" s="3">
        <v>135</v>
      </c>
      <c r="BV339" s="3">
        <v>230</v>
      </c>
      <c r="BW339" s="3">
        <v>704</v>
      </c>
      <c r="BX339" s="3">
        <v>471</v>
      </c>
      <c r="BY339" s="3">
        <v>113</v>
      </c>
      <c r="BZ339" s="3">
        <v>71</v>
      </c>
      <c r="CA339" s="3">
        <v>88</v>
      </c>
      <c r="CB339" s="3">
        <v>158</v>
      </c>
      <c r="CC339" s="3">
        <v>169</v>
      </c>
      <c r="CD339" s="3">
        <v>239</v>
      </c>
      <c r="CE339" s="3">
        <v>94</v>
      </c>
      <c r="CF339" s="3">
        <v>142</v>
      </c>
      <c r="CG339" s="3">
        <v>78</v>
      </c>
      <c r="CH339" s="3">
        <v>66</v>
      </c>
    </row>
    <row r="340" spans="1:86" x14ac:dyDescent="0.2">
      <c r="A340" s="5" t="s">
        <v>455</v>
      </c>
      <c r="B340" s="9">
        <v>888025</v>
      </c>
      <c r="C340" s="9">
        <v>218</v>
      </c>
      <c r="D340" s="9">
        <v>615131</v>
      </c>
      <c r="E340" s="1" t="s">
        <v>456</v>
      </c>
      <c r="F340" s="1" t="s">
        <v>78</v>
      </c>
      <c r="G340" s="1" t="s">
        <v>78</v>
      </c>
      <c r="H340" s="1" t="s">
        <v>78</v>
      </c>
      <c r="I340" s="3">
        <v>416</v>
      </c>
      <c r="J340" s="3">
        <v>409</v>
      </c>
      <c r="K340" s="3">
        <v>350</v>
      </c>
      <c r="L340" s="3">
        <v>303</v>
      </c>
      <c r="M340" s="3">
        <v>244</v>
      </c>
      <c r="N340" s="3">
        <v>832</v>
      </c>
      <c r="O340" s="3">
        <v>569</v>
      </c>
      <c r="P340" s="3">
        <v>466</v>
      </c>
      <c r="Q340" s="3">
        <v>216</v>
      </c>
      <c r="R340" s="3">
        <v>180</v>
      </c>
      <c r="S340" s="3">
        <v>360</v>
      </c>
      <c r="T340" s="3">
        <v>293</v>
      </c>
      <c r="U340" s="3">
        <v>335</v>
      </c>
      <c r="V340" s="3">
        <v>495</v>
      </c>
      <c r="W340" s="3">
        <v>1616</v>
      </c>
      <c r="X340" s="3">
        <v>171</v>
      </c>
      <c r="Y340" s="3">
        <v>197</v>
      </c>
      <c r="Z340" s="3">
        <v>356</v>
      </c>
      <c r="AA340" s="3">
        <v>944</v>
      </c>
      <c r="AB340" s="3">
        <v>224</v>
      </c>
      <c r="AC340" s="3">
        <v>222</v>
      </c>
      <c r="AD340" s="3">
        <v>172</v>
      </c>
      <c r="AE340" s="3">
        <v>205</v>
      </c>
      <c r="AF340" s="3">
        <v>506</v>
      </c>
      <c r="AG340" s="3">
        <v>475</v>
      </c>
      <c r="AH340" s="3">
        <v>477</v>
      </c>
      <c r="AI340" s="3">
        <v>591</v>
      </c>
      <c r="AJ340" s="3">
        <v>122</v>
      </c>
      <c r="AK340" s="3">
        <v>321</v>
      </c>
      <c r="AL340" s="3">
        <v>140</v>
      </c>
      <c r="AM340" s="3">
        <v>186</v>
      </c>
      <c r="AN340" s="3">
        <v>202</v>
      </c>
      <c r="AO340" s="3">
        <v>406</v>
      </c>
      <c r="AP340" s="3">
        <v>553</v>
      </c>
      <c r="AQ340" s="3">
        <v>381</v>
      </c>
      <c r="AR340" s="3">
        <v>360</v>
      </c>
      <c r="AS340" s="3">
        <v>193</v>
      </c>
      <c r="AT340" s="3">
        <v>298</v>
      </c>
      <c r="AU340" s="3">
        <v>408</v>
      </c>
      <c r="AV340" s="3">
        <v>133</v>
      </c>
      <c r="AW340" s="3">
        <v>163</v>
      </c>
      <c r="AX340" s="3">
        <v>592</v>
      </c>
      <c r="AY340" s="3">
        <v>863</v>
      </c>
      <c r="AZ340" s="3">
        <v>158</v>
      </c>
      <c r="BA340" s="3">
        <v>1104</v>
      </c>
      <c r="BB340" s="3">
        <v>592</v>
      </c>
      <c r="BC340" s="3">
        <v>672</v>
      </c>
      <c r="BD340" s="3">
        <v>340</v>
      </c>
      <c r="BE340" s="3">
        <v>126</v>
      </c>
      <c r="BF340" s="3">
        <v>632</v>
      </c>
      <c r="BG340" s="3">
        <v>423</v>
      </c>
      <c r="BH340" s="3">
        <v>135</v>
      </c>
      <c r="BI340" s="3">
        <v>129</v>
      </c>
      <c r="BJ340" s="3">
        <v>856</v>
      </c>
      <c r="BK340" s="3">
        <v>195</v>
      </c>
      <c r="BL340" s="3">
        <v>255</v>
      </c>
      <c r="BM340" s="3">
        <v>179</v>
      </c>
      <c r="BN340" s="3">
        <v>251</v>
      </c>
      <c r="BO340" s="3">
        <v>226</v>
      </c>
      <c r="BP340" s="3">
        <v>157</v>
      </c>
      <c r="BQ340" s="3">
        <v>247</v>
      </c>
      <c r="BR340" s="3">
        <v>476</v>
      </c>
      <c r="BS340" s="3">
        <v>237</v>
      </c>
      <c r="BT340" s="3">
        <v>132</v>
      </c>
      <c r="BU340" s="3">
        <v>357</v>
      </c>
      <c r="BV340" s="3">
        <v>500</v>
      </c>
      <c r="BW340" s="3">
        <v>347</v>
      </c>
      <c r="BX340" s="3">
        <v>342</v>
      </c>
      <c r="BY340" s="3">
        <v>243</v>
      </c>
      <c r="BZ340" s="3">
        <v>317</v>
      </c>
      <c r="CA340" s="3">
        <v>230</v>
      </c>
      <c r="CB340" s="3">
        <v>176</v>
      </c>
      <c r="CC340" s="3">
        <v>239</v>
      </c>
      <c r="CD340" s="3">
        <v>420</v>
      </c>
      <c r="CE340" s="3">
        <v>278</v>
      </c>
      <c r="CF340" s="3">
        <v>239</v>
      </c>
      <c r="CG340" s="3">
        <v>117</v>
      </c>
      <c r="CH340" s="3">
        <v>316</v>
      </c>
    </row>
    <row r="341" spans="1:86" x14ac:dyDescent="0.2">
      <c r="A341" s="5" t="s">
        <v>681</v>
      </c>
      <c r="B341" s="9">
        <v>265523</v>
      </c>
      <c r="C341" s="9">
        <v>232</v>
      </c>
      <c r="D341" s="9">
        <v>288808</v>
      </c>
      <c r="E341" s="1" t="s">
        <v>682</v>
      </c>
      <c r="F341" s="1" t="s">
        <v>78</v>
      </c>
      <c r="G341" s="1" t="s">
        <v>78</v>
      </c>
      <c r="H341" s="1" t="s">
        <v>78</v>
      </c>
      <c r="I341" s="3">
        <v>357</v>
      </c>
      <c r="J341" s="3">
        <v>375</v>
      </c>
      <c r="K341" s="3">
        <v>185</v>
      </c>
      <c r="L341" s="3">
        <v>132</v>
      </c>
      <c r="M341" s="3">
        <v>411</v>
      </c>
      <c r="N341" s="3">
        <v>556</v>
      </c>
      <c r="O341" s="3">
        <v>157</v>
      </c>
      <c r="P341" s="3">
        <v>74</v>
      </c>
      <c r="Q341" s="3">
        <v>255</v>
      </c>
      <c r="R341" s="3">
        <v>442</v>
      </c>
      <c r="S341" s="3">
        <v>213</v>
      </c>
      <c r="T341" s="3">
        <v>351</v>
      </c>
      <c r="U341" s="3">
        <v>411</v>
      </c>
      <c r="V341" s="3">
        <v>559</v>
      </c>
      <c r="W341" s="3">
        <v>183</v>
      </c>
      <c r="X341" s="3">
        <v>294</v>
      </c>
      <c r="Y341" s="3">
        <v>478</v>
      </c>
      <c r="Z341" s="3">
        <v>163</v>
      </c>
      <c r="AA341" s="3">
        <v>666</v>
      </c>
      <c r="AB341" s="3">
        <v>493</v>
      </c>
      <c r="AC341" s="3">
        <v>248</v>
      </c>
      <c r="AD341" s="3">
        <v>318</v>
      </c>
      <c r="AE341" s="3">
        <v>450</v>
      </c>
      <c r="AF341" s="3">
        <v>129</v>
      </c>
      <c r="AG341" s="3">
        <v>133</v>
      </c>
      <c r="AH341" s="3">
        <v>580</v>
      </c>
      <c r="AI341" s="3">
        <v>445</v>
      </c>
      <c r="AJ341" s="3">
        <v>275</v>
      </c>
      <c r="AK341" s="3">
        <v>258</v>
      </c>
      <c r="AL341" s="3">
        <v>946</v>
      </c>
      <c r="AM341" s="3">
        <v>592</v>
      </c>
      <c r="AN341" s="3">
        <v>290</v>
      </c>
      <c r="AO341" s="3">
        <v>289</v>
      </c>
      <c r="AP341" s="3">
        <v>248</v>
      </c>
      <c r="AQ341" s="3">
        <v>841</v>
      </c>
      <c r="AR341" s="3">
        <v>435</v>
      </c>
      <c r="AS341" s="3">
        <v>190</v>
      </c>
      <c r="AT341" s="3">
        <v>501</v>
      </c>
      <c r="AU341" s="3">
        <v>361</v>
      </c>
      <c r="AV341" s="3">
        <v>278</v>
      </c>
      <c r="AW341" s="3">
        <v>172</v>
      </c>
      <c r="AX341" s="3">
        <v>625</v>
      </c>
      <c r="AY341" s="3">
        <v>554</v>
      </c>
      <c r="AZ341" s="3">
        <v>382</v>
      </c>
      <c r="BA341" s="3">
        <v>376</v>
      </c>
      <c r="BB341" s="3">
        <v>269</v>
      </c>
      <c r="BC341" s="3">
        <v>524</v>
      </c>
      <c r="BD341" s="3">
        <v>858</v>
      </c>
      <c r="BE341" s="3">
        <v>900</v>
      </c>
      <c r="BF341" s="3">
        <v>695</v>
      </c>
      <c r="BG341" s="3">
        <v>114</v>
      </c>
      <c r="BH341" s="3">
        <v>890</v>
      </c>
      <c r="BI341" s="3">
        <v>695</v>
      </c>
      <c r="BJ341" s="3">
        <v>172</v>
      </c>
      <c r="BK341" s="3">
        <v>318</v>
      </c>
      <c r="BL341" s="3">
        <v>759</v>
      </c>
      <c r="BM341" s="3">
        <v>222</v>
      </c>
      <c r="BN341" s="3">
        <v>1014</v>
      </c>
      <c r="BO341" s="3">
        <v>1209</v>
      </c>
      <c r="BP341" s="3">
        <v>241</v>
      </c>
      <c r="BQ341" s="3">
        <v>526</v>
      </c>
      <c r="BR341" s="3">
        <v>988</v>
      </c>
      <c r="BS341" s="3">
        <v>962</v>
      </c>
      <c r="BT341" s="3">
        <v>452</v>
      </c>
      <c r="BU341" s="3">
        <v>1208</v>
      </c>
      <c r="BV341" s="3">
        <v>1171</v>
      </c>
      <c r="BW341" s="3">
        <v>1166</v>
      </c>
      <c r="BX341" s="3">
        <v>970</v>
      </c>
      <c r="BY341" s="3">
        <v>1725</v>
      </c>
      <c r="BZ341" s="3">
        <v>639</v>
      </c>
      <c r="CA341" s="3">
        <v>783</v>
      </c>
      <c r="CB341" s="3">
        <v>384</v>
      </c>
      <c r="CC341" s="3">
        <v>670</v>
      </c>
      <c r="CD341" s="3">
        <v>704</v>
      </c>
      <c r="CE341" s="3">
        <v>695</v>
      </c>
      <c r="CF341" s="3">
        <v>505</v>
      </c>
      <c r="CG341" s="3">
        <v>868</v>
      </c>
      <c r="CH341" s="3">
        <v>423</v>
      </c>
    </row>
    <row r="342" spans="1:86" x14ac:dyDescent="0.2">
      <c r="A342" s="5" t="s">
        <v>841</v>
      </c>
      <c r="B342" s="9">
        <v>510626</v>
      </c>
      <c r="C342" s="9">
        <v>185</v>
      </c>
      <c r="D342" s="9">
        <v>223191</v>
      </c>
      <c r="E342" s="1" t="s">
        <v>842</v>
      </c>
      <c r="F342" s="1" t="s">
        <v>78</v>
      </c>
      <c r="G342" s="1" t="s">
        <v>78</v>
      </c>
      <c r="H342" s="1" t="s">
        <v>78</v>
      </c>
      <c r="I342" s="3">
        <v>496</v>
      </c>
      <c r="J342" s="3">
        <v>301</v>
      </c>
      <c r="K342" s="3">
        <v>224</v>
      </c>
      <c r="L342" s="3">
        <v>325</v>
      </c>
      <c r="M342" s="3">
        <v>1063</v>
      </c>
      <c r="N342" s="3">
        <v>393</v>
      </c>
      <c r="O342" s="3">
        <v>257</v>
      </c>
      <c r="P342" s="3">
        <v>226</v>
      </c>
      <c r="Q342" s="3">
        <v>314</v>
      </c>
      <c r="R342" s="3">
        <v>669</v>
      </c>
      <c r="S342" s="3">
        <v>185</v>
      </c>
      <c r="T342" s="3">
        <v>379</v>
      </c>
      <c r="U342" s="3">
        <v>245</v>
      </c>
      <c r="V342" s="3">
        <v>482</v>
      </c>
      <c r="W342" s="3">
        <v>260</v>
      </c>
      <c r="X342" s="3">
        <v>396</v>
      </c>
      <c r="Y342" s="3">
        <v>308</v>
      </c>
      <c r="Z342" s="3">
        <v>325</v>
      </c>
      <c r="AA342" s="3">
        <v>426</v>
      </c>
      <c r="AB342" s="3">
        <v>299</v>
      </c>
      <c r="AC342" s="3">
        <v>804</v>
      </c>
      <c r="AD342" s="3">
        <v>303</v>
      </c>
      <c r="AE342" s="3">
        <v>340</v>
      </c>
      <c r="AF342" s="3">
        <v>336</v>
      </c>
      <c r="AG342" s="3">
        <v>257</v>
      </c>
      <c r="AH342" s="3">
        <v>671</v>
      </c>
      <c r="AI342" s="3">
        <v>295</v>
      </c>
      <c r="AJ342" s="3">
        <v>375</v>
      </c>
      <c r="AK342" s="3">
        <v>171</v>
      </c>
      <c r="AL342" s="3">
        <v>1514</v>
      </c>
      <c r="AM342" s="3">
        <v>309</v>
      </c>
      <c r="AN342" s="3">
        <v>214</v>
      </c>
      <c r="AO342" s="3">
        <v>205</v>
      </c>
      <c r="AP342" s="3">
        <v>238</v>
      </c>
      <c r="AQ342" s="3">
        <v>242</v>
      </c>
      <c r="AR342" s="3">
        <v>436</v>
      </c>
      <c r="AS342" s="3">
        <v>266</v>
      </c>
      <c r="AT342" s="3">
        <v>278</v>
      </c>
      <c r="AU342" s="3">
        <v>972</v>
      </c>
      <c r="AV342" s="3">
        <v>244</v>
      </c>
      <c r="AW342" s="3">
        <v>134</v>
      </c>
      <c r="AX342" s="3">
        <v>406</v>
      </c>
      <c r="AY342" s="3">
        <v>741</v>
      </c>
      <c r="AZ342" s="3">
        <v>261</v>
      </c>
      <c r="BA342" s="3">
        <v>208</v>
      </c>
      <c r="BB342" s="3">
        <v>318</v>
      </c>
      <c r="BC342" s="3">
        <v>295</v>
      </c>
      <c r="BD342" s="3">
        <v>514</v>
      </c>
      <c r="BE342" s="3">
        <v>483</v>
      </c>
      <c r="BF342" s="3">
        <v>393</v>
      </c>
      <c r="BG342" s="3">
        <v>100</v>
      </c>
      <c r="BH342" s="3">
        <v>321</v>
      </c>
      <c r="BI342" s="3">
        <v>264</v>
      </c>
      <c r="BJ342" s="3">
        <v>134</v>
      </c>
      <c r="BK342" s="3">
        <v>318</v>
      </c>
      <c r="BL342" s="3">
        <v>279</v>
      </c>
      <c r="BM342" s="3">
        <v>165</v>
      </c>
      <c r="BN342" s="3">
        <v>434</v>
      </c>
      <c r="BO342" s="3">
        <v>388</v>
      </c>
      <c r="BP342" s="3">
        <v>598</v>
      </c>
      <c r="BQ342" s="3">
        <v>431</v>
      </c>
      <c r="BR342" s="3">
        <v>189</v>
      </c>
      <c r="BS342" s="3">
        <v>802</v>
      </c>
      <c r="BT342" s="3">
        <v>307</v>
      </c>
      <c r="BU342" s="3">
        <v>1289</v>
      </c>
      <c r="BV342" s="3">
        <v>492</v>
      </c>
      <c r="BW342" s="3">
        <v>712</v>
      </c>
      <c r="BX342" s="3">
        <v>292</v>
      </c>
      <c r="BY342" s="3">
        <v>1408</v>
      </c>
      <c r="BZ342" s="3">
        <v>418</v>
      </c>
      <c r="CA342" s="3">
        <v>219</v>
      </c>
      <c r="CB342" s="3">
        <v>258</v>
      </c>
      <c r="CC342" s="3">
        <v>300</v>
      </c>
      <c r="CD342" s="3">
        <v>267</v>
      </c>
      <c r="CE342" s="3">
        <v>490</v>
      </c>
      <c r="CF342" s="3">
        <v>407</v>
      </c>
      <c r="CG342" s="3">
        <v>332</v>
      </c>
      <c r="CH342" s="3">
        <v>1312</v>
      </c>
    </row>
    <row r="343" spans="1:86" x14ac:dyDescent="0.2">
      <c r="A343" s="5" t="s">
        <v>600</v>
      </c>
      <c r="B343" s="9">
        <v>469815</v>
      </c>
      <c r="C343" s="9">
        <v>191</v>
      </c>
      <c r="D343" s="9">
        <v>348578</v>
      </c>
      <c r="E343" s="1" t="s">
        <v>601</v>
      </c>
      <c r="F343" s="1" t="s">
        <v>78</v>
      </c>
      <c r="G343" s="1" t="s">
        <v>78</v>
      </c>
      <c r="H343" s="1" t="s">
        <v>78</v>
      </c>
      <c r="I343" s="3">
        <v>591</v>
      </c>
      <c r="J343" s="3">
        <v>495</v>
      </c>
      <c r="K343" s="3">
        <v>751</v>
      </c>
      <c r="L343" s="3">
        <v>504</v>
      </c>
      <c r="M343" s="3">
        <v>542</v>
      </c>
      <c r="N343" s="3">
        <v>635</v>
      </c>
      <c r="O343" s="3">
        <v>319</v>
      </c>
      <c r="P343" s="3">
        <v>966</v>
      </c>
      <c r="Q343" s="3">
        <v>736</v>
      </c>
      <c r="R343" s="3">
        <v>679</v>
      </c>
      <c r="S343" s="3">
        <v>482</v>
      </c>
      <c r="T343" s="3">
        <v>526</v>
      </c>
      <c r="U343" s="3">
        <v>461</v>
      </c>
      <c r="V343" s="3">
        <v>732</v>
      </c>
      <c r="W343" s="3">
        <v>773</v>
      </c>
      <c r="X343" s="3">
        <v>646</v>
      </c>
      <c r="Y343" s="3">
        <v>343</v>
      </c>
      <c r="Z343" s="3">
        <v>510</v>
      </c>
      <c r="AA343" s="3">
        <v>509</v>
      </c>
      <c r="AB343" s="3">
        <v>703</v>
      </c>
      <c r="AC343" s="3">
        <v>751</v>
      </c>
      <c r="AD343" s="3">
        <v>392</v>
      </c>
      <c r="AE343" s="3">
        <v>641</v>
      </c>
      <c r="AF343" s="3">
        <v>508</v>
      </c>
      <c r="AG343" s="3">
        <v>822</v>
      </c>
      <c r="AH343" s="3">
        <v>394</v>
      </c>
      <c r="AI343" s="3">
        <v>2092</v>
      </c>
      <c r="AJ343" s="3">
        <v>572</v>
      </c>
      <c r="AK343" s="3">
        <v>439</v>
      </c>
      <c r="AL343" s="3">
        <v>696</v>
      </c>
      <c r="AM343" s="3">
        <v>576</v>
      </c>
      <c r="AN343" s="3">
        <v>527</v>
      </c>
      <c r="AO343" s="3">
        <v>302</v>
      </c>
      <c r="AP343" s="3">
        <v>398</v>
      </c>
      <c r="AQ343" s="3">
        <v>769</v>
      </c>
      <c r="AR343" s="3">
        <v>280</v>
      </c>
      <c r="AS343" s="3">
        <v>618</v>
      </c>
      <c r="AT343" s="3">
        <v>603</v>
      </c>
      <c r="AU343" s="3">
        <v>323</v>
      </c>
      <c r="AV343" s="3">
        <v>352</v>
      </c>
      <c r="AW343" s="3">
        <v>420</v>
      </c>
      <c r="AX343" s="3">
        <v>595</v>
      </c>
      <c r="AY343" s="3">
        <v>557</v>
      </c>
      <c r="AZ343" s="3">
        <v>300</v>
      </c>
      <c r="BA343" s="3">
        <v>527</v>
      </c>
      <c r="BB343" s="3">
        <v>391</v>
      </c>
      <c r="BC343" s="3">
        <v>332</v>
      </c>
      <c r="BD343" s="3">
        <v>639</v>
      </c>
      <c r="BE343" s="3">
        <v>414</v>
      </c>
      <c r="BF343" s="3">
        <v>497</v>
      </c>
      <c r="BG343" s="3">
        <v>428</v>
      </c>
      <c r="BH343" s="3">
        <v>513</v>
      </c>
      <c r="BI343" s="3">
        <v>360</v>
      </c>
      <c r="BJ343" s="3">
        <v>498</v>
      </c>
      <c r="BK343" s="3">
        <v>563</v>
      </c>
      <c r="BL343" s="3">
        <v>444</v>
      </c>
      <c r="BM343" s="3">
        <v>412</v>
      </c>
      <c r="BN343" s="3">
        <v>994</v>
      </c>
      <c r="BO343" s="3">
        <v>1473</v>
      </c>
      <c r="BP343" s="3">
        <v>420</v>
      </c>
      <c r="BQ343" s="3">
        <v>553</v>
      </c>
      <c r="BR343" s="3">
        <v>246</v>
      </c>
      <c r="BS343" s="3">
        <v>402</v>
      </c>
      <c r="BT343" s="3">
        <v>606</v>
      </c>
      <c r="BU343" s="3">
        <v>490</v>
      </c>
      <c r="BV343" s="3">
        <v>477</v>
      </c>
      <c r="BW343" s="3">
        <v>686</v>
      </c>
      <c r="BX343" s="3">
        <v>428</v>
      </c>
      <c r="BY343" s="3">
        <v>335</v>
      </c>
      <c r="BZ343" s="3">
        <v>438</v>
      </c>
      <c r="CA343" s="3">
        <v>395</v>
      </c>
      <c r="CB343" s="3">
        <v>316</v>
      </c>
      <c r="CC343" s="3">
        <v>281</v>
      </c>
      <c r="CD343" s="3">
        <v>367</v>
      </c>
      <c r="CE343" s="3">
        <v>586</v>
      </c>
      <c r="CF343" s="3">
        <v>1232</v>
      </c>
      <c r="CG343" s="3">
        <v>430</v>
      </c>
      <c r="CH343" s="3">
        <v>402</v>
      </c>
    </row>
    <row r="344" spans="1:86" x14ac:dyDescent="0.2">
      <c r="A344" s="5" t="s">
        <v>503</v>
      </c>
      <c r="B344" s="9">
        <v>243434</v>
      </c>
      <c r="C344" s="9">
        <v>137</v>
      </c>
      <c r="D344" s="9">
        <v>475619</v>
      </c>
      <c r="E344" s="1" t="s">
        <v>504</v>
      </c>
      <c r="F344" s="1" t="s">
        <v>78</v>
      </c>
      <c r="G344" s="1" t="s">
        <v>78</v>
      </c>
      <c r="H344" s="1" t="s">
        <v>78</v>
      </c>
      <c r="I344" s="3">
        <v>762</v>
      </c>
      <c r="J344" s="3">
        <v>741</v>
      </c>
      <c r="K344" s="3">
        <v>747</v>
      </c>
      <c r="L344" s="3">
        <v>684</v>
      </c>
      <c r="M344" s="3">
        <v>752</v>
      </c>
      <c r="N344" s="3">
        <v>727</v>
      </c>
      <c r="O344" s="3">
        <v>688</v>
      </c>
      <c r="P344" s="3">
        <v>769</v>
      </c>
      <c r="Q344" s="3">
        <v>834</v>
      </c>
      <c r="R344" s="3">
        <v>759</v>
      </c>
      <c r="S344" s="3">
        <v>649</v>
      </c>
      <c r="T344" s="3">
        <v>758</v>
      </c>
      <c r="U344" s="3">
        <v>744</v>
      </c>
      <c r="V344" s="3">
        <v>790</v>
      </c>
      <c r="W344" s="3">
        <v>744</v>
      </c>
      <c r="X344" s="3">
        <v>767</v>
      </c>
      <c r="Y344" s="3">
        <v>646</v>
      </c>
      <c r="Z344" s="3">
        <v>806</v>
      </c>
      <c r="AA344" s="3">
        <v>734</v>
      </c>
      <c r="AB344" s="3">
        <v>904</v>
      </c>
      <c r="AC344" s="3">
        <v>664</v>
      </c>
      <c r="AD344" s="3">
        <v>706</v>
      </c>
      <c r="AE344" s="3">
        <v>843</v>
      </c>
      <c r="AF344" s="3">
        <v>757</v>
      </c>
      <c r="AG344" s="3">
        <v>870</v>
      </c>
      <c r="AH344" s="3">
        <v>792</v>
      </c>
      <c r="AI344" s="3">
        <v>824</v>
      </c>
      <c r="AJ344" s="3">
        <v>723</v>
      </c>
      <c r="AK344" s="3">
        <v>749</v>
      </c>
      <c r="AL344" s="3">
        <v>852</v>
      </c>
      <c r="AM344" s="3">
        <v>821</v>
      </c>
      <c r="AN344" s="3">
        <v>830</v>
      </c>
      <c r="AO344" s="3">
        <v>663</v>
      </c>
      <c r="AP344" s="3">
        <v>708</v>
      </c>
      <c r="AQ344" s="3">
        <v>783</v>
      </c>
      <c r="AR344" s="3">
        <v>855</v>
      </c>
      <c r="AS344" s="3">
        <v>707</v>
      </c>
      <c r="AT344" s="3">
        <v>796</v>
      </c>
      <c r="AU344" s="3">
        <v>656</v>
      </c>
      <c r="AV344" s="3">
        <v>801</v>
      </c>
      <c r="AW344" s="3">
        <v>695</v>
      </c>
      <c r="AX344" s="3">
        <v>796</v>
      </c>
      <c r="AY344" s="3">
        <v>669</v>
      </c>
      <c r="AZ344" s="3">
        <v>580</v>
      </c>
      <c r="BA344" s="3">
        <v>890</v>
      </c>
      <c r="BB344" s="3">
        <v>836</v>
      </c>
      <c r="BC344" s="3">
        <v>1034</v>
      </c>
      <c r="BD344" s="3">
        <v>912</v>
      </c>
      <c r="BE344" s="3">
        <v>683</v>
      </c>
      <c r="BF344" s="3">
        <v>750</v>
      </c>
      <c r="BG344" s="3">
        <v>790</v>
      </c>
      <c r="BH344" s="3">
        <v>858</v>
      </c>
      <c r="BI344" s="3">
        <v>950</v>
      </c>
      <c r="BJ344" s="3">
        <v>814</v>
      </c>
      <c r="BK344" s="3">
        <v>780</v>
      </c>
      <c r="BL344" s="3">
        <v>898</v>
      </c>
      <c r="BM344" s="3">
        <v>910</v>
      </c>
      <c r="BN344" s="3">
        <v>967</v>
      </c>
      <c r="BO344" s="3">
        <v>739</v>
      </c>
      <c r="BP344" s="3">
        <v>686</v>
      </c>
      <c r="BQ344" s="3">
        <v>825</v>
      </c>
      <c r="BR344" s="3">
        <v>836</v>
      </c>
      <c r="BS344" s="3">
        <v>850</v>
      </c>
      <c r="BT344" s="3">
        <v>574</v>
      </c>
      <c r="BU344" s="3">
        <v>774</v>
      </c>
      <c r="BV344" s="3">
        <v>801</v>
      </c>
      <c r="BW344" s="3">
        <v>776</v>
      </c>
      <c r="BX344" s="3">
        <v>689</v>
      </c>
      <c r="BY344" s="3">
        <v>616</v>
      </c>
      <c r="BZ344" s="3">
        <v>679</v>
      </c>
      <c r="CA344" s="3">
        <v>785</v>
      </c>
      <c r="CB344" s="3">
        <v>802</v>
      </c>
      <c r="CC344" s="3">
        <v>932</v>
      </c>
      <c r="CD344" s="3">
        <v>593</v>
      </c>
      <c r="CE344" s="3">
        <v>899</v>
      </c>
      <c r="CF344" s="3">
        <v>739</v>
      </c>
      <c r="CG344" s="3">
        <v>761</v>
      </c>
      <c r="CH344" s="3">
        <v>745</v>
      </c>
    </row>
    <row r="345" spans="1:86" x14ac:dyDescent="0.2">
      <c r="A345" s="5" t="s">
        <v>761</v>
      </c>
      <c r="B345" s="9">
        <v>596598</v>
      </c>
      <c r="C345" s="9">
        <v>85</v>
      </c>
      <c r="D345" s="9">
        <v>239585</v>
      </c>
      <c r="E345" s="1" t="s">
        <v>762</v>
      </c>
      <c r="F345" s="1" t="s">
        <v>78</v>
      </c>
      <c r="G345" s="1" t="s">
        <v>78</v>
      </c>
      <c r="H345" s="1" t="s">
        <v>78</v>
      </c>
      <c r="I345" s="3">
        <v>883</v>
      </c>
      <c r="J345" s="3">
        <v>758</v>
      </c>
      <c r="K345" s="3">
        <v>473</v>
      </c>
      <c r="L345" s="3">
        <v>440</v>
      </c>
      <c r="M345" s="3">
        <v>809</v>
      </c>
      <c r="N345" s="3">
        <v>454</v>
      </c>
      <c r="O345" s="3">
        <v>693</v>
      </c>
      <c r="P345" s="3">
        <v>416</v>
      </c>
      <c r="Q345" s="3">
        <v>421</v>
      </c>
      <c r="R345" s="3">
        <v>537</v>
      </c>
      <c r="S345" s="3">
        <v>605</v>
      </c>
      <c r="T345" s="3">
        <v>940</v>
      </c>
      <c r="U345" s="3">
        <v>749</v>
      </c>
      <c r="V345" s="3">
        <v>615</v>
      </c>
      <c r="W345" s="3">
        <v>612</v>
      </c>
      <c r="X345" s="3">
        <v>454</v>
      </c>
      <c r="Y345" s="3">
        <v>619</v>
      </c>
      <c r="Z345" s="3">
        <v>652</v>
      </c>
      <c r="AA345" s="3">
        <v>623</v>
      </c>
      <c r="AB345" s="3">
        <v>520</v>
      </c>
      <c r="AC345" s="3">
        <v>687</v>
      </c>
      <c r="AD345" s="3">
        <v>480</v>
      </c>
      <c r="AE345" s="3">
        <v>538</v>
      </c>
      <c r="AF345" s="3">
        <v>770</v>
      </c>
      <c r="AG345" s="3">
        <v>651</v>
      </c>
      <c r="AH345" s="3">
        <v>453</v>
      </c>
      <c r="AI345" s="3">
        <v>391</v>
      </c>
      <c r="AJ345" s="3">
        <v>574</v>
      </c>
      <c r="AK345" s="3">
        <v>506</v>
      </c>
      <c r="AL345" s="3">
        <v>646</v>
      </c>
      <c r="AM345" s="3">
        <v>732</v>
      </c>
      <c r="AN345" s="3">
        <v>583</v>
      </c>
      <c r="AO345" s="3">
        <v>591</v>
      </c>
      <c r="AP345" s="3">
        <v>586</v>
      </c>
      <c r="AQ345" s="3">
        <v>365</v>
      </c>
      <c r="AR345" s="3">
        <v>553</v>
      </c>
      <c r="AS345" s="3">
        <v>328</v>
      </c>
      <c r="AT345" s="3">
        <v>634</v>
      </c>
      <c r="AU345" s="3">
        <v>624</v>
      </c>
      <c r="AV345" s="3">
        <v>400</v>
      </c>
      <c r="AW345" s="3">
        <v>539</v>
      </c>
      <c r="AX345" s="3">
        <v>1026</v>
      </c>
      <c r="AY345" s="3">
        <v>530</v>
      </c>
      <c r="AZ345" s="3">
        <v>558</v>
      </c>
      <c r="BA345" s="3">
        <v>714</v>
      </c>
      <c r="BB345" s="3">
        <v>531</v>
      </c>
      <c r="BC345" s="3">
        <v>617</v>
      </c>
      <c r="BD345" s="3">
        <v>461</v>
      </c>
      <c r="BE345" s="3">
        <v>616</v>
      </c>
      <c r="BF345" s="3">
        <v>756</v>
      </c>
      <c r="BG345" s="3">
        <v>677</v>
      </c>
      <c r="BH345" s="3">
        <v>519</v>
      </c>
      <c r="BI345" s="3">
        <v>581</v>
      </c>
      <c r="BJ345" s="3">
        <v>575</v>
      </c>
      <c r="BK345" s="3">
        <v>659</v>
      </c>
      <c r="BL345" s="3">
        <v>566</v>
      </c>
      <c r="BM345" s="3">
        <v>446</v>
      </c>
      <c r="BN345" s="3">
        <v>515</v>
      </c>
      <c r="BO345" s="3">
        <v>912</v>
      </c>
      <c r="BP345" s="3">
        <v>405</v>
      </c>
      <c r="BQ345" s="3">
        <v>460</v>
      </c>
      <c r="BR345" s="3">
        <v>584</v>
      </c>
      <c r="BS345" s="3">
        <v>539</v>
      </c>
      <c r="BT345" s="3">
        <v>475</v>
      </c>
      <c r="BU345" s="3">
        <v>642</v>
      </c>
      <c r="BV345" s="3">
        <v>690</v>
      </c>
      <c r="BW345" s="3">
        <v>898</v>
      </c>
      <c r="BX345" s="3">
        <v>548</v>
      </c>
      <c r="BY345" s="3">
        <v>649</v>
      </c>
      <c r="BZ345" s="3">
        <v>528</v>
      </c>
      <c r="CA345" s="3">
        <v>516</v>
      </c>
      <c r="CB345" s="3">
        <v>601</v>
      </c>
      <c r="CC345" s="3">
        <v>520</v>
      </c>
      <c r="CD345" s="3">
        <v>557</v>
      </c>
      <c r="CE345" s="3">
        <v>781</v>
      </c>
      <c r="CF345" s="3">
        <v>815</v>
      </c>
      <c r="CG345" s="3">
        <v>537</v>
      </c>
      <c r="CH345" s="3">
        <v>432</v>
      </c>
    </row>
    <row r="346" spans="1:86" x14ac:dyDescent="0.2">
      <c r="A346" s="5" t="s">
        <v>495</v>
      </c>
      <c r="B346" s="9">
        <v>235984</v>
      </c>
      <c r="C346" s="9">
        <v>110</v>
      </c>
      <c r="D346" s="9">
        <v>483487</v>
      </c>
      <c r="E346" s="1" t="s">
        <v>496</v>
      </c>
      <c r="F346" s="1" t="s">
        <v>78</v>
      </c>
      <c r="G346" s="1" t="s">
        <v>78</v>
      </c>
      <c r="H346" s="1" t="s">
        <v>78</v>
      </c>
      <c r="I346" s="3">
        <v>3556</v>
      </c>
      <c r="J346" s="3">
        <v>3519</v>
      </c>
      <c r="K346" s="3">
        <v>4016</v>
      </c>
      <c r="L346" s="3">
        <v>3728</v>
      </c>
      <c r="M346" s="3">
        <v>3202</v>
      </c>
      <c r="N346" s="3">
        <v>3476</v>
      </c>
      <c r="O346" s="3">
        <v>4044</v>
      </c>
      <c r="P346" s="3">
        <v>4704</v>
      </c>
      <c r="Q346" s="3">
        <v>4089</v>
      </c>
      <c r="R346" s="3">
        <v>4896</v>
      </c>
      <c r="S346" s="3">
        <v>2943</v>
      </c>
      <c r="T346" s="3">
        <v>3674</v>
      </c>
      <c r="U346" s="3">
        <v>4632</v>
      </c>
      <c r="V346" s="3">
        <v>4880</v>
      </c>
      <c r="W346" s="3">
        <v>4360</v>
      </c>
      <c r="X346" s="3">
        <v>3657</v>
      </c>
      <c r="Y346" s="3">
        <v>4624</v>
      </c>
      <c r="Z346" s="3">
        <v>3944</v>
      </c>
      <c r="AA346" s="3">
        <v>3518</v>
      </c>
      <c r="AB346" s="3">
        <v>5016</v>
      </c>
      <c r="AC346" s="3">
        <v>3203</v>
      </c>
      <c r="AD346" s="3">
        <v>4320</v>
      </c>
      <c r="AE346" s="3">
        <v>4456</v>
      </c>
      <c r="AF346" s="3">
        <v>3385</v>
      </c>
      <c r="AG346" s="3">
        <v>5112</v>
      </c>
      <c r="AH346" s="3">
        <v>3896</v>
      </c>
      <c r="AI346" s="3">
        <v>4377</v>
      </c>
      <c r="AJ346" s="3">
        <v>4066</v>
      </c>
      <c r="AK346" s="3">
        <v>4096</v>
      </c>
      <c r="AL346" s="3">
        <v>4192</v>
      </c>
      <c r="AM346" s="3">
        <v>4048</v>
      </c>
      <c r="AN346" s="3">
        <v>4635</v>
      </c>
      <c r="AO346" s="3">
        <v>4256</v>
      </c>
      <c r="AP346" s="3">
        <v>4584</v>
      </c>
      <c r="AQ346" s="3">
        <v>4160</v>
      </c>
      <c r="AR346" s="3">
        <v>3764</v>
      </c>
      <c r="AS346" s="3">
        <v>4278</v>
      </c>
      <c r="AT346" s="3">
        <v>3011</v>
      </c>
      <c r="AU346" s="3">
        <v>4258</v>
      </c>
      <c r="AV346" s="3">
        <v>4101</v>
      </c>
      <c r="AW346" s="3">
        <v>3550</v>
      </c>
      <c r="AX346" s="3">
        <v>3200</v>
      </c>
      <c r="AY346" s="3">
        <v>4000</v>
      </c>
      <c r="AZ346" s="3">
        <v>2540</v>
      </c>
      <c r="BA346" s="3">
        <v>4632</v>
      </c>
      <c r="BB346" s="3">
        <v>4942</v>
      </c>
      <c r="BC346" s="3">
        <v>5848</v>
      </c>
      <c r="BD346" s="3">
        <v>3230</v>
      </c>
      <c r="BE346" s="3">
        <v>3915</v>
      </c>
      <c r="BF346" s="3">
        <v>3536</v>
      </c>
      <c r="BG346" s="3">
        <v>4455</v>
      </c>
      <c r="BH346" s="3">
        <v>4320</v>
      </c>
      <c r="BI346" s="3">
        <v>5704</v>
      </c>
      <c r="BJ346" s="3">
        <v>3587</v>
      </c>
      <c r="BK346" s="3">
        <v>4872</v>
      </c>
      <c r="BL346" s="3">
        <v>4365</v>
      </c>
      <c r="BM346" s="3">
        <v>5012</v>
      </c>
      <c r="BN346" s="3">
        <v>4840</v>
      </c>
      <c r="BO346" s="3">
        <v>4328</v>
      </c>
      <c r="BP346" s="3">
        <v>3494</v>
      </c>
      <c r="BQ346" s="3">
        <v>3720</v>
      </c>
      <c r="BR346" s="3">
        <v>3997</v>
      </c>
      <c r="BS346" s="3">
        <v>4120</v>
      </c>
      <c r="BT346" s="3">
        <v>3485</v>
      </c>
      <c r="BU346" s="3">
        <v>3334</v>
      </c>
      <c r="BV346" s="3">
        <v>4720</v>
      </c>
      <c r="BW346" s="3">
        <v>4352</v>
      </c>
      <c r="BX346" s="3">
        <v>4616</v>
      </c>
      <c r="BY346" s="3">
        <v>2877</v>
      </c>
      <c r="BZ346" s="3">
        <v>3711</v>
      </c>
      <c r="CA346" s="3">
        <v>4616</v>
      </c>
      <c r="CB346" s="3">
        <v>3623</v>
      </c>
      <c r="CC346" s="3">
        <v>4912</v>
      </c>
      <c r="CD346" s="3">
        <v>3348</v>
      </c>
      <c r="CE346" s="3">
        <v>4001</v>
      </c>
      <c r="CF346" s="3">
        <v>3028</v>
      </c>
      <c r="CG346" s="3">
        <v>3840</v>
      </c>
      <c r="CH346" s="3">
        <v>3412</v>
      </c>
    </row>
    <row r="347" spans="1:86" x14ac:dyDescent="0.2">
      <c r="A347" s="5" t="s">
        <v>550</v>
      </c>
      <c r="B347" s="9">
        <v>1147670</v>
      </c>
      <c r="C347" s="9">
        <v>204</v>
      </c>
      <c r="D347" s="9">
        <v>385065</v>
      </c>
      <c r="E347" s="1" t="s">
        <v>551</v>
      </c>
      <c r="F347" s="1" t="s">
        <v>78</v>
      </c>
      <c r="G347" s="1" t="s">
        <v>78</v>
      </c>
      <c r="H347" s="1" t="s">
        <v>78</v>
      </c>
      <c r="I347" s="3">
        <v>402</v>
      </c>
      <c r="J347" s="3">
        <v>311</v>
      </c>
      <c r="K347" s="3">
        <v>231</v>
      </c>
      <c r="L347" s="3">
        <v>549</v>
      </c>
      <c r="M347" s="3">
        <v>1168</v>
      </c>
      <c r="N347" s="3">
        <v>352</v>
      </c>
      <c r="O347" s="3">
        <v>408</v>
      </c>
      <c r="P347" s="3">
        <v>283</v>
      </c>
      <c r="Q347" s="3">
        <v>171</v>
      </c>
      <c r="R347" s="3">
        <v>236</v>
      </c>
      <c r="S347" s="3">
        <v>110</v>
      </c>
      <c r="T347" s="3">
        <v>591</v>
      </c>
      <c r="U347" s="3">
        <v>117</v>
      </c>
      <c r="V347" s="3">
        <v>422</v>
      </c>
      <c r="W347" s="3">
        <v>336</v>
      </c>
      <c r="X347" s="3">
        <v>105</v>
      </c>
      <c r="Y347" s="3">
        <v>265</v>
      </c>
      <c r="Z347" s="3">
        <v>1386</v>
      </c>
      <c r="AA347" s="3">
        <v>917</v>
      </c>
      <c r="AB347" s="3">
        <v>192</v>
      </c>
      <c r="AC347" s="3">
        <v>743</v>
      </c>
      <c r="AD347" s="3">
        <v>197</v>
      </c>
      <c r="AE347" s="3">
        <v>4428</v>
      </c>
      <c r="AF347" s="3">
        <v>1161</v>
      </c>
      <c r="AG347" s="3">
        <v>311</v>
      </c>
      <c r="AH347" s="3">
        <v>1769</v>
      </c>
      <c r="AI347" s="3">
        <v>360</v>
      </c>
      <c r="AJ347" s="3">
        <v>446</v>
      </c>
      <c r="AK347" s="3">
        <v>426</v>
      </c>
      <c r="AL347" s="3">
        <v>226</v>
      </c>
      <c r="AM347" s="3">
        <v>118</v>
      </c>
      <c r="AN347" s="3">
        <v>95</v>
      </c>
      <c r="AO347" s="3">
        <v>265</v>
      </c>
      <c r="AP347" s="3">
        <v>613</v>
      </c>
      <c r="AQ347" s="3">
        <v>2038</v>
      </c>
      <c r="AR347" s="3">
        <v>154</v>
      </c>
      <c r="AS347" s="3">
        <v>1155</v>
      </c>
      <c r="AT347" s="3">
        <v>273</v>
      </c>
      <c r="AU347" s="3">
        <v>308</v>
      </c>
      <c r="AV347" s="3">
        <v>393</v>
      </c>
      <c r="AW347" s="3">
        <v>89</v>
      </c>
      <c r="AX347" s="3">
        <v>1412</v>
      </c>
      <c r="AY347" s="3">
        <v>3271</v>
      </c>
      <c r="AZ347" s="3">
        <v>1875</v>
      </c>
      <c r="BA347" s="3">
        <v>480</v>
      </c>
      <c r="BB347" s="3">
        <v>533</v>
      </c>
      <c r="BC347" s="3">
        <v>1119</v>
      </c>
      <c r="BD347" s="3">
        <v>251</v>
      </c>
      <c r="BE347" s="3">
        <v>195</v>
      </c>
      <c r="BF347" s="3">
        <v>337</v>
      </c>
      <c r="BG347" s="3">
        <v>268</v>
      </c>
      <c r="BH347" s="3">
        <v>393</v>
      </c>
      <c r="BI347" s="3">
        <v>841</v>
      </c>
      <c r="BJ347" s="3">
        <v>215</v>
      </c>
      <c r="BK347" s="3">
        <v>232</v>
      </c>
      <c r="BL347" s="3">
        <v>865</v>
      </c>
      <c r="BM347" s="3">
        <v>229</v>
      </c>
      <c r="BN347" s="3">
        <v>174</v>
      </c>
      <c r="BO347" s="3">
        <v>1893</v>
      </c>
      <c r="BP347" s="3">
        <v>121</v>
      </c>
      <c r="BQ347" s="3">
        <v>835</v>
      </c>
      <c r="BR347" s="3">
        <v>5679</v>
      </c>
      <c r="BS347" s="3">
        <v>5663</v>
      </c>
      <c r="BT347" s="3">
        <v>272</v>
      </c>
      <c r="BU347" s="3">
        <v>296</v>
      </c>
      <c r="BV347" s="3">
        <v>1465</v>
      </c>
      <c r="BW347" s="3">
        <v>2605</v>
      </c>
      <c r="BX347" s="3">
        <v>1801</v>
      </c>
      <c r="BY347" s="3">
        <v>183</v>
      </c>
      <c r="BZ347" s="3">
        <v>349</v>
      </c>
      <c r="CA347" s="3">
        <v>390</v>
      </c>
      <c r="CB347" s="3">
        <v>450</v>
      </c>
      <c r="CC347" s="3">
        <v>598</v>
      </c>
      <c r="CD347" s="3">
        <v>2323</v>
      </c>
      <c r="CE347" s="3">
        <v>1823</v>
      </c>
      <c r="CF347" s="3">
        <v>3763</v>
      </c>
      <c r="CG347" s="3">
        <v>379</v>
      </c>
      <c r="CH347" s="3">
        <v>175</v>
      </c>
    </row>
    <row r="348" spans="1:86" x14ac:dyDescent="0.2">
      <c r="A348" s="5" t="s">
        <v>971</v>
      </c>
      <c r="B348" s="9">
        <v>800844</v>
      </c>
      <c r="C348" s="9">
        <v>163</v>
      </c>
      <c r="D348" s="9">
        <v>200484</v>
      </c>
      <c r="E348" s="1" t="s">
        <v>972</v>
      </c>
      <c r="F348" s="1" t="s">
        <v>78</v>
      </c>
      <c r="G348" s="1" t="s">
        <v>78</v>
      </c>
      <c r="H348" s="1" t="s">
        <v>78</v>
      </c>
      <c r="I348" s="3">
        <v>439</v>
      </c>
      <c r="J348" s="3">
        <v>937</v>
      </c>
      <c r="K348" s="3">
        <v>1085</v>
      </c>
      <c r="L348" s="3">
        <v>378</v>
      </c>
      <c r="M348" s="3">
        <v>870</v>
      </c>
      <c r="N348" s="3">
        <v>583</v>
      </c>
      <c r="O348" s="3">
        <v>852</v>
      </c>
      <c r="P348" s="3">
        <v>803</v>
      </c>
      <c r="Q348" s="3">
        <v>1724</v>
      </c>
      <c r="R348" s="3">
        <v>1298</v>
      </c>
      <c r="S348" s="3">
        <v>4253</v>
      </c>
      <c r="T348" s="3">
        <v>718</v>
      </c>
      <c r="U348" s="3">
        <v>896</v>
      </c>
      <c r="V348" s="3">
        <v>217</v>
      </c>
      <c r="W348" s="3">
        <v>621</v>
      </c>
      <c r="X348" s="3">
        <v>565</v>
      </c>
      <c r="Y348" s="3">
        <v>1932</v>
      </c>
      <c r="Z348" s="3">
        <v>251</v>
      </c>
      <c r="AA348" s="3">
        <v>1688</v>
      </c>
      <c r="AB348" s="3">
        <v>809</v>
      </c>
      <c r="AC348" s="3">
        <v>1401</v>
      </c>
      <c r="AD348" s="3">
        <v>383</v>
      </c>
      <c r="AE348" s="3">
        <v>446</v>
      </c>
      <c r="AF348" s="3">
        <v>259</v>
      </c>
      <c r="AG348" s="3">
        <v>1170</v>
      </c>
      <c r="AH348" s="3">
        <v>1150</v>
      </c>
      <c r="AI348" s="3">
        <v>619</v>
      </c>
      <c r="AJ348" s="3">
        <v>519</v>
      </c>
      <c r="AK348" s="3">
        <v>991</v>
      </c>
      <c r="AL348" s="3">
        <v>733</v>
      </c>
      <c r="AM348" s="3">
        <v>280</v>
      </c>
      <c r="AN348" s="3">
        <v>549</v>
      </c>
      <c r="AO348" s="3">
        <v>604</v>
      </c>
      <c r="AP348" s="3">
        <v>749</v>
      </c>
      <c r="AQ348" s="3">
        <v>1054</v>
      </c>
      <c r="AR348" s="3">
        <v>349</v>
      </c>
      <c r="AS348" s="3">
        <v>354</v>
      </c>
      <c r="AT348" s="3">
        <v>476</v>
      </c>
      <c r="AU348" s="3">
        <v>1590</v>
      </c>
      <c r="AV348" s="3">
        <v>1397</v>
      </c>
      <c r="AW348" s="3">
        <v>512</v>
      </c>
      <c r="AX348" s="3">
        <v>499</v>
      </c>
      <c r="AY348" s="3">
        <v>1779</v>
      </c>
      <c r="AZ348" s="3">
        <v>1410</v>
      </c>
      <c r="BA348" s="3">
        <v>806</v>
      </c>
      <c r="BB348" s="3">
        <v>1165</v>
      </c>
      <c r="BC348" s="3">
        <v>614</v>
      </c>
      <c r="BD348" s="3">
        <v>357</v>
      </c>
      <c r="BE348" s="3">
        <v>813</v>
      </c>
      <c r="BF348" s="3">
        <v>234</v>
      </c>
      <c r="BG348" s="3">
        <v>1088</v>
      </c>
      <c r="BH348" s="3">
        <v>432</v>
      </c>
      <c r="BI348" s="3">
        <v>494</v>
      </c>
      <c r="BJ348" s="3">
        <v>589</v>
      </c>
      <c r="BK348" s="3">
        <v>762</v>
      </c>
      <c r="BL348" s="3">
        <v>816</v>
      </c>
      <c r="BM348" s="3">
        <v>317</v>
      </c>
      <c r="BN348" s="3">
        <v>936</v>
      </c>
      <c r="BO348" s="3">
        <v>584</v>
      </c>
      <c r="BP348" s="3">
        <v>261</v>
      </c>
      <c r="BQ348" s="3">
        <v>840</v>
      </c>
      <c r="BR348" s="3">
        <v>844</v>
      </c>
      <c r="BS348" s="3">
        <v>875</v>
      </c>
      <c r="BT348" s="3">
        <v>726</v>
      </c>
      <c r="BU348" s="3">
        <v>650</v>
      </c>
      <c r="BV348" s="3">
        <v>564</v>
      </c>
      <c r="BW348" s="3">
        <v>771</v>
      </c>
      <c r="BX348" s="3">
        <v>1322</v>
      </c>
      <c r="BY348" s="3">
        <v>864</v>
      </c>
      <c r="BZ348" s="3">
        <v>998</v>
      </c>
      <c r="CA348" s="3">
        <v>313</v>
      </c>
      <c r="CB348" s="3">
        <v>277</v>
      </c>
      <c r="CC348" s="3">
        <v>782</v>
      </c>
      <c r="CD348" s="3">
        <v>577</v>
      </c>
      <c r="CE348" s="3">
        <v>417</v>
      </c>
      <c r="CF348" s="3">
        <v>663</v>
      </c>
      <c r="CG348" s="3">
        <v>281</v>
      </c>
      <c r="CH348" s="3">
        <v>1074</v>
      </c>
    </row>
    <row r="349" spans="1:86" x14ac:dyDescent="0.2">
      <c r="A349" s="5" t="s">
        <v>793</v>
      </c>
      <c r="B349" s="9">
        <v>693537</v>
      </c>
      <c r="C349" s="9">
        <v>230</v>
      </c>
      <c r="D349" s="9">
        <v>229201</v>
      </c>
      <c r="E349" s="1" t="s">
        <v>794</v>
      </c>
      <c r="F349" s="1" t="s">
        <v>78</v>
      </c>
      <c r="G349" s="1" t="s">
        <v>78</v>
      </c>
      <c r="H349" s="1" t="s">
        <v>78</v>
      </c>
      <c r="I349" s="3">
        <v>815</v>
      </c>
      <c r="J349" s="3">
        <v>629</v>
      </c>
      <c r="K349" s="3">
        <v>347</v>
      </c>
      <c r="L349" s="3">
        <v>438</v>
      </c>
      <c r="M349" s="3">
        <v>293</v>
      </c>
      <c r="N349" s="3">
        <v>496</v>
      </c>
      <c r="O349" s="3">
        <v>228</v>
      </c>
      <c r="P349" s="3">
        <v>190</v>
      </c>
      <c r="Q349" s="3">
        <v>321</v>
      </c>
      <c r="R349" s="3">
        <v>190</v>
      </c>
      <c r="S349" s="3">
        <v>114</v>
      </c>
      <c r="T349" s="3">
        <v>212</v>
      </c>
      <c r="U349" s="3">
        <v>113</v>
      </c>
      <c r="V349" s="3">
        <v>319</v>
      </c>
      <c r="W349" s="3">
        <v>457</v>
      </c>
      <c r="X349" s="3">
        <v>229</v>
      </c>
      <c r="Y349" s="3">
        <v>242</v>
      </c>
      <c r="Z349" s="3">
        <v>640</v>
      </c>
      <c r="AA349" s="3">
        <v>557</v>
      </c>
      <c r="AB349" s="3">
        <v>169</v>
      </c>
      <c r="AC349" s="3">
        <v>261</v>
      </c>
      <c r="AD349" s="3">
        <v>486</v>
      </c>
      <c r="AE349" s="3">
        <v>149</v>
      </c>
      <c r="AF349" s="3">
        <v>335</v>
      </c>
      <c r="AG349" s="3">
        <v>315</v>
      </c>
      <c r="AH349" s="3">
        <v>149</v>
      </c>
      <c r="AI349" s="3">
        <v>669</v>
      </c>
      <c r="AJ349" s="3">
        <v>293</v>
      </c>
      <c r="AK349" s="3">
        <v>320</v>
      </c>
      <c r="AL349" s="3">
        <v>184</v>
      </c>
      <c r="AM349" s="3">
        <v>213</v>
      </c>
      <c r="AN349" s="3">
        <v>169</v>
      </c>
      <c r="AO349" s="3">
        <v>467</v>
      </c>
      <c r="AP349" s="3">
        <v>283</v>
      </c>
      <c r="AQ349" s="3">
        <v>344</v>
      </c>
      <c r="AR349" s="3">
        <v>315</v>
      </c>
      <c r="AS349" s="3">
        <v>509</v>
      </c>
      <c r="AT349" s="3">
        <v>431</v>
      </c>
      <c r="AU349" s="3">
        <v>473</v>
      </c>
      <c r="AV349" s="3">
        <v>258</v>
      </c>
      <c r="AW349" s="3">
        <v>104</v>
      </c>
      <c r="AX349" s="3">
        <v>188</v>
      </c>
      <c r="AY349" s="3">
        <v>201</v>
      </c>
      <c r="AZ349" s="3">
        <v>259</v>
      </c>
      <c r="BA349" s="3">
        <v>287</v>
      </c>
      <c r="BB349" s="3">
        <v>133</v>
      </c>
      <c r="BC349" s="3">
        <v>334</v>
      </c>
      <c r="BD349" s="3">
        <v>701</v>
      </c>
      <c r="BE349" s="3">
        <v>242</v>
      </c>
      <c r="BF349" s="3">
        <v>394</v>
      </c>
      <c r="BG349" s="3">
        <v>169</v>
      </c>
      <c r="BH349" s="3">
        <v>431</v>
      </c>
      <c r="BI349" s="3">
        <v>145</v>
      </c>
      <c r="BJ349" s="3">
        <v>384</v>
      </c>
      <c r="BK349" s="3">
        <v>349</v>
      </c>
      <c r="BL349" s="3">
        <v>416</v>
      </c>
      <c r="BM349" s="3">
        <v>165</v>
      </c>
      <c r="BN349" s="3">
        <v>1484</v>
      </c>
      <c r="BO349" s="3">
        <v>227</v>
      </c>
      <c r="BP349" s="3">
        <v>168</v>
      </c>
      <c r="BQ349" s="3">
        <v>435</v>
      </c>
      <c r="BR349" s="3">
        <v>250</v>
      </c>
      <c r="BS349" s="3">
        <v>237</v>
      </c>
      <c r="BT349" s="3">
        <v>730</v>
      </c>
      <c r="BU349" s="3">
        <v>649</v>
      </c>
      <c r="BV349" s="3">
        <v>655</v>
      </c>
      <c r="BW349" s="3">
        <v>314</v>
      </c>
      <c r="BX349" s="3">
        <v>285</v>
      </c>
      <c r="BY349" s="3">
        <v>319</v>
      </c>
      <c r="BZ349" s="3">
        <v>177</v>
      </c>
      <c r="CA349" s="3">
        <v>179</v>
      </c>
      <c r="CB349" s="3">
        <v>137</v>
      </c>
      <c r="CC349" s="3">
        <v>257</v>
      </c>
      <c r="CD349" s="3">
        <v>448</v>
      </c>
      <c r="CE349" s="3">
        <v>176</v>
      </c>
      <c r="CF349" s="3">
        <v>364</v>
      </c>
      <c r="CG349" s="3">
        <v>341</v>
      </c>
      <c r="CH349" s="3">
        <v>278</v>
      </c>
    </row>
    <row r="350" spans="1:86" x14ac:dyDescent="0.2">
      <c r="A350" s="5" t="s">
        <v>721</v>
      </c>
      <c r="B350" s="9">
        <v>708688</v>
      </c>
      <c r="C350" s="9">
        <v>174</v>
      </c>
      <c r="D350" s="9">
        <v>269268</v>
      </c>
      <c r="E350" s="1" t="s">
        <v>722</v>
      </c>
      <c r="F350" s="1" t="s">
        <v>78</v>
      </c>
      <c r="G350" s="1" t="s">
        <v>78</v>
      </c>
      <c r="H350" s="1" t="s">
        <v>78</v>
      </c>
      <c r="I350" s="3">
        <v>336</v>
      </c>
      <c r="J350" s="3">
        <v>731</v>
      </c>
      <c r="K350" s="3">
        <v>316</v>
      </c>
      <c r="L350" s="3">
        <v>389</v>
      </c>
      <c r="M350" s="3">
        <v>564</v>
      </c>
      <c r="N350" s="3">
        <v>535</v>
      </c>
      <c r="O350" s="3">
        <v>213</v>
      </c>
      <c r="P350" s="3">
        <v>534</v>
      </c>
      <c r="Q350" s="3">
        <v>267</v>
      </c>
      <c r="R350" s="3">
        <v>172</v>
      </c>
      <c r="S350" s="3">
        <v>254</v>
      </c>
      <c r="T350" s="3">
        <v>258</v>
      </c>
      <c r="U350" s="3">
        <v>158</v>
      </c>
      <c r="V350" s="3">
        <v>478</v>
      </c>
      <c r="W350" s="3">
        <v>657</v>
      </c>
      <c r="X350" s="3">
        <v>216</v>
      </c>
      <c r="Y350" s="3">
        <v>234</v>
      </c>
      <c r="Z350" s="3">
        <v>482</v>
      </c>
      <c r="AA350" s="3">
        <v>654</v>
      </c>
      <c r="AB350" s="3">
        <v>205</v>
      </c>
      <c r="AC350" s="3">
        <v>185</v>
      </c>
      <c r="AD350" s="3">
        <v>324</v>
      </c>
      <c r="AE350" s="3">
        <v>558</v>
      </c>
      <c r="AF350" s="3">
        <v>579</v>
      </c>
      <c r="AG350" s="3">
        <v>450</v>
      </c>
      <c r="AH350" s="3">
        <v>253</v>
      </c>
      <c r="AI350" s="3">
        <v>659</v>
      </c>
      <c r="AJ350" s="3">
        <v>223</v>
      </c>
      <c r="AK350" s="3">
        <v>384</v>
      </c>
      <c r="AL350" s="3">
        <v>183</v>
      </c>
      <c r="AM350" s="3">
        <v>224</v>
      </c>
      <c r="AN350" s="3">
        <v>223</v>
      </c>
      <c r="AO350" s="3">
        <v>336</v>
      </c>
      <c r="AP350" s="3">
        <v>818</v>
      </c>
      <c r="AQ350" s="3">
        <v>571</v>
      </c>
      <c r="AR350" s="3">
        <v>283</v>
      </c>
      <c r="AS350" s="3">
        <v>512</v>
      </c>
      <c r="AT350" s="3">
        <v>298</v>
      </c>
      <c r="AU350" s="3">
        <v>456</v>
      </c>
      <c r="AV350" s="3">
        <v>212</v>
      </c>
      <c r="AW350" s="3">
        <v>131</v>
      </c>
      <c r="AX350" s="3">
        <v>474</v>
      </c>
      <c r="AY350" s="3">
        <v>798</v>
      </c>
      <c r="AZ350" s="3">
        <v>315</v>
      </c>
      <c r="BA350" s="3">
        <v>454</v>
      </c>
      <c r="BB350" s="3">
        <v>396</v>
      </c>
      <c r="BC350" s="3">
        <v>448</v>
      </c>
      <c r="BD350" s="3">
        <v>267</v>
      </c>
      <c r="BE350" s="3">
        <v>293</v>
      </c>
      <c r="BF350" s="3">
        <v>345</v>
      </c>
      <c r="BG350" s="3">
        <v>325</v>
      </c>
      <c r="BH350" s="3">
        <v>379</v>
      </c>
      <c r="BI350" s="3">
        <v>279</v>
      </c>
      <c r="BJ350" s="3">
        <v>437</v>
      </c>
      <c r="BK350" s="3">
        <v>350</v>
      </c>
      <c r="BL350" s="3">
        <v>469</v>
      </c>
      <c r="BM350" s="3">
        <v>157</v>
      </c>
      <c r="BN350" s="3">
        <v>358</v>
      </c>
      <c r="BO350" s="3">
        <v>381</v>
      </c>
      <c r="BP350" s="3">
        <v>162</v>
      </c>
      <c r="BQ350" s="3">
        <v>351</v>
      </c>
      <c r="BR350" s="3">
        <v>527</v>
      </c>
      <c r="BS350" s="3">
        <v>1172</v>
      </c>
      <c r="BT350" s="3">
        <v>481</v>
      </c>
      <c r="BU350" s="3">
        <v>478</v>
      </c>
      <c r="BV350" s="3">
        <v>443</v>
      </c>
      <c r="BW350" s="3">
        <v>332</v>
      </c>
      <c r="BX350" s="3">
        <v>766</v>
      </c>
      <c r="BY350" s="3">
        <v>285</v>
      </c>
      <c r="BZ350" s="3">
        <v>408</v>
      </c>
      <c r="CA350" s="3">
        <v>495</v>
      </c>
      <c r="CB350" s="3">
        <v>264</v>
      </c>
      <c r="CC350" s="3">
        <v>364</v>
      </c>
      <c r="CD350" s="3">
        <v>435</v>
      </c>
      <c r="CE350" s="3">
        <v>348</v>
      </c>
      <c r="CF350" s="3">
        <v>300</v>
      </c>
      <c r="CG350" s="3">
        <v>252</v>
      </c>
      <c r="CH350" s="3">
        <v>352</v>
      </c>
    </row>
    <row r="351" spans="1:86" x14ac:dyDescent="0.2">
      <c r="A351" s="5" t="s">
        <v>907</v>
      </c>
      <c r="B351" s="9">
        <v>1100607</v>
      </c>
      <c r="C351" s="9">
        <v>309</v>
      </c>
      <c r="D351" s="9">
        <v>211997</v>
      </c>
      <c r="E351" s="1" t="s">
        <v>908</v>
      </c>
      <c r="F351" s="1" t="s">
        <v>78</v>
      </c>
      <c r="G351" s="1" t="s">
        <v>78</v>
      </c>
      <c r="H351" s="1" t="s">
        <v>78</v>
      </c>
      <c r="I351" s="3">
        <v>416</v>
      </c>
      <c r="J351" s="3">
        <v>331</v>
      </c>
      <c r="K351" s="3">
        <v>325</v>
      </c>
      <c r="L351" s="3">
        <v>193</v>
      </c>
      <c r="M351" s="3">
        <v>352</v>
      </c>
      <c r="N351" s="3">
        <v>219</v>
      </c>
      <c r="O351" s="3">
        <v>213</v>
      </c>
      <c r="P351" s="3">
        <v>242</v>
      </c>
      <c r="Q351" s="3">
        <v>239</v>
      </c>
      <c r="R351" s="3">
        <v>323</v>
      </c>
      <c r="S351" s="3">
        <v>207</v>
      </c>
      <c r="T351" s="3">
        <v>270</v>
      </c>
      <c r="U351" s="3">
        <v>323</v>
      </c>
      <c r="V351" s="3">
        <v>209</v>
      </c>
      <c r="W351" s="3">
        <v>366</v>
      </c>
      <c r="X351" s="3">
        <v>231</v>
      </c>
      <c r="Y351" s="3">
        <v>272</v>
      </c>
      <c r="Z351" s="3">
        <v>234</v>
      </c>
      <c r="AA351" s="3">
        <v>323</v>
      </c>
      <c r="AB351" s="3">
        <v>298</v>
      </c>
      <c r="AC351" s="3">
        <v>367</v>
      </c>
      <c r="AD351" s="3">
        <v>263</v>
      </c>
      <c r="AE351" s="3">
        <v>242</v>
      </c>
      <c r="AF351" s="3">
        <v>88</v>
      </c>
      <c r="AG351" s="3">
        <v>171</v>
      </c>
      <c r="AH351" s="3">
        <v>669</v>
      </c>
      <c r="AI351" s="3">
        <v>211</v>
      </c>
      <c r="AJ351" s="3">
        <v>440</v>
      </c>
      <c r="AK351" s="3">
        <v>223</v>
      </c>
      <c r="AL351" s="3">
        <v>152</v>
      </c>
      <c r="AM351" s="3">
        <v>375</v>
      </c>
      <c r="AN351" s="3">
        <v>185</v>
      </c>
      <c r="AO351" s="3">
        <v>289</v>
      </c>
      <c r="AP351" s="3">
        <v>286</v>
      </c>
      <c r="AQ351" s="3">
        <v>265</v>
      </c>
      <c r="AR351" s="3">
        <v>197</v>
      </c>
      <c r="AS351" s="3">
        <v>360</v>
      </c>
      <c r="AT351" s="3">
        <v>239</v>
      </c>
      <c r="AU351" s="3">
        <v>279</v>
      </c>
      <c r="AV351" s="3">
        <v>167</v>
      </c>
      <c r="AW351" s="3">
        <v>148</v>
      </c>
      <c r="AX351" s="3">
        <v>193</v>
      </c>
      <c r="AY351" s="3">
        <v>200</v>
      </c>
      <c r="AZ351" s="3">
        <v>192</v>
      </c>
      <c r="BA351" s="3">
        <v>344</v>
      </c>
      <c r="BB351" s="3">
        <v>230</v>
      </c>
      <c r="BC351" s="3">
        <v>187</v>
      </c>
      <c r="BD351" s="3">
        <v>161</v>
      </c>
      <c r="BE351" s="3">
        <v>260</v>
      </c>
      <c r="BF351" s="3">
        <v>185</v>
      </c>
      <c r="BG351" s="3">
        <v>194</v>
      </c>
      <c r="BH351" s="3">
        <v>285</v>
      </c>
      <c r="BI351" s="3">
        <v>249</v>
      </c>
      <c r="BJ351" s="3">
        <v>254</v>
      </c>
      <c r="BK351" s="3">
        <v>149</v>
      </c>
      <c r="BL351" s="3">
        <v>230</v>
      </c>
      <c r="BM351" s="3">
        <v>174</v>
      </c>
      <c r="BN351" s="3">
        <v>376</v>
      </c>
      <c r="BO351" s="3">
        <v>182</v>
      </c>
      <c r="BP351" s="3">
        <v>160</v>
      </c>
      <c r="BQ351" s="3">
        <v>227</v>
      </c>
      <c r="BR351" s="3">
        <v>323</v>
      </c>
      <c r="BS351" s="3">
        <v>450</v>
      </c>
      <c r="BT351" s="3">
        <v>304</v>
      </c>
      <c r="BU351" s="3">
        <v>246</v>
      </c>
      <c r="BV351" s="3">
        <v>397</v>
      </c>
      <c r="BW351" s="3">
        <v>184</v>
      </c>
      <c r="BX351" s="3">
        <v>262</v>
      </c>
      <c r="BY351" s="3">
        <v>207</v>
      </c>
      <c r="BZ351" s="3">
        <v>434</v>
      </c>
      <c r="CA351" s="3">
        <v>221</v>
      </c>
      <c r="CB351" s="3">
        <v>342</v>
      </c>
      <c r="CC351" s="3">
        <v>153</v>
      </c>
      <c r="CD351" s="3">
        <v>238</v>
      </c>
      <c r="CE351" s="3">
        <v>191</v>
      </c>
      <c r="CF351" s="3">
        <v>287</v>
      </c>
      <c r="CG351" s="3">
        <v>211</v>
      </c>
      <c r="CH351" s="3">
        <v>213</v>
      </c>
    </row>
    <row r="352" spans="1:86" x14ac:dyDescent="0.2">
      <c r="A352" s="5" t="s">
        <v>711</v>
      </c>
      <c r="B352" s="9">
        <v>637911</v>
      </c>
      <c r="C352" s="9">
        <v>260</v>
      </c>
      <c r="D352" s="9">
        <v>270439</v>
      </c>
      <c r="E352" s="1" t="s">
        <v>712</v>
      </c>
      <c r="F352" s="1" t="s">
        <v>78</v>
      </c>
      <c r="G352" s="1" t="s">
        <v>78</v>
      </c>
      <c r="H352" s="1" t="s">
        <v>78</v>
      </c>
      <c r="I352" s="3">
        <v>229</v>
      </c>
      <c r="J352" s="3">
        <v>407</v>
      </c>
      <c r="K352" s="3">
        <v>120</v>
      </c>
      <c r="L352" s="3">
        <v>148</v>
      </c>
      <c r="M352" s="3">
        <v>273</v>
      </c>
      <c r="N352" s="3">
        <v>285</v>
      </c>
      <c r="O352" s="3">
        <v>80</v>
      </c>
      <c r="P352" s="3">
        <v>116</v>
      </c>
      <c r="Q352" s="3">
        <v>171</v>
      </c>
      <c r="R352" s="3">
        <v>110</v>
      </c>
      <c r="S352" s="3">
        <v>139</v>
      </c>
      <c r="T352" s="3">
        <v>166</v>
      </c>
      <c r="U352" s="3">
        <v>145</v>
      </c>
      <c r="V352" s="3">
        <v>114</v>
      </c>
      <c r="W352" s="3">
        <v>115</v>
      </c>
      <c r="X352" s="3">
        <v>2483</v>
      </c>
      <c r="Y352" s="3">
        <v>583</v>
      </c>
      <c r="Z352" s="3">
        <v>509</v>
      </c>
      <c r="AA352" s="3">
        <v>353</v>
      </c>
      <c r="AB352" s="3">
        <v>857</v>
      </c>
      <c r="AC352" s="3">
        <v>1392</v>
      </c>
      <c r="AD352" s="3">
        <v>239</v>
      </c>
      <c r="AE352" s="3">
        <v>234</v>
      </c>
      <c r="AF352" s="3">
        <v>81</v>
      </c>
      <c r="AG352" s="3">
        <v>133</v>
      </c>
      <c r="AH352" s="3">
        <v>168</v>
      </c>
      <c r="AI352" s="3">
        <v>263</v>
      </c>
      <c r="AJ352" s="3">
        <v>589</v>
      </c>
      <c r="AK352" s="3">
        <v>222</v>
      </c>
      <c r="AL352" s="3">
        <v>156</v>
      </c>
      <c r="AM352" s="3">
        <v>1858</v>
      </c>
      <c r="AN352" s="3">
        <v>112</v>
      </c>
      <c r="AO352" s="3">
        <v>108</v>
      </c>
      <c r="AP352" s="3">
        <v>205</v>
      </c>
      <c r="AQ352" s="3">
        <v>310</v>
      </c>
      <c r="AR352" s="3">
        <v>155</v>
      </c>
      <c r="AS352" s="3">
        <v>216</v>
      </c>
      <c r="AT352" s="3">
        <v>148</v>
      </c>
      <c r="AU352" s="3">
        <v>154</v>
      </c>
      <c r="AV352" s="3">
        <v>200</v>
      </c>
      <c r="AW352" s="3">
        <v>165</v>
      </c>
      <c r="AX352" s="3">
        <v>199</v>
      </c>
      <c r="AY352" s="3">
        <v>188</v>
      </c>
      <c r="AZ352" s="3">
        <v>126</v>
      </c>
      <c r="BA352" s="3">
        <v>179</v>
      </c>
      <c r="BB352" s="3">
        <v>133</v>
      </c>
      <c r="BC352" s="3">
        <v>223</v>
      </c>
      <c r="BD352" s="3">
        <v>147</v>
      </c>
      <c r="BE352" s="3">
        <v>141</v>
      </c>
      <c r="BF352" s="3">
        <v>225</v>
      </c>
      <c r="BG352" s="3">
        <v>115</v>
      </c>
      <c r="BH352" s="3">
        <v>159</v>
      </c>
      <c r="BI352" s="3">
        <v>145</v>
      </c>
      <c r="BJ352" s="3">
        <v>129</v>
      </c>
      <c r="BK352" s="3">
        <v>192</v>
      </c>
      <c r="BL352" s="3">
        <v>236</v>
      </c>
      <c r="BM352" s="3">
        <v>559</v>
      </c>
      <c r="BN352" s="3">
        <v>117</v>
      </c>
      <c r="BO352" s="3">
        <v>3269</v>
      </c>
      <c r="BP352" s="3">
        <v>2419</v>
      </c>
      <c r="BQ352" s="3">
        <v>1074</v>
      </c>
      <c r="BR352" s="3">
        <v>145</v>
      </c>
      <c r="BS352" s="3">
        <v>349</v>
      </c>
      <c r="BT352" s="3">
        <v>131</v>
      </c>
      <c r="BU352" s="3">
        <v>238</v>
      </c>
      <c r="BV352" s="3">
        <v>147</v>
      </c>
      <c r="BW352" s="3">
        <v>141</v>
      </c>
      <c r="BX352" s="3">
        <v>127</v>
      </c>
      <c r="BY352" s="3">
        <v>118</v>
      </c>
      <c r="BZ352" s="3">
        <v>216</v>
      </c>
      <c r="CA352" s="3">
        <v>122</v>
      </c>
      <c r="CB352" s="3">
        <v>166</v>
      </c>
      <c r="CC352" s="3">
        <v>135</v>
      </c>
      <c r="CD352" s="3">
        <v>175</v>
      </c>
      <c r="CE352" s="3">
        <v>160</v>
      </c>
      <c r="CF352" s="3">
        <v>170</v>
      </c>
      <c r="CG352" s="3">
        <v>109</v>
      </c>
      <c r="CH352" s="3">
        <v>173</v>
      </c>
    </row>
    <row r="353" spans="1:86" x14ac:dyDescent="0.2">
      <c r="A353" s="5" t="s">
        <v>443</v>
      </c>
      <c r="B353" s="9">
        <v>765617</v>
      </c>
      <c r="C353" s="9">
        <v>152</v>
      </c>
      <c r="D353" s="9">
        <v>617346</v>
      </c>
      <c r="E353" s="1" t="s">
        <v>444</v>
      </c>
      <c r="F353" s="1" t="s">
        <v>78</v>
      </c>
      <c r="G353" s="1" t="s">
        <v>78</v>
      </c>
      <c r="H353" s="1" t="s">
        <v>78</v>
      </c>
      <c r="I353" s="3">
        <v>138</v>
      </c>
      <c r="J353" s="3">
        <v>206</v>
      </c>
      <c r="K353" s="3">
        <v>374</v>
      </c>
      <c r="L353" s="3">
        <v>126</v>
      </c>
      <c r="M353" s="3">
        <v>207</v>
      </c>
      <c r="N353" s="3">
        <v>185</v>
      </c>
      <c r="O353" s="3">
        <v>158</v>
      </c>
      <c r="P353" s="3">
        <v>271</v>
      </c>
      <c r="Q353" s="3">
        <v>483</v>
      </c>
      <c r="R353" s="3">
        <v>159</v>
      </c>
      <c r="S353" s="3">
        <v>2209</v>
      </c>
      <c r="T353" s="3">
        <v>215</v>
      </c>
      <c r="U353" s="3">
        <v>276</v>
      </c>
      <c r="V353" s="3">
        <v>182</v>
      </c>
      <c r="W353" s="3">
        <v>226</v>
      </c>
      <c r="X353" s="3">
        <v>326</v>
      </c>
      <c r="Y353" s="3">
        <v>749</v>
      </c>
      <c r="Z353" s="3">
        <v>138</v>
      </c>
      <c r="AA353" s="3">
        <v>413</v>
      </c>
      <c r="AB353" s="3">
        <v>247</v>
      </c>
      <c r="AC353" s="3">
        <v>262</v>
      </c>
      <c r="AD353" s="3">
        <v>126</v>
      </c>
      <c r="AE353" s="3">
        <v>129</v>
      </c>
      <c r="AF353" s="3">
        <v>112</v>
      </c>
      <c r="AG353" s="3">
        <v>311</v>
      </c>
      <c r="AH353" s="3">
        <v>429</v>
      </c>
      <c r="AI353" s="3">
        <v>130</v>
      </c>
      <c r="AJ353" s="3">
        <v>218</v>
      </c>
      <c r="AK353" s="3">
        <v>323</v>
      </c>
      <c r="AL353" s="3">
        <v>253</v>
      </c>
      <c r="AM353" s="3">
        <v>178</v>
      </c>
      <c r="AN353" s="3">
        <v>209</v>
      </c>
      <c r="AO353" s="3">
        <v>227</v>
      </c>
      <c r="AP353" s="3">
        <v>231</v>
      </c>
      <c r="AQ353" s="3">
        <v>320</v>
      </c>
      <c r="AR353" s="3">
        <v>197</v>
      </c>
      <c r="AS353" s="3">
        <v>182</v>
      </c>
      <c r="AT353" s="3">
        <v>152</v>
      </c>
      <c r="AU353" s="3">
        <v>524</v>
      </c>
      <c r="AV353" s="3">
        <v>592</v>
      </c>
      <c r="AW353" s="3">
        <v>194</v>
      </c>
      <c r="AX353" s="3">
        <v>153</v>
      </c>
      <c r="AY353" s="3">
        <v>384</v>
      </c>
      <c r="AZ353" s="3">
        <v>378</v>
      </c>
      <c r="BA353" s="3">
        <v>174</v>
      </c>
      <c r="BB353" s="3">
        <v>271</v>
      </c>
      <c r="BC353" s="3">
        <v>187</v>
      </c>
      <c r="BD353" s="3">
        <v>119</v>
      </c>
      <c r="BE353" s="3">
        <v>570</v>
      </c>
      <c r="BF353" s="3">
        <v>85</v>
      </c>
      <c r="BG353" s="3">
        <v>506</v>
      </c>
      <c r="BH353" s="3">
        <v>129</v>
      </c>
      <c r="BI353" s="3">
        <v>208</v>
      </c>
      <c r="BJ353" s="3">
        <v>185</v>
      </c>
      <c r="BK353" s="3">
        <v>337</v>
      </c>
      <c r="BL353" s="3">
        <v>228</v>
      </c>
      <c r="BM353" s="3">
        <v>145</v>
      </c>
      <c r="BN353" s="3">
        <v>283</v>
      </c>
      <c r="BO353" s="3">
        <v>147</v>
      </c>
      <c r="BP353" s="3">
        <v>132</v>
      </c>
      <c r="BQ353" s="3">
        <v>243</v>
      </c>
      <c r="BR353" s="3">
        <v>291</v>
      </c>
      <c r="BS353" s="3">
        <v>293</v>
      </c>
      <c r="BT353" s="3">
        <v>264</v>
      </c>
      <c r="BU353" s="3">
        <v>189</v>
      </c>
      <c r="BV353" s="3">
        <v>109</v>
      </c>
      <c r="BW353" s="3">
        <v>236</v>
      </c>
      <c r="BX353" s="3">
        <v>147</v>
      </c>
      <c r="BY353" s="3">
        <v>206</v>
      </c>
      <c r="BZ353" s="3">
        <v>196</v>
      </c>
      <c r="CA353" s="3">
        <v>111</v>
      </c>
      <c r="CB353" s="3">
        <v>124</v>
      </c>
      <c r="CC353" s="3">
        <v>160</v>
      </c>
      <c r="CD353" s="3">
        <v>259</v>
      </c>
      <c r="CE353" s="3">
        <v>144</v>
      </c>
      <c r="CF353" s="3">
        <v>207</v>
      </c>
      <c r="CG353" s="3">
        <v>179</v>
      </c>
      <c r="CH353" s="3">
        <v>482</v>
      </c>
    </row>
    <row r="354" spans="1:86" x14ac:dyDescent="0.2">
      <c r="A354" s="5" t="s">
        <v>679</v>
      </c>
      <c r="B354" s="9">
        <v>274062</v>
      </c>
      <c r="C354" s="9">
        <v>152</v>
      </c>
      <c r="D354" s="9">
        <v>288810</v>
      </c>
      <c r="E354" s="1" t="s">
        <v>680</v>
      </c>
      <c r="F354" s="1" t="s">
        <v>78</v>
      </c>
      <c r="G354" s="1" t="s">
        <v>78</v>
      </c>
      <c r="H354" s="1" t="s">
        <v>78</v>
      </c>
      <c r="I354" s="3">
        <v>406</v>
      </c>
      <c r="J354" s="3">
        <v>628</v>
      </c>
      <c r="K354" s="3">
        <v>623</v>
      </c>
      <c r="L354" s="3">
        <v>341</v>
      </c>
      <c r="M354" s="3">
        <v>375</v>
      </c>
      <c r="N354" s="3">
        <v>561</v>
      </c>
      <c r="O354" s="3">
        <v>235</v>
      </c>
      <c r="P354" s="3">
        <v>182</v>
      </c>
      <c r="Q354" s="3">
        <v>251</v>
      </c>
      <c r="R354" s="3">
        <v>347</v>
      </c>
      <c r="S354" s="3">
        <v>268</v>
      </c>
      <c r="T354" s="3">
        <v>247</v>
      </c>
      <c r="U354" s="3">
        <v>245</v>
      </c>
      <c r="V354" s="3">
        <v>602</v>
      </c>
      <c r="W354" s="3">
        <v>243</v>
      </c>
      <c r="X354" s="3">
        <v>301</v>
      </c>
      <c r="Y354" s="3">
        <v>305</v>
      </c>
      <c r="Z354" s="3">
        <v>604</v>
      </c>
      <c r="AA354" s="3">
        <v>331</v>
      </c>
      <c r="AB354" s="3">
        <v>266</v>
      </c>
      <c r="AC354" s="3">
        <v>199</v>
      </c>
      <c r="AD354" s="3">
        <v>297</v>
      </c>
      <c r="AE354" s="3">
        <v>260</v>
      </c>
      <c r="AF354" s="3">
        <v>277</v>
      </c>
      <c r="AG354" s="3">
        <v>260</v>
      </c>
      <c r="AH354" s="3">
        <v>220</v>
      </c>
      <c r="AI354" s="3">
        <v>229</v>
      </c>
      <c r="AJ354" s="3">
        <v>213</v>
      </c>
      <c r="AK354" s="3">
        <v>195</v>
      </c>
      <c r="AL354" s="3">
        <v>653</v>
      </c>
      <c r="AM354" s="3">
        <v>294</v>
      </c>
      <c r="AN354" s="3">
        <v>290</v>
      </c>
      <c r="AO354" s="3">
        <v>232</v>
      </c>
      <c r="AP354" s="3">
        <v>333</v>
      </c>
      <c r="AQ354" s="3">
        <v>435</v>
      </c>
      <c r="AR354" s="3">
        <v>826</v>
      </c>
      <c r="AS354" s="3">
        <v>297</v>
      </c>
      <c r="AT354" s="3">
        <v>341</v>
      </c>
      <c r="AU354" s="3">
        <v>384</v>
      </c>
      <c r="AV354" s="3">
        <v>409</v>
      </c>
      <c r="AW354" s="3">
        <v>230</v>
      </c>
      <c r="AX354" s="3">
        <v>198</v>
      </c>
      <c r="AY354" s="3">
        <v>221</v>
      </c>
      <c r="AZ354" s="3">
        <v>153</v>
      </c>
      <c r="BA354" s="3">
        <v>487</v>
      </c>
      <c r="BB354" s="3">
        <v>201</v>
      </c>
      <c r="BC354" s="3">
        <v>264</v>
      </c>
      <c r="BD354" s="3">
        <v>219</v>
      </c>
      <c r="BE354" s="3">
        <v>233</v>
      </c>
      <c r="BF354" s="3">
        <v>382</v>
      </c>
      <c r="BG354" s="3">
        <v>225</v>
      </c>
      <c r="BH354" s="3">
        <v>410</v>
      </c>
      <c r="BI354" s="3">
        <v>273</v>
      </c>
      <c r="BJ354" s="3">
        <v>282</v>
      </c>
      <c r="BK354" s="3">
        <v>394</v>
      </c>
      <c r="BL354" s="3">
        <v>189</v>
      </c>
      <c r="BM354" s="3">
        <v>260</v>
      </c>
      <c r="BN354" s="3">
        <v>256</v>
      </c>
      <c r="BO354" s="3">
        <v>262</v>
      </c>
      <c r="BP354" s="3">
        <v>377</v>
      </c>
      <c r="BQ354" s="3">
        <v>238</v>
      </c>
      <c r="BR354" s="3">
        <v>195</v>
      </c>
      <c r="BS354" s="3">
        <v>196</v>
      </c>
      <c r="BT354" s="3">
        <v>490</v>
      </c>
      <c r="BU354" s="3">
        <v>289</v>
      </c>
      <c r="BV354" s="3">
        <v>260</v>
      </c>
      <c r="BW354" s="3">
        <v>312</v>
      </c>
      <c r="BX354" s="3">
        <v>220</v>
      </c>
      <c r="BY354" s="3">
        <v>261</v>
      </c>
      <c r="BZ354" s="3">
        <v>209</v>
      </c>
      <c r="CA354" s="3">
        <v>218</v>
      </c>
      <c r="CB354" s="3">
        <v>226</v>
      </c>
      <c r="CC354" s="3">
        <v>208</v>
      </c>
      <c r="CD354" s="3">
        <v>234</v>
      </c>
      <c r="CE354" s="3">
        <v>376</v>
      </c>
      <c r="CF354" s="3">
        <v>200</v>
      </c>
      <c r="CG354" s="3">
        <v>399</v>
      </c>
      <c r="CH354" s="3">
        <v>986</v>
      </c>
    </row>
    <row r="355" spans="1:86" x14ac:dyDescent="0.2">
      <c r="A355" s="5" t="s">
        <v>608</v>
      </c>
      <c r="B355" s="9">
        <v>611572</v>
      </c>
      <c r="C355" s="9">
        <v>312</v>
      </c>
      <c r="D355" s="9">
        <v>324627</v>
      </c>
      <c r="E355" s="1" t="s">
        <v>609</v>
      </c>
      <c r="F355" s="1" t="s">
        <v>78</v>
      </c>
      <c r="G355" s="1" t="s">
        <v>78</v>
      </c>
      <c r="H355" s="1" t="s">
        <v>78</v>
      </c>
      <c r="I355" s="3">
        <v>448</v>
      </c>
      <c r="J355" s="3">
        <v>636</v>
      </c>
      <c r="K355" s="3">
        <v>477</v>
      </c>
      <c r="L355" s="3">
        <v>385</v>
      </c>
      <c r="M355" s="3">
        <v>856</v>
      </c>
      <c r="N355" s="3">
        <v>597</v>
      </c>
      <c r="O355" s="3">
        <v>257</v>
      </c>
      <c r="P355" s="3">
        <v>341</v>
      </c>
      <c r="Q355" s="3">
        <v>623</v>
      </c>
      <c r="R355" s="3">
        <v>563</v>
      </c>
      <c r="S355" s="3">
        <v>419</v>
      </c>
      <c r="T355" s="3">
        <v>302</v>
      </c>
      <c r="U355" s="3">
        <v>696</v>
      </c>
      <c r="V355" s="3">
        <v>1140</v>
      </c>
      <c r="W355" s="3">
        <v>282</v>
      </c>
      <c r="X355" s="3">
        <v>408</v>
      </c>
      <c r="Y355" s="3">
        <v>488</v>
      </c>
      <c r="Z355" s="3">
        <v>529</v>
      </c>
      <c r="AA355" s="3">
        <v>527</v>
      </c>
      <c r="AB355" s="3">
        <v>516</v>
      </c>
      <c r="AC355" s="3">
        <v>424</v>
      </c>
      <c r="AD355" s="3">
        <v>826</v>
      </c>
      <c r="AE355" s="3">
        <v>468</v>
      </c>
      <c r="AF355" s="3">
        <v>333</v>
      </c>
      <c r="AG355" s="3">
        <v>737</v>
      </c>
      <c r="AH355" s="3">
        <v>837</v>
      </c>
      <c r="AI355" s="3">
        <v>406</v>
      </c>
      <c r="AJ355" s="3">
        <v>497</v>
      </c>
      <c r="AK355" s="3">
        <v>469</v>
      </c>
      <c r="AL355" s="3">
        <v>207</v>
      </c>
      <c r="AM355" s="3">
        <v>514</v>
      </c>
      <c r="AN355" s="3">
        <v>945</v>
      </c>
      <c r="AO355" s="3">
        <v>401</v>
      </c>
      <c r="AP355" s="3">
        <v>1058</v>
      </c>
      <c r="AQ355" s="3">
        <v>1056</v>
      </c>
      <c r="AR355" s="3">
        <v>581</v>
      </c>
      <c r="AS355" s="3">
        <v>344</v>
      </c>
      <c r="AT355" s="3">
        <v>501</v>
      </c>
      <c r="AU355" s="3">
        <v>409</v>
      </c>
      <c r="AV355" s="3">
        <v>354</v>
      </c>
      <c r="AW355" s="3">
        <v>187</v>
      </c>
      <c r="AX355" s="3">
        <v>294</v>
      </c>
      <c r="AY355" s="3">
        <v>175</v>
      </c>
      <c r="AZ355" s="3">
        <v>248</v>
      </c>
      <c r="BA355" s="3">
        <v>496</v>
      </c>
      <c r="BB355" s="3">
        <v>306</v>
      </c>
      <c r="BC355" s="3">
        <v>253</v>
      </c>
      <c r="BD355" s="3">
        <v>354</v>
      </c>
      <c r="BE355" s="3">
        <v>702</v>
      </c>
      <c r="BF355" s="3">
        <v>709</v>
      </c>
      <c r="BG355" s="3">
        <v>232</v>
      </c>
      <c r="BH355" s="3">
        <v>688</v>
      </c>
      <c r="BI355" s="3">
        <v>332</v>
      </c>
      <c r="BJ355" s="3">
        <v>317</v>
      </c>
      <c r="BK355" s="3">
        <v>453</v>
      </c>
      <c r="BL355" s="3">
        <v>480</v>
      </c>
      <c r="BM355" s="3">
        <v>612</v>
      </c>
      <c r="BN355" s="3">
        <v>417</v>
      </c>
      <c r="BO355" s="3">
        <v>662</v>
      </c>
      <c r="BP355" s="3">
        <v>745</v>
      </c>
      <c r="BQ355" s="3">
        <v>536</v>
      </c>
      <c r="BR355" s="3">
        <v>529</v>
      </c>
      <c r="BS355" s="3">
        <v>779</v>
      </c>
      <c r="BT355" s="3">
        <v>805</v>
      </c>
      <c r="BU355" s="3">
        <v>332</v>
      </c>
      <c r="BV355" s="3">
        <v>995</v>
      </c>
      <c r="BW355" s="3">
        <v>120</v>
      </c>
      <c r="BX355" s="3">
        <v>436</v>
      </c>
      <c r="BY355" s="3">
        <v>660</v>
      </c>
      <c r="BZ355" s="3">
        <v>391</v>
      </c>
      <c r="CA355" s="3">
        <v>356</v>
      </c>
      <c r="CB355" s="3">
        <v>715</v>
      </c>
      <c r="CC355" s="3">
        <v>591</v>
      </c>
      <c r="CD355" s="3">
        <v>750</v>
      </c>
      <c r="CE355" s="3">
        <v>406</v>
      </c>
      <c r="CF355" s="3">
        <v>517</v>
      </c>
      <c r="CG355" s="3">
        <v>717</v>
      </c>
      <c r="CH355" s="3">
        <v>708</v>
      </c>
    </row>
    <row r="356" spans="1:86" x14ac:dyDescent="0.2">
      <c r="A356" s="5" t="s">
        <v>915</v>
      </c>
      <c r="B356" s="9">
        <v>832207</v>
      </c>
      <c r="C356" s="9">
        <v>98</v>
      </c>
      <c r="D356" s="9">
        <v>211467</v>
      </c>
      <c r="E356" s="1" t="s">
        <v>916</v>
      </c>
      <c r="F356" s="1" t="s">
        <v>78</v>
      </c>
      <c r="G356" s="1" t="s">
        <v>78</v>
      </c>
      <c r="H356" s="1" t="s">
        <v>78</v>
      </c>
      <c r="I356" s="3">
        <v>5735</v>
      </c>
      <c r="J356" s="3">
        <v>3384</v>
      </c>
      <c r="K356" s="3">
        <v>329</v>
      </c>
      <c r="L356" s="3">
        <v>463</v>
      </c>
      <c r="M356" s="3">
        <v>456</v>
      </c>
      <c r="N356" s="3">
        <v>378</v>
      </c>
      <c r="O356" s="3">
        <v>249</v>
      </c>
      <c r="P356" s="3">
        <v>250</v>
      </c>
      <c r="Q356" s="3">
        <v>147</v>
      </c>
      <c r="R356" s="3">
        <v>384</v>
      </c>
      <c r="S356" s="3">
        <v>222</v>
      </c>
      <c r="T356" s="3">
        <v>1165</v>
      </c>
      <c r="U356" s="3">
        <v>173</v>
      </c>
      <c r="V356" s="3">
        <v>5565</v>
      </c>
      <c r="W356" s="3">
        <v>386</v>
      </c>
      <c r="X356" s="3">
        <v>300</v>
      </c>
      <c r="Y356" s="3">
        <v>243</v>
      </c>
      <c r="Z356" s="3">
        <v>424</v>
      </c>
      <c r="AA356" s="3">
        <v>432</v>
      </c>
      <c r="AB356" s="3">
        <v>208</v>
      </c>
      <c r="AC356" s="3">
        <v>3285</v>
      </c>
      <c r="AD356" s="3">
        <v>141</v>
      </c>
      <c r="AE356" s="3">
        <v>443</v>
      </c>
      <c r="AF356" s="3">
        <v>178</v>
      </c>
      <c r="AG356" s="3">
        <v>190</v>
      </c>
      <c r="AH356" s="3">
        <v>632</v>
      </c>
      <c r="AI356" s="3">
        <v>434</v>
      </c>
      <c r="AJ356" s="3">
        <v>5153</v>
      </c>
      <c r="AK356" s="3">
        <v>311</v>
      </c>
      <c r="AL356" s="3">
        <v>521</v>
      </c>
      <c r="AM356" s="3">
        <v>213</v>
      </c>
      <c r="AN356" s="3">
        <v>189</v>
      </c>
      <c r="AO356" s="3">
        <v>259</v>
      </c>
      <c r="AP356" s="3">
        <v>224</v>
      </c>
      <c r="AQ356" s="3">
        <v>5965</v>
      </c>
      <c r="AR356" s="3">
        <v>7176</v>
      </c>
      <c r="AS356" s="3">
        <v>233</v>
      </c>
      <c r="AT356" s="3">
        <v>5964</v>
      </c>
      <c r="AU356" s="3">
        <v>255</v>
      </c>
      <c r="AV356" s="3">
        <v>433</v>
      </c>
      <c r="AW356" s="3">
        <v>136</v>
      </c>
      <c r="AX356" s="3">
        <v>382</v>
      </c>
      <c r="AY356" s="3">
        <v>529</v>
      </c>
      <c r="AZ356" s="3">
        <v>218</v>
      </c>
      <c r="BA356" s="3">
        <v>424</v>
      </c>
      <c r="BB356" s="3">
        <v>432</v>
      </c>
      <c r="BC356" s="3">
        <v>331</v>
      </c>
      <c r="BD356" s="3">
        <v>5016</v>
      </c>
      <c r="BE356" s="3">
        <v>280</v>
      </c>
      <c r="BF356" s="3">
        <v>336</v>
      </c>
      <c r="BG356" s="3">
        <v>185</v>
      </c>
      <c r="BH356" s="3">
        <v>291</v>
      </c>
      <c r="BI356" s="3">
        <v>301</v>
      </c>
      <c r="BJ356" s="3">
        <v>7653</v>
      </c>
      <c r="BK356" s="3">
        <v>7610</v>
      </c>
      <c r="BL356" s="3">
        <v>528</v>
      </c>
      <c r="BM356" s="3">
        <v>164</v>
      </c>
      <c r="BN356" s="3">
        <v>248</v>
      </c>
      <c r="BO356" s="3">
        <v>5713</v>
      </c>
      <c r="BP356" s="3">
        <v>177</v>
      </c>
      <c r="BQ356" s="3">
        <v>5500</v>
      </c>
      <c r="BR356" s="3">
        <v>918</v>
      </c>
      <c r="BS356" s="3">
        <v>809</v>
      </c>
      <c r="BT356" s="3">
        <v>294</v>
      </c>
      <c r="BU356" s="3">
        <v>4136</v>
      </c>
      <c r="BV356" s="3">
        <v>464</v>
      </c>
      <c r="BW356" s="3">
        <v>4054</v>
      </c>
      <c r="BX356" s="3">
        <v>360</v>
      </c>
      <c r="BY356" s="3">
        <v>365</v>
      </c>
      <c r="BZ356" s="3">
        <v>194</v>
      </c>
      <c r="CA356" s="3">
        <v>380</v>
      </c>
      <c r="CB356" s="3">
        <v>248</v>
      </c>
      <c r="CC356" s="3">
        <v>317</v>
      </c>
      <c r="CD356" s="3">
        <v>453</v>
      </c>
      <c r="CE356" s="3">
        <v>237</v>
      </c>
      <c r="CF356" s="3">
        <v>546</v>
      </c>
      <c r="CG356" s="3">
        <v>5164</v>
      </c>
      <c r="CH356" s="3">
        <v>4358</v>
      </c>
    </row>
    <row r="357" spans="1:86" x14ac:dyDescent="0.2">
      <c r="A357" s="5" t="s">
        <v>695</v>
      </c>
      <c r="B357" s="9">
        <v>335001</v>
      </c>
      <c r="C357" s="9">
        <v>249</v>
      </c>
      <c r="D357" s="9">
        <v>274206</v>
      </c>
      <c r="E357" s="1" t="s">
        <v>696</v>
      </c>
      <c r="F357" s="1" t="s">
        <v>78</v>
      </c>
      <c r="G357" s="1" t="s">
        <v>78</v>
      </c>
      <c r="H357" s="1" t="s">
        <v>78</v>
      </c>
      <c r="I357" s="3">
        <v>577</v>
      </c>
      <c r="J357" s="3">
        <v>1183</v>
      </c>
      <c r="K357" s="3">
        <v>958</v>
      </c>
      <c r="L357" s="3">
        <v>640</v>
      </c>
      <c r="M357" s="3">
        <v>506</v>
      </c>
      <c r="N357" s="3">
        <v>618</v>
      </c>
      <c r="O357" s="3">
        <v>480</v>
      </c>
      <c r="P357" s="3">
        <v>91</v>
      </c>
      <c r="Q357" s="3">
        <v>103</v>
      </c>
      <c r="R357" s="3">
        <v>315</v>
      </c>
      <c r="S357" s="3">
        <v>314</v>
      </c>
      <c r="T357" s="3">
        <v>838</v>
      </c>
      <c r="U357" s="3">
        <v>116</v>
      </c>
      <c r="V357" s="3">
        <v>721</v>
      </c>
      <c r="W357" s="3">
        <v>542</v>
      </c>
      <c r="X357" s="3">
        <v>768</v>
      </c>
      <c r="Y357" s="3">
        <v>98</v>
      </c>
      <c r="Z357" s="3">
        <v>887</v>
      </c>
      <c r="AA357" s="3">
        <v>543</v>
      </c>
      <c r="AB357" s="3">
        <v>103</v>
      </c>
      <c r="AC357" s="3">
        <v>109</v>
      </c>
      <c r="AD357" s="3">
        <v>287</v>
      </c>
      <c r="AE357" s="3">
        <v>344</v>
      </c>
      <c r="AF357" s="3">
        <v>1014</v>
      </c>
      <c r="AG357" s="3">
        <v>106</v>
      </c>
      <c r="AH357" s="3">
        <v>366</v>
      </c>
      <c r="AI357" s="3">
        <v>696</v>
      </c>
      <c r="AJ357" s="3">
        <v>560</v>
      </c>
      <c r="AK357" s="3">
        <v>117</v>
      </c>
      <c r="AL357" s="3">
        <v>1447</v>
      </c>
      <c r="AM357" s="3">
        <v>94</v>
      </c>
      <c r="AN357" s="3">
        <v>90</v>
      </c>
      <c r="AO357" s="3">
        <v>79</v>
      </c>
      <c r="AP357" s="3">
        <v>230</v>
      </c>
      <c r="AQ357" s="3">
        <v>1170</v>
      </c>
      <c r="AR357" s="3">
        <v>878</v>
      </c>
      <c r="AS357" s="3">
        <v>98</v>
      </c>
      <c r="AT357" s="3">
        <v>349</v>
      </c>
      <c r="AU357" s="3">
        <v>147</v>
      </c>
      <c r="AV357" s="3">
        <v>720</v>
      </c>
      <c r="AW357" s="3">
        <v>99</v>
      </c>
      <c r="AX357" s="3">
        <v>865</v>
      </c>
      <c r="AY357" s="3">
        <v>174</v>
      </c>
      <c r="AZ357" s="3">
        <v>227</v>
      </c>
      <c r="BA357" s="3">
        <v>380</v>
      </c>
      <c r="BB357" s="3">
        <v>101</v>
      </c>
      <c r="BC357" s="3">
        <v>280</v>
      </c>
      <c r="BD357" s="3">
        <v>535</v>
      </c>
      <c r="BE357" s="3">
        <v>101</v>
      </c>
      <c r="BF357" s="3">
        <v>609</v>
      </c>
      <c r="BG357" s="3">
        <v>125</v>
      </c>
      <c r="BH357" s="3">
        <v>1035</v>
      </c>
      <c r="BI357" s="3">
        <v>100</v>
      </c>
      <c r="BJ357" s="3">
        <v>695</v>
      </c>
      <c r="BK357" s="3">
        <v>943</v>
      </c>
      <c r="BL357" s="3">
        <v>125</v>
      </c>
      <c r="BM357" s="3">
        <v>76</v>
      </c>
      <c r="BN357" s="3">
        <v>217</v>
      </c>
      <c r="BO357" s="3">
        <v>543</v>
      </c>
      <c r="BP357" s="3">
        <v>287</v>
      </c>
      <c r="BQ357" s="3">
        <v>325</v>
      </c>
      <c r="BR357" s="3">
        <v>114</v>
      </c>
      <c r="BS357" s="3">
        <v>344</v>
      </c>
      <c r="BT357" s="3">
        <v>808</v>
      </c>
      <c r="BU357" s="3">
        <v>546</v>
      </c>
      <c r="BV357" s="3">
        <v>787</v>
      </c>
      <c r="BW357" s="3">
        <v>476</v>
      </c>
      <c r="BX357" s="3">
        <v>221</v>
      </c>
      <c r="BY357" s="3">
        <v>91</v>
      </c>
      <c r="BZ357" s="3">
        <v>211</v>
      </c>
      <c r="CA357" s="3">
        <v>287</v>
      </c>
      <c r="CB357" s="3">
        <v>98</v>
      </c>
      <c r="CC357" s="3">
        <v>123</v>
      </c>
      <c r="CD357" s="3">
        <v>151</v>
      </c>
      <c r="CE357" s="3">
        <v>942</v>
      </c>
      <c r="CF357" s="3">
        <v>750</v>
      </c>
      <c r="CG357" s="3">
        <v>1413</v>
      </c>
      <c r="CH357" s="3">
        <v>735</v>
      </c>
    </row>
    <row r="358" spans="1:86" x14ac:dyDescent="0.2">
      <c r="A358" s="5" t="s">
        <v>867</v>
      </c>
      <c r="B358" s="9">
        <v>686095</v>
      </c>
      <c r="C358" s="9">
        <v>187</v>
      </c>
      <c r="D358" s="9">
        <v>218951</v>
      </c>
      <c r="E358" s="1" t="s">
        <v>868</v>
      </c>
      <c r="F358" s="1" t="s">
        <v>78</v>
      </c>
      <c r="G358" s="1" t="s">
        <v>78</v>
      </c>
      <c r="H358" s="1" t="s">
        <v>78</v>
      </c>
      <c r="I358" s="3">
        <v>610</v>
      </c>
      <c r="J358" s="3">
        <v>1280</v>
      </c>
      <c r="K358" s="3">
        <v>861</v>
      </c>
      <c r="L358" s="3">
        <v>233</v>
      </c>
      <c r="M358" s="3">
        <v>749</v>
      </c>
      <c r="N358" s="3">
        <v>460</v>
      </c>
      <c r="O358" s="3">
        <v>283</v>
      </c>
      <c r="P358" s="3">
        <v>169</v>
      </c>
      <c r="Q358" s="3">
        <v>652</v>
      </c>
      <c r="R358" s="3">
        <v>914</v>
      </c>
      <c r="S358" s="3">
        <v>561</v>
      </c>
      <c r="T358" s="3">
        <v>185</v>
      </c>
      <c r="U358" s="3">
        <v>685</v>
      </c>
      <c r="V358" s="3">
        <v>726</v>
      </c>
      <c r="W358" s="3">
        <v>320</v>
      </c>
      <c r="X358" s="3">
        <v>643</v>
      </c>
      <c r="Y358" s="3">
        <v>361</v>
      </c>
      <c r="Z358" s="3">
        <v>451</v>
      </c>
      <c r="AA358" s="3">
        <v>205</v>
      </c>
      <c r="AB358" s="3">
        <v>600</v>
      </c>
      <c r="AC358" s="3">
        <v>257</v>
      </c>
      <c r="AD358" s="3">
        <v>223</v>
      </c>
      <c r="AE358" s="3">
        <v>430</v>
      </c>
      <c r="AF358" s="3">
        <v>678</v>
      </c>
      <c r="AG358" s="3">
        <v>4614</v>
      </c>
      <c r="AH358" s="3">
        <v>190</v>
      </c>
      <c r="AI358" s="3">
        <v>456</v>
      </c>
      <c r="AJ358" s="3">
        <v>402</v>
      </c>
      <c r="AK358" s="3">
        <v>853</v>
      </c>
      <c r="AL358" s="3">
        <v>437</v>
      </c>
      <c r="AM358" s="3">
        <v>644</v>
      </c>
      <c r="AN358" s="3">
        <v>309</v>
      </c>
      <c r="AO358" s="3">
        <v>471</v>
      </c>
      <c r="AP358" s="3">
        <v>537</v>
      </c>
      <c r="AQ358" s="3">
        <v>273</v>
      </c>
      <c r="AR358" s="3">
        <v>317</v>
      </c>
      <c r="AS358" s="3">
        <v>623</v>
      </c>
      <c r="AT358" s="3">
        <v>367</v>
      </c>
      <c r="AU358" s="3">
        <v>611</v>
      </c>
      <c r="AV358" s="3">
        <v>230</v>
      </c>
      <c r="AW358" s="3">
        <v>195</v>
      </c>
      <c r="AX358" s="3">
        <v>105</v>
      </c>
      <c r="AY358" s="3">
        <v>193</v>
      </c>
      <c r="AZ358" s="3">
        <v>192</v>
      </c>
      <c r="BA358" s="3">
        <v>238</v>
      </c>
      <c r="BB358" s="3">
        <v>117</v>
      </c>
      <c r="BC358" s="3">
        <v>168</v>
      </c>
      <c r="BD358" s="3">
        <v>166</v>
      </c>
      <c r="BE358" s="3">
        <v>97</v>
      </c>
      <c r="BF358" s="3">
        <v>484</v>
      </c>
      <c r="BG358" s="3">
        <v>156</v>
      </c>
      <c r="BH358" s="3">
        <v>144</v>
      </c>
      <c r="BI358" s="3">
        <v>282</v>
      </c>
      <c r="BJ358" s="3">
        <v>348</v>
      </c>
      <c r="BK358" s="3">
        <v>344</v>
      </c>
      <c r="BL358" s="3">
        <v>249</v>
      </c>
      <c r="BM358" s="3">
        <v>124</v>
      </c>
      <c r="BN358" s="3">
        <v>75</v>
      </c>
      <c r="BO358" s="3">
        <v>316</v>
      </c>
      <c r="BP358" s="3">
        <v>651</v>
      </c>
      <c r="BQ358" s="3">
        <v>271</v>
      </c>
      <c r="BR358" s="3">
        <v>185</v>
      </c>
      <c r="BS358" s="3">
        <v>436</v>
      </c>
      <c r="BT358" s="3">
        <v>100</v>
      </c>
      <c r="BU358" s="3">
        <v>174</v>
      </c>
      <c r="BV358" s="3">
        <v>109</v>
      </c>
      <c r="BW358" s="3">
        <v>236</v>
      </c>
      <c r="BX358" s="3">
        <v>156</v>
      </c>
      <c r="BY358" s="3">
        <v>111</v>
      </c>
      <c r="BZ358" s="3">
        <v>478</v>
      </c>
      <c r="CA358" s="3">
        <v>105</v>
      </c>
      <c r="CB358" s="3">
        <v>141</v>
      </c>
      <c r="CC358" s="3">
        <v>213</v>
      </c>
      <c r="CD358" s="3">
        <v>190</v>
      </c>
      <c r="CE358" s="3">
        <v>127</v>
      </c>
      <c r="CF358" s="3">
        <v>604</v>
      </c>
      <c r="CG358" s="3">
        <v>149</v>
      </c>
      <c r="CH358" s="3">
        <v>221</v>
      </c>
    </row>
    <row r="359" spans="1:86" x14ac:dyDescent="0.2">
      <c r="A359" s="5" t="s">
        <v>781</v>
      </c>
      <c r="B359" s="9">
        <v>765061</v>
      </c>
      <c r="C359" s="9">
        <v>424</v>
      </c>
      <c r="D359" s="9">
        <v>232722</v>
      </c>
      <c r="E359" s="1" t="s">
        <v>782</v>
      </c>
      <c r="F359" s="1" t="s">
        <v>78</v>
      </c>
      <c r="G359" s="1" t="s">
        <v>78</v>
      </c>
      <c r="H359" s="1" t="s">
        <v>78</v>
      </c>
      <c r="I359" s="3">
        <v>174</v>
      </c>
      <c r="J359" s="3">
        <v>213</v>
      </c>
      <c r="K359" s="3">
        <v>158</v>
      </c>
      <c r="L359" s="3">
        <v>270</v>
      </c>
      <c r="M359" s="3">
        <v>749</v>
      </c>
      <c r="N359" s="3">
        <v>104</v>
      </c>
      <c r="O359" s="3">
        <v>187</v>
      </c>
      <c r="P359" s="3">
        <v>181</v>
      </c>
      <c r="Q359" s="3">
        <v>140</v>
      </c>
      <c r="R359" s="3">
        <v>219</v>
      </c>
      <c r="S359" s="3">
        <v>83</v>
      </c>
      <c r="T359" s="3">
        <v>234</v>
      </c>
      <c r="U359" s="3">
        <v>109</v>
      </c>
      <c r="V359" s="3">
        <v>248</v>
      </c>
      <c r="W359" s="3">
        <v>313</v>
      </c>
      <c r="X359" s="3">
        <v>168</v>
      </c>
      <c r="Y359" s="3">
        <v>169</v>
      </c>
      <c r="Z359" s="3">
        <v>345</v>
      </c>
      <c r="AA359" s="3">
        <v>184</v>
      </c>
      <c r="AB359" s="3">
        <v>174</v>
      </c>
      <c r="AC359" s="3">
        <v>191</v>
      </c>
      <c r="AD359" s="3">
        <v>194</v>
      </c>
      <c r="AE359" s="3">
        <v>263</v>
      </c>
      <c r="AF359" s="3">
        <v>112</v>
      </c>
      <c r="AG359" s="3">
        <v>213</v>
      </c>
      <c r="AH359" s="3">
        <v>771</v>
      </c>
      <c r="AI359" s="3">
        <v>160</v>
      </c>
      <c r="AJ359" s="3">
        <v>298</v>
      </c>
      <c r="AK359" s="3">
        <v>193</v>
      </c>
      <c r="AL359" s="3">
        <v>85</v>
      </c>
      <c r="AM359" s="3">
        <v>140</v>
      </c>
      <c r="AN359" s="3">
        <v>152</v>
      </c>
      <c r="AO359" s="3">
        <v>148</v>
      </c>
      <c r="AP359" s="3">
        <v>162</v>
      </c>
      <c r="AQ359" s="3">
        <v>324</v>
      </c>
      <c r="AR359" s="3">
        <v>102</v>
      </c>
      <c r="AS359" s="3">
        <v>172</v>
      </c>
      <c r="AT359" s="3">
        <v>192</v>
      </c>
      <c r="AU359" s="3">
        <v>132</v>
      </c>
      <c r="AV359" s="3">
        <v>438</v>
      </c>
      <c r="AW359" s="3">
        <v>67</v>
      </c>
      <c r="AX359" s="3">
        <v>229</v>
      </c>
      <c r="AY359" s="3">
        <v>97</v>
      </c>
      <c r="AZ359" s="3">
        <v>203</v>
      </c>
      <c r="BA359" s="3">
        <v>143</v>
      </c>
      <c r="BB359" s="3">
        <v>125</v>
      </c>
      <c r="BC359" s="3">
        <v>449</v>
      </c>
      <c r="BD359" s="3">
        <v>86</v>
      </c>
      <c r="BE359" s="3">
        <v>139</v>
      </c>
      <c r="BF359" s="3">
        <v>180</v>
      </c>
      <c r="BG359" s="3">
        <v>131</v>
      </c>
      <c r="BH359" s="3">
        <v>279</v>
      </c>
      <c r="BI359" s="3">
        <v>220</v>
      </c>
      <c r="BJ359" s="3">
        <v>172</v>
      </c>
      <c r="BK359" s="3">
        <v>161</v>
      </c>
      <c r="BL359" s="3">
        <v>125</v>
      </c>
      <c r="BM359" s="3">
        <v>103</v>
      </c>
      <c r="BN359" s="3">
        <v>202</v>
      </c>
      <c r="BO359" s="3">
        <v>446</v>
      </c>
      <c r="BP359" s="3">
        <v>95</v>
      </c>
      <c r="BQ359" s="3">
        <v>302</v>
      </c>
      <c r="BR359" s="3">
        <v>373</v>
      </c>
      <c r="BS359" s="3">
        <v>358</v>
      </c>
      <c r="BT359" s="3">
        <v>454</v>
      </c>
      <c r="BU359" s="3">
        <v>185</v>
      </c>
      <c r="BV359" s="3">
        <v>171</v>
      </c>
      <c r="BW359" s="3">
        <v>206</v>
      </c>
      <c r="BX359" s="3">
        <v>156</v>
      </c>
      <c r="BY359" s="3">
        <v>83</v>
      </c>
      <c r="BZ359" s="3">
        <v>179</v>
      </c>
      <c r="CA359" s="3">
        <v>106</v>
      </c>
      <c r="CB359" s="3">
        <v>139</v>
      </c>
      <c r="CC359" s="3">
        <v>112</v>
      </c>
      <c r="CD359" s="3">
        <v>206</v>
      </c>
      <c r="CE359" s="3">
        <v>196</v>
      </c>
      <c r="CF359" s="3">
        <v>825</v>
      </c>
      <c r="CG359" s="3">
        <v>110</v>
      </c>
      <c r="CH359" s="3">
        <v>84</v>
      </c>
    </row>
    <row r="360" spans="1:86" x14ac:dyDescent="0.2">
      <c r="A360" s="5" t="s">
        <v>859</v>
      </c>
      <c r="B360" s="9">
        <v>580123</v>
      </c>
      <c r="C360" s="9">
        <v>159</v>
      </c>
      <c r="D360" s="9">
        <v>221606</v>
      </c>
      <c r="E360" s="1" t="s">
        <v>860</v>
      </c>
      <c r="F360" s="1" t="s">
        <v>78</v>
      </c>
      <c r="G360" s="1" t="s">
        <v>78</v>
      </c>
      <c r="H360" s="1" t="s">
        <v>78</v>
      </c>
      <c r="I360" s="3">
        <v>338</v>
      </c>
      <c r="J360" s="3">
        <v>373</v>
      </c>
      <c r="K360" s="3">
        <v>103</v>
      </c>
      <c r="L360" s="3">
        <v>167</v>
      </c>
      <c r="M360" s="3">
        <v>284</v>
      </c>
      <c r="N360" s="3">
        <v>341</v>
      </c>
      <c r="O360" s="3">
        <v>221</v>
      </c>
      <c r="P360" s="3">
        <v>179</v>
      </c>
      <c r="Q360" s="3">
        <v>182</v>
      </c>
      <c r="R360" s="3">
        <v>183</v>
      </c>
      <c r="S360" s="3">
        <v>198</v>
      </c>
      <c r="T360" s="3">
        <v>320</v>
      </c>
      <c r="U360" s="3">
        <v>91</v>
      </c>
      <c r="V360" s="3">
        <v>281</v>
      </c>
      <c r="W360" s="3">
        <v>182</v>
      </c>
      <c r="X360" s="3">
        <v>118</v>
      </c>
      <c r="Y360" s="3">
        <v>187</v>
      </c>
      <c r="Z360" s="3">
        <v>248</v>
      </c>
      <c r="AA360" s="3">
        <v>566</v>
      </c>
      <c r="AB360" s="3">
        <v>151</v>
      </c>
      <c r="AC360" s="3">
        <v>112</v>
      </c>
      <c r="AD360" s="3">
        <v>141</v>
      </c>
      <c r="AE360" s="3">
        <v>166</v>
      </c>
      <c r="AF360" s="3">
        <v>103</v>
      </c>
      <c r="AG360" s="3">
        <v>143</v>
      </c>
      <c r="AH360" s="3">
        <v>144</v>
      </c>
      <c r="AI360" s="3">
        <v>233</v>
      </c>
      <c r="AJ360" s="3">
        <v>153</v>
      </c>
      <c r="AK360" s="3">
        <v>248</v>
      </c>
      <c r="AL360" s="3">
        <v>210</v>
      </c>
      <c r="AM360" s="3">
        <v>225</v>
      </c>
      <c r="AN360" s="3">
        <v>88</v>
      </c>
      <c r="AO360" s="3">
        <v>158</v>
      </c>
      <c r="AP360" s="3">
        <v>162</v>
      </c>
      <c r="AQ360" s="3">
        <v>257</v>
      </c>
      <c r="AR360" s="3">
        <v>179</v>
      </c>
      <c r="AS360" s="3">
        <v>202</v>
      </c>
      <c r="AT360" s="3">
        <v>325</v>
      </c>
      <c r="AU360" s="3">
        <v>250</v>
      </c>
      <c r="AV360" s="3">
        <v>107</v>
      </c>
      <c r="AW360" s="3">
        <v>166</v>
      </c>
      <c r="AX360" s="3">
        <v>283</v>
      </c>
      <c r="AY360" s="3">
        <v>223</v>
      </c>
      <c r="AZ360" s="3">
        <v>188</v>
      </c>
      <c r="BA360" s="3">
        <v>159</v>
      </c>
      <c r="BB360" s="3">
        <v>273</v>
      </c>
      <c r="BC360" s="3">
        <v>316</v>
      </c>
      <c r="BD360" s="3">
        <v>314</v>
      </c>
      <c r="BE360" s="3">
        <v>195</v>
      </c>
      <c r="BF360" s="3">
        <v>324</v>
      </c>
      <c r="BG360" s="3">
        <v>90</v>
      </c>
      <c r="BH360" s="3">
        <v>377</v>
      </c>
      <c r="BI360" s="3">
        <v>186</v>
      </c>
      <c r="BJ360" s="3">
        <v>186</v>
      </c>
      <c r="BK360" s="3">
        <v>310</v>
      </c>
      <c r="BL360" s="3">
        <v>248</v>
      </c>
      <c r="BM360" s="3">
        <v>113</v>
      </c>
      <c r="BN360" s="3">
        <v>230</v>
      </c>
      <c r="BO360" s="3">
        <v>291</v>
      </c>
      <c r="BP360" s="3">
        <v>111</v>
      </c>
      <c r="BQ360" s="3">
        <v>194</v>
      </c>
      <c r="BR360" s="3">
        <v>211</v>
      </c>
      <c r="BS360" s="3">
        <v>201</v>
      </c>
      <c r="BT360" s="3">
        <v>282</v>
      </c>
      <c r="BU360" s="3">
        <v>428</v>
      </c>
      <c r="BV360" s="3">
        <v>398</v>
      </c>
      <c r="BW360" s="3">
        <v>502</v>
      </c>
      <c r="BX360" s="3">
        <v>316</v>
      </c>
      <c r="BY360" s="3">
        <v>329</v>
      </c>
      <c r="BZ360" s="3">
        <v>264</v>
      </c>
      <c r="CA360" s="3">
        <v>236</v>
      </c>
      <c r="CB360" s="3">
        <v>242</v>
      </c>
      <c r="CC360" s="3">
        <v>345</v>
      </c>
      <c r="CD360" s="3">
        <v>319</v>
      </c>
      <c r="CE360" s="3">
        <v>306</v>
      </c>
      <c r="CF360" s="3">
        <v>243</v>
      </c>
      <c r="CG360" s="3">
        <v>297</v>
      </c>
      <c r="CH360" s="3">
        <v>237</v>
      </c>
    </row>
    <row r="361" spans="1:86" x14ac:dyDescent="0.2">
      <c r="A361" s="5" t="s">
        <v>821</v>
      </c>
      <c r="B361" s="9">
        <v>795371</v>
      </c>
      <c r="C361" s="9">
        <v>232</v>
      </c>
      <c r="D361" s="9">
        <v>226845</v>
      </c>
      <c r="E361" s="1" t="s">
        <v>822</v>
      </c>
      <c r="F361" s="1" t="s">
        <v>78</v>
      </c>
      <c r="G361" s="1" t="s">
        <v>78</v>
      </c>
      <c r="H361" s="1" t="s">
        <v>78</v>
      </c>
      <c r="I361" s="3">
        <v>404</v>
      </c>
      <c r="J361" s="3">
        <v>570</v>
      </c>
      <c r="K361" s="3">
        <v>410</v>
      </c>
      <c r="L361" s="3">
        <v>158</v>
      </c>
      <c r="M361" s="3">
        <v>573</v>
      </c>
      <c r="N361" s="3">
        <v>598</v>
      </c>
      <c r="O361" s="3">
        <v>123</v>
      </c>
      <c r="P361" s="3">
        <v>78</v>
      </c>
      <c r="Q361" s="3">
        <v>214</v>
      </c>
      <c r="R361" s="3">
        <v>460</v>
      </c>
      <c r="S361" s="3">
        <v>279</v>
      </c>
      <c r="T361" s="3">
        <v>96</v>
      </c>
      <c r="U361" s="3">
        <v>246</v>
      </c>
      <c r="V361" s="3">
        <v>157</v>
      </c>
      <c r="W361" s="3">
        <v>94</v>
      </c>
      <c r="X361" s="3">
        <v>398</v>
      </c>
      <c r="Y361" s="3">
        <v>223</v>
      </c>
      <c r="Z361" s="3">
        <v>274</v>
      </c>
      <c r="AA361" s="3">
        <v>347</v>
      </c>
      <c r="AB361" s="3">
        <v>303</v>
      </c>
      <c r="AC361" s="3">
        <v>331</v>
      </c>
      <c r="AD361" s="3">
        <v>129</v>
      </c>
      <c r="AE361" s="3">
        <v>402</v>
      </c>
      <c r="AF361" s="3">
        <v>172</v>
      </c>
      <c r="AG361" s="3">
        <v>281</v>
      </c>
      <c r="AH361" s="3">
        <v>223</v>
      </c>
      <c r="AI361" s="3">
        <v>451</v>
      </c>
      <c r="AJ361" s="3">
        <v>340</v>
      </c>
      <c r="AK361" s="3">
        <v>374</v>
      </c>
      <c r="AL361" s="3">
        <v>253</v>
      </c>
      <c r="AM361" s="3">
        <v>300</v>
      </c>
      <c r="AN361" s="3">
        <v>180</v>
      </c>
      <c r="AO361" s="3">
        <v>307</v>
      </c>
      <c r="AP361" s="3">
        <v>214</v>
      </c>
      <c r="AQ361" s="3">
        <v>327</v>
      </c>
      <c r="AR361" s="3">
        <v>266</v>
      </c>
      <c r="AS361" s="3">
        <v>344</v>
      </c>
      <c r="AT361" s="3">
        <v>203</v>
      </c>
      <c r="AU361" s="3">
        <v>383</v>
      </c>
      <c r="AV361" s="3">
        <v>398</v>
      </c>
      <c r="AW361" s="3">
        <v>212</v>
      </c>
      <c r="AX361" s="3">
        <v>150</v>
      </c>
      <c r="AY361" s="3">
        <v>332</v>
      </c>
      <c r="AZ361" s="3">
        <v>119</v>
      </c>
      <c r="BA361" s="3">
        <v>130</v>
      </c>
      <c r="BB361" s="3">
        <v>127</v>
      </c>
      <c r="BC361" s="3">
        <v>131</v>
      </c>
      <c r="BD361" s="3">
        <v>130</v>
      </c>
      <c r="BE361" s="3">
        <v>98</v>
      </c>
      <c r="BF361" s="3">
        <v>312</v>
      </c>
      <c r="BG361" s="3">
        <v>86</v>
      </c>
      <c r="BH361" s="3">
        <v>152</v>
      </c>
      <c r="BI361" s="3">
        <v>185</v>
      </c>
      <c r="BJ361" s="3">
        <v>123</v>
      </c>
      <c r="BK361" s="3">
        <v>364</v>
      </c>
      <c r="BL361" s="3">
        <v>241</v>
      </c>
      <c r="BM361" s="3">
        <v>118</v>
      </c>
      <c r="BN361" s="3">
        <v>213</v>
      </c>
      <c r="BO361" s="3">
        <v>1269</v>
      </c>
      <c r="BP361" s="3">
        <v>162</v>
      </c>
      <c r="BQ361" s="3">
        <v>296</v>
      </c>
      <c r="BR361" s="3">
        <v>259</v>
      </c>
      <c r="BS361" s="3">
        <v>469</v>
      </c>
      <c r="BT361" s="3">
        <v>361</v>
      </c>
      <c r="BU361" s="3">
        <v>211</v>
      </c>
      <c r="BV361" s="3">
        <v>189</v>
      </c>
      <c r="BW361" s="3">
        <v>191</v>
      </c>
      <c r="BX361" s="3">
        <v>247</v>
      </c>
      <c r="BY361" s="3">
        <v>90</v>
      </c>
      <c r="BZ361" s="3">
        <v>299</v>
      </c>
      <c r="CA361" s="3">
        <v>222</v>
      </c>
      <c r="CB361" s="3">
        <v>238</v>
      </c>
      <c r="CC361" s="3">
        <v>160</v>
      </c>
      <c r="CD361" s="3">
        <v>258</v>
      </c>
      <c r="CE361" s="3">
        <v>235</v>
      </c>
      <c r="CF361" s="3">
        <v>490</v>
      </c>
      <c r="CG361" s="3">
        <v>149</v>
      </c>
      <c r="CH361" s="3">
        <v>298</v>
      </c>
    </row>
    <row r="362" spans="1:86" x14ac:dyDescent="0.2">
      <c r="A362" s="5" t="s">
        <v>703</v>
      </c>
      <c r="B362" s="9">
        <v>611642</v>
      </c>
      <c r="C362" s="9">
        <v>312</v>
      </c>
      <c r="D362" s="9">
        <v>271128</v>
      </c>
      <c r="E362" s="1" t="s">
        <v>704</v>
      </c>
      <c r="F362" s="1" t="s">
        <v>78</v>
      </c>
      <c r="G362" s="1" t="s">
        <v>78</v>
      </c>
      <c r="H362" s="1" t="s">
        <v>78</v>
      </c>
      <c r="I362" s="3">
        <v>448</v>
      </c>
      <c r="J362" s="3">
        <v>636</v>
      </c>
      <c r="K362" s="3">
        <v>477</v>
      </c>
      <c r="L362" s="3">
        <v>385</v>
      </c>
      <c r="M362" s="3">
        <v>767</v>
      </c>
      <c r="N362" s="3">
        <v>597</v>
      </c>
      <c r="O362" s="3">
        <v>257</v>
      </c>
      <c r="P362" s="3">
        <v>226</v>
      </c>
      <c r="Q362" s="3">
        <v>800</v>
      </c>
      <c r="R362" s="3">
        <v>656</v>
      </c>
      <c r="S362" s="3">
        <v>419</v>
      </c>
      <c r="T362" s="3">
        <v>302</v>
      </c>
      <c r="U362" s="3">
        <v>696</v>
      </c>
      <c r="V362" s="3">
        <v>1336</v>
      </c>
      <c r="W362" s="3">
        <v>282</v>
      </c>
      <c r="X362" s="3">
        <v>408</v>
      </c>
      <c r="Y362" s="3">
        <v>488</v>
      </c>
      <c r="Z362" s="3">
        <v>529</v>
      </c>
      <c r="AA362" s="3">
        <v>527</v>
      </c>
      <c r="AB362" s="3">
        <v>516</v>
      </c>
      <c r="AC362" s="3">
        <v>495</v>
      </c>
      <c r="AD362" s="3">
        <v>894</v>
      </c>
      <c r="AE362" s="3">
        <v>380</v>
      </c>
      <c r="AF362" s="3">
        <v>333</v>
      </c>
      <c r="AG362" s="3">
        <v>556</v>
      </c>
      <c r="AH362" s="3">
        <v>915</v>
      </c>
      <c r="AI362" s="3">
        <v>406</v>
      </c>
      <c r="AJ362" s="3">
        <v>384</v>
      </c>
      <c r="AK362" s="3">
        <v>469</v>
      </c>
      <c r="AL362" s="3">
        <v>207</v>
      </c>
      <c r="AM362" s="3">
        <v>514</v>
      </c>
      <c r="AN362" s="3">
        <v>694</v>
      </c>
      <c r="AO362" s="3">
        <v>303</v>
      </c>
      <c r="AP362" s="3">
        <v>978</v>
      </c>
      <c r="AQ362" s="3">
        <v>992</v>
      </c>
      <c r="AR362" s="3">
        <v>581</v>
      </c>
      <c r="AS362" s="3">
        <v>534</v>
      </c>
      <c r="AT362" s="3">
        <v>501</v>
      </c>
      <c r="AU362" s="3">
        <v>409</v>
      </c>
      <c r="AV362" s="3">
        <v>428</v>
      </c>
      <c r="AW362" s="3">
        <v>187</v>
      </c>
      <c r="AX362" s="3">
        <v>212</v>
      </c>
      <c r="AY362" s="3">
        <v>175</v>
      </c>
      <c r="AZ362" s="3">
        <v>248</v>
      </c>
      <c r="BA362" s="3">
        <v>496</v>
      </c>
      <c r="BB362" s="3">
        <v>306</v>
      </c>
      <c r="BC362" s="3">
        <v>166</v>
      </c>
      <c r="BD362" s="3">
        <v>354</v>
      </c>
      <c r="BE362" s="3">
        <v>612</v>
      </c>
      <c r="BF362" s="3">
        <v>709</v>
      </c>
      <c r="BG362" s="3">
        <v>232</v>
      </c>
      <c r="BH362" s="3">
        <v>688</v>
      </c>
      <c r="BI362" s="3">
        <v>397</v>
      </c>
      <c r="BJ362" s="3">
        <v>317</v>
      </c>
      <c r="BK362" s="3">
        <v>384</v>
      </c>
      <c r="BL362" s="3">
        <v>554</v>
      </c>
      <c r="BM362" s="3">
        <v>713</v>
      </c>
      <c r="BN362" s="3">
        <v>484</v>
      </c>
      <c r="BO362" s="3">
        <v>754</v>
      </c>
      <c r="BP362" s="3">
        <v>675</v>
      </c>
      <c r="BQ362" s="3">
        <v>536</v>
      </c>
      <c r="BR362" s="3">
        <v>372</v>
      </c>
      <c r="BS362" s="3">
        <v>879</v>
      </c>
      <c r="BT362" s="3">
        <v>879</v>
      </c>
      <c r="BU362" s="3">
        <v>480</v>
      </c>
      <c r="BV362" s="3">
        <v>792</v>
      </c>
      <c r="BW362" s="3">
        <v>237</v>
      </c>
      <c r="BX362" s="3">
        <v>436</v>
      </c>
      <c r="BY362" s="3">
        <v>471</v>
      </c>
      <c r="BZ362" s="3">
        <v>527</v>
      </c>
      <c r="CA362" s="3">
        <v>273</v>
      </c>
      <c r="CB362" s="3">
        <v>781</v>
      </c>
      <c r="CC362" s="3">
        <v>392</v>
      </c>
      <c r="CD362" s="3">
        <v>824</v>
      </c>
      <c r="CE362" s="3">
        <v>406</v>
      </c>
      <c r="CF362" s="3">
        <v>669</v>
      </c>
      <c r="CG362" s="3">
        <v>829</v>
      </c>
      <c r="CH362" s="3">
        <v>414</v>
      </c>
    </row>
    <row r="363" spans="1:86" x14ac:dyDescent="0.2">
      <c r="A363" s="5" t="s">
        <v>582</v>
      </c>
      <c r="B363" s="9">
        <v>905449</v>
      </c>
      <c r="C363" s="9">
        <v>159</v>
      </c>
      <c r="D363" s="9">
        <v>359447</v>
      </c>
      <c r="E363" s="1" t="s">
        <v>583</v>
      </c>
      <c r="F363" s="1" t="s">
        <v>78</v>
      </c>
      <c r="G363" s="1" t="s">
        <v>78</v>
      </c>
      <c r="H363" s="1" t="s">
        <v>78</v>
      </c>
      <c r="I363" s="3">
        <v>874</v>
      </c>
      <c r="J363" s="3">
        <v>922</v>
      </c>
      <c r="K363" s="3">
        <v>910</v>
      </c>
      <c r="L363" s="3">
        <v>806</v>
      </c>
      <c r="M363" s="3">
        <v>927</v>
      </c>
      <c r="N363" s="3">
        <v>940</v>
      </c>
      <c r="O363" s="3">
        <v>673</v>
      </c>
      <c r="P363" s="3">
        <v>559</v>
      </c>
      <c r="Q363" s="3">
        <v>465</v>
      </c>
      <c r="R363" s="3">
        <v>690</v>
      </c>
      <c r="S363" s="3">
        <v>497</v>
      </c>
      <c r="T363" s="3">
        <v>767</v>
      </c>
      <c r="U363" s="3">
        <v>641</v>
      </c>
      <c r="V363" s="3">
        <v>756</v>
      </c>
      <c r="W363" s="3">
        <v>846</v>
      </c>
      <c r="X363" s="3">
        <v>754</v>
      </c>
      <c r="Y363" s="3">
        <v>428</v>
      </c>
      <c r="Z363" s="3">
        <v>875</v>
      </c>
      <c r="AA363" s="3">
        <v>903</v>
      </c>
      <c r="AB363" s="3">
        <v>520</v>
      </c>
      <c r="AC363" s="3">
        <v>807</v>
      </c>
      <c r="AD363" s="3">
        <v>453</v>
      </c>
      <c r="AE363" s="3">
        <v>462</v>
      </c>
      <c r="AF363" s="3">
        <v>655</v>
      </c>
      <c r="AG363" s="3">
        <v>471</v>
      </c>
      <c r="AH363" s="3">
        <v>629</v>
      </c>
      <c r="AI363" s="3">
        <v>767</v>
      </c>
      <c r="AJ363" s="3">
        <v>610</v>
      </c>
      <c r="AK363" s="3">
        <v>452</v>
      </c>
      <c r="AL363" s="3">
        <v>578</v>
      </c>
      <c r="AM363" s="3">
        <v>470</v>
      </c>
      <c r="AN363" s="3">
        <v>387</v>
      </c>
      <c r="AO363" s="3">
        <v>607</v>
      </c>
      <c r="AP363" s="3">
        <v>437</v>
      </c>
      <c r="AQ363" s="3">
        <v>924</v>
      </c>
      <c r="AR363" s="3">
        <v>680</v>
      </c>
      <c r="AS363" s="3">
        <v>486</v>
      </c>
      <c r="AT363" s="3">
        <v>536</v>
      </c>
      <c r="AU363" s="3">
        <v>686</v>
      </c>
      <c r="AV363" s="3">
        <v>697</v>
      </c>
      <c r="AW363" s="3">
        <v>430</v>
      </c>
      <c r="AX363" s="3">
        <v>743</v>
      </c>
      <c r="AY363" s="3">
        <v>521</v>
      </c>
      <c r="AZ363" s="3">
        <v>321</v>
      </c>
      <c r="BA363" s="3">
        <v>721</v>
      </c>
      <c r="BB363" s="3">
        <v>438</v>
      </c>
      <c r="BC363" s="3">
        <v>434</v>
      </c>
      <c r="BD363" s="3">
        <v>588</v>
      </c>
      <c r="BE363" s="3">
        <v>339</v>
      </c>
      <c r="BF363" s="3">
        <v>662</v>
      </c>
      <c r="BG363" s="3">
        <v>397</v>
      </c>
      <c r="BH363" s="3">
        <v>764</v>
      </c>
      <c r="BI363" s="3">
        <v>225</v>
      </c>
      <c r="BJ363" s="3">
        <v>926</v>
      </c>
      <c r="BK363" s="3">
        <v>863</v>
      </c>
      <c r="BL363" s="3">
        <v>479</v>
      </c>
      <c r="BM363" s="3">
        <v>384</v>
      </c>
      <c r="BN363" s="3">
        <v>405</v>
      </c>
      <c r="BO363" s="3">
        <v>773</v>
      </c>
      <c r="BP363" s="3">
        <v>295</v>
      </c>
      <c r="BQ363" s="3">
        <v>723</v>
      </c>
      <c r="BR363" s="3">
        <v>432</v>
      </c>
      <c r="BS363" s="3">
        <v>661</v>
      </c>
      <c r="BT363" s="3">
        <v>805</v>
      </c>
      <c r="BU363" s="3">
        <v>784</v>
      </c>
      <c r="BV363" s="3">
        <v>696</v>
      </c>
      <c r="BW363" s="3">
        <v>640</v>
      </c>
      <c r="BX363" s="3">
        <v>606</v>
      </c>
      <c r="BY363" s="3">
        <v>432</v>
      </c>
      <c r="BZ363" s="3">
        <v>411</v>
      </c>
      <c r="CA363" s="3">
        <v>379</v>
      </c>
      <c r="CB363" s="3">
        <v>410</v>
      </c>
      <c r="CC363" s="3">
        <v>393</v>
      </c>
      <c r="CD363" s="3">
        <v>472</v>
      </c>
      <c r="CE363" s="3">
        <v>755</v>
      </c>
      <c r="CF363" s="3">
        <v>866</v>
      </c>
      <c r="CG363" s="3">
        <v>767</v>
      </c>
      <c r="CH363" s="3">
        <v>725</v>
      </c>
    </row>
    <row r="364" spans="1:86" x14ac:dyDescent="0.2">
      <c r="A364" s="5" t="s">
        <v>618</v>
      </c>
      <c r="B364" s="9">
        <v>557438</v>
      </c>
      <c r="C364" s="9">
        <v>252</v>
      </c>
      <c r="D364" s="9">
        <v>310871</v>
      </c>
      <c r="E364" s="1" t="s">
        <v>619</v>
      </c>
      <c r="F364" s="1" t="s">
        <v>78</v>
      </c>
      <c r="G364" s="1" t="s">
        <v>78</v>
      </c>
      <c r="H364" s="1" t="s">
        <v>78</v>
      </c>
      <c r="I364" s="3">
        <v>448</v>
      </c>
      <c r="J364" s="3">
        <v>666</v>
      </c>
      <c r="K364" s="3">
        <v>577</v>
      </c>
      <c r="L364" s="3">
        <v>328</v>
      </c>
      <c r="M364" s="3">
        <v>525</v>
      </c>
      <c r="N364" s="3">
        <v>471</v>
      </c>
      <c r="O364" s="3">
        <v>171</v>
      </c>
      <c r="P364" s="3">
        <v>159</v>
      </c>
      <c r="Q364" s="3">
        <v>542</v>
      </c>
      <c r="R364" s="3">
        <v>1145</v>
      </c>
      <c r="S364" s="3">
        <v>419</v>
      </c>
      <c r="T364" s="3">
        <v>411</v>
      </c>
      <c r="U364" s="3">
        <v>327</v>
      </c>
      <c r="V364" s="3">
        <v>706</v>
      </c>
      <c r="W364" s="3">
        <v>332</v>
      </c>
      <c r="X364" s="3">
        <v>579</v>
      </c>
      <c r="Y364" s="3">
        <v>476</v>
      </c>
      <c r="Z364" s="3">
        <v>541</v>
      </c>
      <c r="AA364" s="3">
        <v>473</v>
      </c>
      <c r="AB364" s="3">
        <v>463</v>
      </c>
      <c r="AC364" s="3">
        <v>243</v>
      </c>
      <c r="AD364" s="3">
        <v>385</v>
      </c>
      <c r="AE364" s="3">
        <v>609</v>
      </c>
      <c r="AF364" s="3">
        <v>366</v>
      </c>
      <c r="AG364" s="3">
        <v>324</v>
      </c>
      <c r="AH364" s="3">
        <v>229</v>
      </c>
      <c r="AI364" s="3">
        <v>1146</v>
      </c>
      <c r="AJ364" s="3">
        <v>438</v>
      </c>
      <c r="AK364" s="3">
        <v>367</v>
      </c>
      <c r="AL364" s="3">
        <v>1825</v>
      </c>
      <c r="AM364" s="3">
        <v>360</v>
      </c>
      <c r="AN364" s="3">
        <v>415</v>
      </c>
      <c r="AO364" s="3">
        <v>608</v>
      </c>
      <c r="AP364" s="3">
        <v>642</v>
      </c>
      <c r="AQ364" s="3">
        <v>317</v>
      </c>
      <c r="AR364" s="3">
        <v>524</v>
      </c>
      <c r="AS364" s="3">
        <v>445</v>
      </c>
      <c r="AT364" s="3">
        <v>862</v>
      </c>
      <c r="AU364" s="3">
        <v>354</v>
      </c>
      <c r="AV364" s="3">
        <v>232</v>
      </c>
      <c r="AW364" s="3">
        <v>228</v>
      </c>
      <c r="AX364" s="3">
        <v>999</v>
      </c>
      <c r="AY364" s="3">
        <v>771</v>
      </c>
      <c r="AZ364" s="3">
        <v>256</v>
      </c>
      <c r="BA364" s="3">
        <v>299</v>
      </c>
      <c r="BB364" s="3">
        <v>208</v>
      </c>
      <c r="BC364" s="3">
        <v>227</v>
      </c>
      <c r="BD364" s="3">
        <v>417</v>
      </c>
      <c r="BE364" s="3">
        <v>1193</v>
      </c>
      <c r="BF364" s="3">
        <v>495</v>
      </c>
      <c r="BG364" s="3">
        <v>145</v>
      </c>
      <c r="BH364" s="3">
        <v>2408</v>
      </c>
      <c r="BI364" s="3">
        <v>287</v>
      </c>
      <c r="BJ364" s="3">
        <v>259</v>
      </c>
      <c r="BK364" s="3">
        <v>1170</v>
      </c>
      <c r="BL364" s="3">
        <v>778</v>
      </c>
      <c r="BM364" s="3">
        <v>233</v>
      </c>
      <c r="BN364" s="3">
        <v>1688</v>
      </c>
      <c r="BO364" s="3">
        <v>737</v>
      </c>
      <c r="BP364" s="3">
        <v>672</v>
      </c>
      <c r="BQ364" s="3">
        <v>1071</v>
      </c>
      <c r="BR364" s="3">
        <v>168</v>
      </c>
      <c r="BS364" s="3">
        <v>708</v>
      </c>
      <c r="BT364" s="3">
        <v>334</v>
      </c>
      <c r="BU364" s="3">
        <v>639</v>
      </c>
      <c r="BV364" s="3">
        <v>1208</v>
      </c>
      <c r="BW364" s="3">
        <v>2261</v>
      </c>
      <c r="BX364" s="3">
        <v>1051</v>
      </c>
      <c r="BY364" s="3">
        <v>241</v>
      </c>
      <c r="BZ364" s="3">
        <v>362</v>
      </c>
      <c r="CA364" s="3">
        <v>879</v>
      </c>
      <c r="CB364" s="3">
        <v>927</v>
      </c>
      <c r="CC364" s="3">
        <v>278</v>
      </c>
      <c r="CD364" s="3">
        <v>891</v>
      </c>
      <c r="CE364" s="3">
        <v>1584</v>
      </c>
      <c r="CF364" s="3">
        <v>614</v>
      </c>
      <c r="CG364" s="3">
        <v>387</v>
      </c>
      <c r="CH364" s="3">
        <v>487</v>
      </c>
    </row>
    <row r="365" spans="1:86" x14ac:dyDescent="0.2">
      <c r="A365" s="5" t="s">
        <v>855</v>
      </c>
      <c r="B365" s="9">
        <v>606068</v>
      </c>
      <c r="C365" s="9">
        <v>223</v>
      </c>
      <c r="D365" s="9">
        <v>222050</v>
      </c>
      <c r="E365" s="1" t="s">
        <v>856</v>
      </c>
      <c r="F365" s="1" t="s">
        <v>78</v>
      </c>
      <c r="G365" s="1" t="s">
        <v>78</v>
      </c>
      <c r="H365" s="1" t="s">
        <v>78</v>
      </c>
      <c r="I365" s="3">
        <v>150</v>
      </c>
      <c r="J365" s="3">
        <v>159</v>
      </c>
      <c r="K365" s="3">
        <v>139</v>
      </c>
      <c r="L365" s="3">
        <v>108</v>
      </c>
      <c r="M365" s="3">
        <v>165</v>
      </c>
      <c r="N365" s="3">
        <v>143</v>
      </c>
      <c r="O365" s="3">
        <v>116</v>
      </c>
      <c r="P365" s="3">
        <v>762</v>
      </c>
      <c r="Q365" s="3">
        <v>3416</v>
      </c>
      <c r="R365" s="3">
        <v>128</v>
      </c>
      <c r="S365" s="3">
        <v>146</v>
      </c>
      <c r="T365" s="3">
        <v>161</v>
      </c>
      <c r="U365" s="3">
        <v>750</v>
      </c>
      <c r="V365" s="3">
        <v>167</v>
      </c>
      <c r="W365" s="3">
        <v>116</v>
      </c>
      <c r="X365" s="3">
        <v>158</v>
      </c>
      <c r="Y365" s="3">
        <v>600</v>
      </c>
      <c r="Z365" s="3">
        <v>139</v>
      </c>
      <c r="AA365" s="3">
        <v>174</v>
      </c>
      <c r="AB365" s="3">
        <v>1307</v>
      </c>
      <c r="AC365" s="3">
        <v>1912</v>
      </c>
      <c r="AD365" s="3">
        <v>110</v>
      </c>
      <c r="AE365" s="3">
        <v>119</v>
      </c>
      <c r="AF365" s="3">
        <v>151</v>
      </c>
      <c r="AG365" s="3">
        <v>1109</v>
      </c>
      <c r="AH365" s="3">
        <v>182</v>
      </c>
      <c r="AI365" s="3">
        <v>134</v>
      </c>
      <c r="AJ365" s="3">
        <v>122</v>
      </c>
      <c r="AK365" s="3">
        <v>1618</v>
      </c>
      <c r="AL365" s="3">
        <v>118</v>
      </c>
      <c r="AM365" s="3">
        <v>1516</v>
      </c>
      <c r="AN365" s="3">
        <v>523</v>
      </c>
      <c r="AO365" s="3">
        <v>3458</v>
      </c>
      <c r="AP365" s="3">
        <v>131</v>
      </c>
      <c r="AQ365" s="3">
        <v>159</v>
      </c>
      <c r="AR365" s="3">
        <v>124</v>
      </c>
      <c r="AS365" s="3">
        <v>2945</v>
      </c>
      <c r="AT365" s="3">
        <v>128</v>
      </c>
      <c r="AU365" s="3">
        <v>1297</v>
      </c>
      <c r="AV365" s="3">
        <v>100</v>
      </c>
      <c r="AW365" s="3">
        <v>809</v>
      </c>
      <c r="AX365" s="3">
        <v>117</v>
      </c>
      <c r="AY365" s="3">
        <v>176</v>
      </c>
      <c r="AZ365" s="3">
        <v>146</v>
      </c>
      <c r="BA365" s="3">
        <v>151</v>
      </c>
      <c r="BB365" s="3">
        <v>447</v>
      </c>
      <c r="BC365" s="3">
        <v>199</v>
      </c>
      <c r="BD365" s="3">
        <v>204</v>
      </c>
      <c r="BE365" s="3">
        <v>2877</v>
      </c>
      <c r="BF365" s="3">
        <v>190</v>
      </c>
      <c r="BG365" s="3">
        <v>1931</v>
      </c>
      <c r="BH365" s="3">
        <v>155</v>
      </c>
      <c r="BI365" s="3">
        <v>414</v>
      </c>
      <c r="BJ365" s="3">
        <v>149</v>
      </c>
      <c r="BK365" s="3">
        <v>106</v>
      </c>
      <c r="BL365" s="3">
        <v>531</v>
      </c>
      <c r="BM365" s="3">
        <v>1257</v>
      </c>
      <c r="BN365" s="3">
        <v>186</v>
      </c>
      <c r="BO365" s="3">
        <v>126</v>
      </c>
      <c r="BP365" s="3">
        <v>127</v>
      </c>
      <c r="BQ365" s="3">
        <v>103</v>
      </c>
      <c r="BR365" s="3">
        <v>1772</v>
      </c>
      <c r="BS365" s="3">
        <v>370</v>
      </c>
      <c r="BT365" s="3">
        <v>176</v>
      </c>
      <c r="BU365" s="3">
        <v>206</v>
      </c>
      <c r="BV365" s="3">
        <v>172</v>
      </c>
      <c r="BW365" s="3">
        <v>249</v>
      </c>
      <c r="BX365" s="3">
        <v>184</v>
      </c>
      <c r="BY365" s="3">
        <v>4008</v>
      </c>
      <c r="BZ365" s="3">
        <v>144</v>
      </c>
      <c r="CA365" s="3">
        <v>127</v>
      </c>
      <c r="CB365" s="3">
        <v>2483</v>
      </c>
      <c r="CC365" s="3">
        <v>922</v>
      </c>
      <c r="CD365" s="3">
        <v>710</v>
      </c>
      <c r="CE365" s="3">
        <v>135</v>
      </c>
      <c r="CF365" s="3">
        <v>109</v>
      </c>
      <c r="CG365" s="3">
        <v>171</v>
      </c>
      <c r="CH365" s="3">
        <v>127</v>
      </c>
    </row>
    <row r="366" spans="1:86" x14ac:dyDescent="0.2">
      <c r="A366" s="5" t="s">
        <v>803</v>
      </c>
      <c r="B366" s="9">
        <v>673081</v>
      </c>
      <c r="C366" s="9">
        <v>187</v>
      </c>
      <c r="D366" s="9">
        <v>228143</v>
      </c>
      <c r="E366" s="1" t="s">
        <v>804</v>
      </c>
      <c r="F366" s="1" t="s">
        <v>78</v>
      </c>
      <c r="G366" s="1" t="s">
        <v>78</v>
      </c>
      <c r="H366" s="1" t="s">
        <v>78</v>
      </c>
      <c r="I366" s="3">
        <v>406</v>
      </c>
      <c r="J366" s="3">
        <v>808</v>
      </c>
      <c r="K366" s="3">
        <v>471</v>
      </c>
      <c r="L366" s="3">
        <v>157</v>
      </c>
      <c r="M366" s="3">
        <v>440</v>
      </c>
      <c r="N366" s="3">
        <v>256</v>
      </c>
      <c r="O366" s="3">
        <v>209</v>
      </c>
      <c r="P366" s="3">
        <v>147</v>
      </c>
      <c r="Q366" s="3">
        <v>374</v>
      </c>
      <c r="R366" s="3">
        <v>413</v>
      </c>
      <c r="S366" s="3">
        <v>283</v>
      </c>
      <c r="T366" s="3">
        <v>111</v>
      </c>
      <c r="U366" s="3">
        <v>249</v>
      </c>
      <c r="V366" s="3">
        <v>399</v>
      </c>
      <c r="W366" s="3">
        <v>209</v>
      </c>
      <c r="X366" s="3">
        <v>288</v>
      </c>
      <c r="Y366" s="3">
        <v>334</v>
      </c>
      <c r="Z366" s="3">
        <v>280</v>
      </c>
      <c r="AA366" s="3">
        <v>136</v>
      </c>
      <c r="AB366" s="3">
        <v>314</v>
      </c>
      <c r="AC366" s="3">
        <v>187</v>
      </c>
      <c r="AD366" s="3">
        <v>187</v>
      </c>
      <c r="AE366" s="3">
        <v>208</v>
      </c>
      <c r="AF366" s="3">
        <v>400</v>
      </c>
      <c r="AG366" s="3">
        <v>2566</v>
      </c>
      <c r="AH366" s="3">
        <v>162</v>
      </c>
      <c r="AI366" s="3">
        <v>262</v>
      </c>
      <c r="AJ366" s="3">
        <v>135</v>
      </c>
      <c r="AK366" s="3">
        <v>465</v>
      </c>
      <c r="AL366" s="3">
        <v>267</v>
      </c>
      <c r="AM366" s="3">
        <v>213</v>
      </c>
      <c r="AN366" s="3">
        <v>226</v>
      </c>
      <c r="AO366" s="3">
        <v>253</v>
      </c>
      <c r="AP366" s="3">
        <v>211</v>
      </c>
      <c r="AQ366" s="3">
        <v>202</v>
      </c>
      <c r="AR366" s="3">
        <v>220</v>
      </c>
      <c r="AS366" s="3">
        <v>359</v>
      </c>
      <c r="AT366" s="3">
        <v>268</v>
      </c>
      <c r="AU366" s="3">
        <v>361</v>
      </c>
      <c r="AV366" s="3">
        <v>218</v>
      </c>
      <c r="AW366" s="3">
        <v>160</v>
      </c>
      <c r="AX366" s="3">
        <v>175</v>
      </c>
      <c r="AY366" s="3">
        <v>271</v>
      </c>
      <c r="AZ366" s="3">
        <v>203</v>
      </c>
      <c r="BA366" s="3">
        <v>211</v>
      </c>
      <c r="BB366" s="3">
        <v>103</v>
      </c>
      <c r="BC366" s="3">
        <v>176</v>
      </c>
      <c r="BD366" s="3">
        <v>182</v>
      </c>
      <c r="BE366" s="3">
        <v>112</v>
      </c>
      <c r="BF366" s="3">
        <v>180</v>
      </c>
      <c r="BG366" s="3">
        <v>214</v>
      </c>
      <c r="BH366" s="3">
        <v>147</v>
      </c>
      <c r="BI366" s="3">
        <v>187</v>
      </c>
      <c r="BJ366" s="3">
        <v>110</v>
      </c>
      <c r="BK366" s="3">
        <v>162</v>
      </c>
      <c r="BL366" s="3">
        <v>158</v>
      </c>
      <c r="BM366" s="3">
        <v>175</v>
      </c>
      <c r="BN366" s="3">
        <v>131</v>
      </c>
      <c r="BO366" s="3">
        <v>241</v>
      </c>
      <c r="BP366" s="3">
        <v>250</v>
      </c>
      <c r="BQ366" s="3">
        <v>195</v>
      </c>
      <c r="BR366" s="3">
        <v>195</v>
      </c>
      <c r="BS366" s="3">
        <v>314</v>
      </c>
      <c r="BT366" s="3">
        <v>128</v>
      </c>
      <c r="BU366" s="3">
        <v>134</v>
      </c>
      <c r="BV366" s="3">
        <v>110</v>
      </c>
      <c r="BW366" s="3">
        <v>259</v>
      </c>
      <c r="BX366" s="3">
        <v>152</v>
      </c>
      <c r="BY366" s="3">
        <v>118</v>
      </c>
      <c r="BZ366" s="3">
        <v>270</v>
      </c>
      <c r="CA366" s="3">
        <v>163</v>
      </c>
      <c r="CB366" s="3">
        <v>117</v>
      </c>
      <c r="CC366" s="3">
        <v>134</v>
      </c>
      <c r="CD366" s="3">
        <v>251</v>
      </c>
      <c r="CE366" s="3">
        <v>147</v>
      </c>
      <c r="CF366" s="3">
        <v>289</v>
      </c>
      <c r="CG366" s="3">
        <v>109</v>
      </c>
      <c r="CH366" s="3">
        <v>132</v>
      </c>
    </row>
    <row r="367" spans="1:86" x14ac:dyDescent="0.2">
      <c r="A367" s="5" t="s">
        <v>509</v>
      </c>
      <c r="B367" s="9">
        <v>433814</v>
      </c>
      <c r="C367" s="9">
        <v>172</v>
      </c>
      <c r="D367" s="9">
        <v>470303</v>
      </c>
      <c r="E367" s="1" t="s">
        <v>510</v>
      </c>
      <c r="F367" s="1" t="s">
        <v>78</v>
      </c>
      <c r="G367" s="1" t="s">
        <v>78</v>
      </c>
      <c r="H367" s="1" t="s">
        <v>78</v>
      </c>
      <c r="I367" s="3">
        <v>680</v>
      </c>
      <c r="J367" s="3">
        <v>691</v>
      </c>
      <c r="K367" s="3">
        <v>701</v>
      </c>
      <c r="L367" s="3">
        <v>588</v>
      </c>
      <c r="M367" s="3">
        <v>903</v>
      </c>
      <c r="N367" s="3">
        <v>702</v>
      </c>
      <c r="O367" s="3">
        <v>432</v>
      </c>
      <c r="P367" s="3">
        <v>392</v>
      </c>
      <c r="Q367" s="3">
        <v>623</v>
      </c>
      <c r="R367" s="3">
        <v>735</v>
      </c>
      <c r="S367" s="3">
        <v>477</v>
      </c>
      <c r="T367" s="3">
        <v>443</v>
      </c>
      <c r="U367" s="3">
        <v>494</v>
      </c>
      <c r="V367" s="3">
        <v>694</v>
      </c>
      <c r="W367" s="3">
        <v>618</v>
      </c>
      <c r="X367" s="3">
        <v>671</v>
      </c>
      <c r="Y367" s="3">
        <v>399</v>
      </c>
      <c r="Z367" s="3">
        <v>745</v>
      </c>
      <c r="AA367" s="3">
        <v>850</v>
      </c>
      <c r="AB367" s="3">
        <v>463</v>
      </c>
      <c r="AC367" s="3">
        <v>329</v>
      </c>
      <c r="AD367" s="3">
        <v>700</v>
      </c>
      <c r="AE367" s="3">
        <v>552</v>
      </c>
      <c r="AF367" s="3">
        <v>937</v>
      </c>
      <c r="AG367" s="3">
        <v>552</v>
      </c>
      <c r="AH367" s="3">
        <v>263</v>
      </c>
      <c r="AI367" s="3">
        <v>688</v>
      </c>
      <c r="AJ367" s="3">
        <v>440</v>
      </c>
      <c r="AK367" s="3">
        <v>491</v>
      </c>
      <c r="AL367" s="3">
        <v>538</v>
      </c>
      <c r="AM367" s="3">
        <v>511</v>
      </c>
      <c r="AN367" s="3">
        <v>397</v>
      </c>
      <c r="AO367" s="3">
        <v>475</v>
      </c>
      <c r="AP367" s="3">
        <v>894</v>
      </c>
      <c r="AQ367" s="3">
        <v>631</v>
      </c>
      <c r="AR367" s="3">
        <v>454</v>
      </c>
      <c r="AS367" s="3">
        <v>484</v>
      </c>
      <c r="AT367" s="3">
        <v>406</v>
      </c>
      <c r="AU367" s="3">
        <v>507</v>
      </c>
      <c r="AV367" s="3">
        <v>428</v>
      </c>
      <c r="AW367" s="3">
        <v>325</v>
      </c>
      <c r="AX367" s="3">
        <v>662</v>
      </c>
      <c r="AY367" s="3">
        <v>460</v>
      </c>
      <c r="AZ367" s="3">
        <v>294</v>
      </c>
      <c r="BA367" s="3">
        <v>633</v>
      </c>
      <c r="BB367" s="3">
        <v>300</v>
      </c>
      <c r="BC367" s="3">
        <v>378</v>
      </c>
      <c r="BD367" s="3">
        <v>415</v>
      </c>
      <c r="BE367" s="3">
        <v>528</v>
      </c>
      <c r="BF367" s="3">
        <v>768</v>
      </c>
      <c r="BG367" s="3">
        <v>258</v>
      </c>
      <c r="BH367" s="3">
        <v>725</v>
      </c>
      <c r="BI367" s="3">
        <v>474</v>
      </c>
      <c r="BJ367" s="3">
        <v>756</v>
      </c>
      <c r="BK367" s="3">
        <v>835</v>
      </c>
      <c r="BL367" s="3">
        <v>585</v>
      </c>
      <c r="BM367" s="3">
        <v>444</v>
      </c>
      <c r="BN367" s="3">
        <v>855</v>
      </c>
      <c r="BO367" s="3">
        <v>641</v>
      </c>
      <c r="BP367" s="3">
        <v>434</v>
      </c>
      <c r="BQ367" s="3">
        <v>619</v>
      </c>
      <c r="BR367" s="3">
        <v>513</v>
      </c>
      <c r="BS367" s="3">
        <v>629</v>
      </c>
      <c r="BT367" s="3">
        <v>604</v>
      </c>
      <c r="BU367" s="3">
        <v>750</v>
      </c>
      <c r="BV367" s="3">
        <v>911</v>
      </c>
      <c r="BW367" s="3">
        <v>638</v>
      </c>
      <c r="BX367" s="3">
        <v>544</v>
      </c>
      <c r="BY367" s="3">
        <v>372</v>
      </c>
      <c r="BZ367" s="3">
        <v>307</v>
      </c>
      <c r="CA367" s="3">
        <v>530</v>
      </c>
      <c r="CB367" s="3">
        <v>441</v>
      </c>
      <c r="CC367" s="3">
        <v>809</v>
      </c>
      <c r="CD367" s="3">
        <v>457</v>
      </c>
      <c r="CE367" s="3">
        <v>745</v>
      </c>
      <c r="CF367" s="3">
        <v>722</v>
      </c>
      <c r="CG367" s="3">
        <v>694</v>
      </c>
      <c r="CH367" s="3">
        <v>620</v>
      </c>
    </row>
    <row r="368" spans="1:86" x14ac:dyDescent="0.2">
      <c r="A368" s="5" t="s">
        <v>863</v>
      </c>
      <c r="B368" s="9">
        <v>752306</v>
      </c>
      <c r="C368" s="9">
        <v>369</v>
      </c>
      <c r="D368" s="9">
        <v>221505</v>
      </c>
      <c r="E368" s="1" t="s">
        <v>864</v>
      </c>
      <c r="F368" s="1" t="s">
        <v>78</v>
      </c>
      <c r="G368" s="1" t="s">
        <v>78</v>
      </c>
      <c r="H368" s="1" t="s">
        <v>78</v>
      </c>
      <c r="I368" s="3">
        <v>128</v>
      </c>
      <c r="J368" s="3">
        <v>317</v>
      </c>
      <c r="K368" s="3">
        <v>171</v>
      </c>
      <c r="L368" s="3">
        <v>127</v>
      </c>
      <c r="M368" s="3">
        <v>201</v>
      </c>
      <c r="N368" s="3">
        <v>288</v>
      </c>
      <c r="O368" s="3">
        <v>88</v>
      </c>
      <c r="P368" s="3">
        <v>92</v>
      </c>
      <c r="Q368" s="3">
        <v>95</v>
      </c>
      <c r="R368" s="3">
        <v>181</v>
      </c>
      <c r="S368" s="3">
        <v>179</v>
      </c>
      <c r="T368" s="3">
        <v>223</v>
      </c>
      <c r="U368" s="3">
        <v>132</v>
      </c>
      <c r="V368" s="3">
        <v>81</v>
      </c>
      <c r="W368" s="3">
        <v>96</v>
      </c>
      <c r="X368" s="3">
        <v>190</v>
      </c>
      <c r="Y368" s="3">
        <v>272</v>
      </c>
      <c r="Z368" s="3">
        <v>100</v>
      </c>
      <c r="AA368" s="3">
        <v>248</v>
      </c>
      <c r="AB368" s="3">
        <v>172</v>
      </c>
      <c r="AC368" s="3">
        <v>149</v>
      </c>
      <c r="AD368" s="3">
        <v>58</v>
      </c>
      <c r="AE368" s="3">
        <v>156</v>
      </c>
      <c r="AF368" s="3">
        <v>77</v>
      </c>
      <c r="AG368" s="3">
        <v>82</v>
      </c>
      <c r="AH368" s="3">
        <v>188</v>
      </c>
      <c r="AI368" s="3">
        <v>240</v>
      </c>
      <c r="AJ368" s="3">
        <v>193</v>
      </c>
      <c r="AK368" s="3">
        <v>86</v>
      </c>
      <c r="AL368" s="3">
        <v>226</v>
      </c>
      <c r="AM368" s="3">
        <v>91</v>
      </c>
      <c r="AN368" s="3">
        <v>95</v>
      </c>
      <c r="AO368" s="3">
        <v>276</v>
      </c>
      <c r="AP368" s="3">
        <v>96</v>
      </c>
      <c r="AQ368" s="3">
        <v>184</v>
      </c>
      <c r="AR368" s="3">
        <v>185</v>
      </c>
      <c r="AS368" s="3">
        <v>158</v>
      </c>
      <c r="AT368" s="3">
        <v>97</v>
      </c>
      <c r="AU368" s="3">
        <v>244</v>
      </c>
      <c r="AV368" s="3">
        <v>149</v>
      </c>
      <c r="AW368" s="3">
        <v>180</v>
      </c>
      <c r="AX368" s="3">
        <v>238</v>
      </c>
      <c r="AY368" s="3">
        <v>159</v>
      </c>
      <c r="AZ368" s="3">
        <v>128</v>
      </c>
      <c r="BA368" s="3">
        <v>98</v>
      </c>
      <c r="BB368" s="3">
        <v>65</v>
      </c>
      <c r="BC368" s="3">
        <v>127</v>
      </c>
      <c r="BD368" s="3">
        <v>126</v>
      </c>
      <c r="BE368" s="3">
        <v>549</v>
      </c>
      <c r="BF368" s="3">
        <v>235</v>
      </c>
      <c r="BG368" s="3">
        <v>84</v>
      </c>
      <c r="BH368" s="3">
        <v>274</v>
      </c>
      <c r="BI368" s="3">
        <v>129</v>
      </c>
      <c r="BJ368" s="3">
        <v>86</v>
      </c>
      <c r="BK368" s="3">
        <v>171</v>
      </c>
      <c r="BL368" s="3">
        <v>246</v>
      </c>
      <c r="BM368" s="3">
        <v>68</v>
      </c>
      <c r="BN368" s="3">
        <v>289</v>
      </c>
      <c r="BO368" s="3">
        <v>236</v>
      </c>
      <c r="BP368" s="3">
        <v>179</v>
      </c>
      <c r="BQ368" s="3">
        <v>155</v>
      </c>
      <c r="BR368" s="3">
        <v>261</v>
      </c>
      <c r="BS368" s="3">
        <v>270</v>
      </c>
      <c r="BT368" s="3">
        <v>376</v>
      </c>
      <c r="BU368" s="3">
        <v>490</v>
      </c>
      <c r="BV368" s="3">
        <v>262</v>
      </c>
      <c r="BW368" s="3">
        <v>248</v>
      </c>
      <c r="BX368" s="3">
        <v>279</v>
      </c>
      <c r="BY368" s="3">
        <v>234</v>
      </c>
      <c r="BZ368" s="3">
        <v>172</v>
      </c>
      <c r="CA368" s="3">
        <v>133</v>
      </c>
      <c r="CB368" s="3">
        <v>336</v>
      </c>
      <c r="CC368" s="3">
        <v>192</v>
      </c>
      <c r="CD368" s="3">
        <v>226</v>
      </c>
      <c r="CE368" s="3">
        <v>354</v>
      </c>
      <c r="CF368" s="3">
        <v>184</v>
      </c>
      <c r="CG368" s="3">
        <v>742</v>
      </c>
      <c r="CH368" s="3">
        <v>270</v>
      </c>
    </row>
    <row r="369" spans="1:86" x14ac:dyDescent="0.2">
      <c r="A369" s="5" t="s">
        <v>533</v>
      </c>
      <c r="B369" s="9">
        <v>321024</v>
      </c>
      <c r="C369" s="9">
        <v>86</v>
      </c>
      <c r="D369" s="9">
        <v>418858</v>
      </c>
      <c r="E369" s="1" t="s">
        <v>534</v>
      </c>
      <c r="F369" s="1" t="s">
        <v>78</v>
      </c>
      <c r="G369" s="1" t="s">
        <v>78</v>
      </c>
      <c r="H369" s="1" t="s">
        <v>78</v>
      </c>
      <c r="I369" s="3">
        <v>4000</v>
      </c>
      <c r="J369" s="3">
        <v>5943</v>
      </c>
      <c r="K369" s="3">
        <v>4965</v>
      </c>
      <c r="L369" s="3">
        <v>4365</v>
      </c>
      <c r="M369" s="3">
        <v>4182</v>
      </c>
      <c r="N369" s="3">
        <v>4917</v>
      </c>
      <c r="O369" s="3">
        <v>3958</v>
      </c>
      <c r="P369" s="3">
        <v>4470</v>
      </c>
      <c r="Q369" s="3">
        <v>5233</v>
      </c>
      <c r="R369" s="3">
        <v>3898</v>
      </c>
      <c r="S369" s="3">
        <v>4213</v>
      </c>
      <c r="T369" s="3">
        <v>7709</v>
      </c>
      <c r="U369" s="3">
        <v>7668</v>
      </c>
      <c r="V369" s="3">
        <v>4429</v>
      </c>
      <c r="W369" s="3">
        <v>4097</v>
      </c>
      <c r="X369" s="3">
        <v>4808</v>
      </c>
      <c r="Y369" s="3">
        <v>4514</v>
      </c>
      <c r="Z369" s="3">
        <v>6064</v>
      </c>
      <c r="AA369" s="3">
        <v>4462</v>
      </c>
      <c r="AB369" s="3">
        <v>5435</v>
      </c>
      <c r="AC369" s="3">
        <v>3614</v>
      </c>
      <c r="AD369" s="3">
        <v>4516</v>
      </c>
      <c r="AE369" s="3">
        <v>3701</v>
      </c>
      <c r="AF369" s="3">
        <v>3921</v>
      </c>
      <c r="AG369" s="3">
        <v>6879</v>
      </c>
      <c r="AH369" s="3">
        <v>3596</v>
      </c>
      <c r="AI369" s="3">
        <v>4454</v>
      </c>
      <c r="AJ369" s="3">
        <v>6428</v>
      </c>
      <c r="AK369" s="3">
        <v>4380</v>
      </c>
      <c r="AL369" s="3">
        <v>5463</v>
      </c>
      <c r="AM369" s="3">
        <v>4280</v>
      </c>
      <c r="AN369" s="3">
        <v>4270</v>
      </c>
      <c r="AO369" s="3">
        <v>5821</v>
      </c>
      <c r="AP369" s="3">
        <v>3693</v>
      </c>
      <c r="AQ369" s="3">
        <v>4894</v>
      </c>
      <c r="AR369" s="3">
        <v>4538</v>
      </c>
      <c r="AS369" s="3">
        <v>4089</v>
      </c>
      <c r="AT369" s="3">
        <v>4149</v>
      </c>
      <c r="AU369" s="3">
        <v>4638</v>
      </c>
      <c r="AV369" s="3">
        <v>5260</v>
      </c>
      <c r="AW369" s="3">
        <v>5995</v>
      </c>
      <c r="AX369" s="3">
        <v>4517</v>
      </c>
      <c r="AY369" s="3">
        <v>6093</v>
      </c>
      <c r="AZ369" s="3">
        <v>4451</v>
      </c>
      <c r="BA369" s="3">
        <v>4816</v>
      </c>
      <c r="BB369" s="3">
        <v>5269</v>
      </c>
      <c r="BC369" s="3">
        <v>9503</v>
      </c>
      <c r="BD369" s="3">
        <v>4979</v>
      </c>
      <c r="BE369" s="3">
        <v>7380</v>
      </c>
      <c r="BF369" s="3">
        <v>4176</v>
      </c>
      <c r="BG369" s="3">
        <v>4226</v>
      </c>
      <c r="BH369" s="3">
        <v>5202</v>
      </c>
      <c r="BI369" s="3">
        <v>4314</v>
      </c>
      <c r="BJ369" s="3">
        <v>4782</v>
      </c>
      <c r="BK369" s="3">
        <v>5668</v>
      </c>
      <c r="BL369" s="3">
        <v>6667</v>
      </c>
      <c r="BM369" s="3">
        <v>6898</v>
      </c>
      <c r="BN369" s="3">
        <v>5312</v>
      </c>
      <c r="BO369" s="3">
        <v>3958</v>
      </c>
      <c r="BP369" s="3">
        <v>4128</v>
      </c>
      <c r="BQ369" s="3">
        <v>4550</v>
      </c>
      <c r="BR369" s="3">
        <v>7575</v>
      </c>
      <c r="BS369" s="3">
        <v>4805</v>
      </c>
      <c r="BT369" s="3">
        <v>6035</v>
      </c>
      <c r="BU369" s="3">
        <v>7946</v>
      </c>
      <c r="BV369" s="3">
        <v>5657</v>
      </c>
      <c r="BW369" s="3">
        <v>4576</v>
      </c>
      <c r="BX369" s="3">
        <v>4266</v>
      </c>
      <c r="BY369" s="3">
        <v>4078</v>
      </c>
      <c r="BZ369" s="3">
        <v>3753</v>
      </c>
      <c r="CA369" s="3">
        <v>7064</v>
      </c>
      <c r="CB369" s="3">
        <v>3865</v>
      </c>
      <c r="CC369" s="3">
        <v>7283</v>
      </c>
      <c r="CD369" s="3">
        <v>4142</v>
      </c>
      <c r="CE369" s="3">
        <v>4581</v>
      </c>
      <c r="CF369" s="3">
        <v>3970</v>
      </c>
      <c r="CG369" s="3">
        <v>5130</v>
      </c>
      <c r="CH369" s="3">
        <v>4650</v>
      </c>
    </row>
    <row r="370" spans="1:86" x14ac:dyDescent="0.2">
      <c r="A370" s="5" t="s">
        <v>433</v>
      </c>
      <c r="B370" s="9">
        <v>380326</v>
      </c>
      <c r="C370" s="9">
        <v>113</v>
      </c>
      <c r="D370" s="9">
        <v>624232</v>
      </c>
      <c r="E370" s="1" t="s">
        <v>434</v>
      </c>
      <c r="F370" s="1" t="s">
        <v>78</v>
      </c>
      <c r="G370" s="1" t="s">
        <v>78</v>
      </c>
      <c r="H370" s="1" t="s">
        <v>78</v>
      </c>
      <c r="I370" s="3">
        <v>1620</v>
      </c>
      <c r="J370" s="3">
        <v>1888</v>
      </c>
      <c r="K370" s="3">
        <v>1532</v>
      </c>
      <c r="L370" s="3">
        <v>1536</v>
      </c>
      <c r="M370" s="3">
        <v>1723</v>
      </c>
      <c r="N370" s="3">
        <v>1826</v>
      </c>
      <c r="O370" s="3">
        <v>1460</v>
      </c>
      <c r="P370" s="3">
        <v>1348</v>
      </c>
      <c r="Q370" s="3">
        <v>450</v>
      </c>
      <c r="R370" s="3">
        <v>1946</v>
      </c>
      <c r="S370" s="3">
        <v>973</v>
      </c>
      <c r="T370" s="3">
        <v>1733</v>
      </c>
      <c r="U370" s="3">
        <v>1175</v>
      </c>
      <c r="V370" s="3">
        <v>1702</v>
      </c>
      <c r="W370" s="3">
        <v>1583</v>
      </c>
      <c r="X370" s="3">
        <v>1817</v>
      </c>
      <c r="Y370" s="3">
        <v>370</v>
      </c>
      <c r="Z370" s="3">
        <v>1946</v>
      </c>
      <c r="AA370" s="3">
        <v>1887</v>
      </c>
      <c r="AB370" s="3">
        <v>1223</v>
      </c>
      <c r="AC370" s="3">
        <v>1566</v>
      </c>
      <c r="AD370" s="3">
        <v>1171</v>
      </c>
      <c r="AE370" s="3">
        <v>779</v>
      </c>
      <c r="AF370" s="3">
        <v>1642</v>
      </c>
      <c r="AG370" s="3">
        <v>1123</v>
      </c>
      <c r="AH370" s="3">
        <v>714</v>
      </c>
      <c r="AI370" s="3">
        <v>1810</v>
      </c>
      <c r="AJ370" s="3">
        <v>1599</v>
      </c>
      <c r="AK370" s="3">
        <v>905</v>
      </c>
      <c r="AL370" s="3">
        <v>1590</v>
      </c>
      <c r="AM370" s="3">
        <v>1274</v>
      </c>
      <c r="AN370" s="3">
        <v>1151</v>
      </c>
      <c r="AO370" s="3">
        <v>1062</v>
      </c>
      <c r="AP370" s="3">
        <v>1003</v>
      </c>
      <c r="AQ370" s="3">
        <v>1678</v>
      </c>
      <c r="AR370" s="3">
        <v>1895</v>
      </c>
      <c r="AS370" s="3">
        <v>1048</v>
      </c>
      <c r="AT370" s="3">
        <v>1458</v>
      </c>
      <c r="AU370" s="3">
        <v>1174</v>
      </c>
      <c r="AV370" s="3">
        <v>1081</v>
      </c>
      <c r="AW370" s="3">
        <v>1099</v>
      </c>
      <c r="AX370" s="3">
        <v>1654</v>
      </c>
      <c r="AY370" s="3">
        <v>986</v>
      </c>
      <c r="AZ370" s="3">
        <v>834</v>
      </c>
      <c r="BA370" s="3">
        <v>1713</v>
      </c>
      <c r="BB370" s="3">
        <v>1143</v>
      </c>
      <c r="BC370" s="3">
        <v>1288</v>
      </c>
      <c r="BD370" s="3">
        <v>1584</v>
      </c>
      <c r="BE370" s="3">
        <v>1086</v>
      </c>
      <c r="BF370" s="3">
        <v>1709</v>
      </c>
      <c r="BG370" s="3">
        <v>438</v>
      </c>
      <c r="BH370" s="3">
        <v>1666</v>
      </c>
      <c r="BI370" s="3">
        <v>1137</v>
      </c>
      <c r="BJ370" s="3">
        <v>1737</v>
      </c>
      <c r="BK370" s="3">
        <v>1603</v>
      </c>
      <c r="BL370" s="3">
        <v>564</v>
      </c>
      <c r="BM370" s="3">
        <v>1191</v>
      </c>
      <c r="BN370" s="3">
        <v>1128</v>
      </c>
      <c r="BO370" s="3">
        <v>1794</v>
      </c>
      <c r="BP370" s="3">
        <v>1051</v>
      </c>
      <c r="BQ370" s="3">
        <v>1757</v>
      </c>
      <c r="BR370" s="3">
        <v>1071</v>
      </c>
      <c r="BS370" s="3">
        <v>1146</v>
      </c>
      <c r="BT370" s="3">
        <v>1529</v>
      </c>
      <c r="BU370" s="3">
        <v>1915</v>
      </c>
      <c r="BV370" s="3">
        <v>1691</v>
      </c>
      <c r="BW370" s="3">
        <v>1671</v>
      </c>
      <c r="BX370" s="3">
        <v>365</v>
      </c>
      <c r="BY370" s="3">
        <v>981</v>
      </c>
      <c r="BZ370" s="3">
        <v>244</v>
      </c>
      <c r="CA370" s="3">
        <v>1108</v>
      </c>
      <c r="CB370" s="3">
        <v>576</v>
      </c>
      <c r="CC370" s="3">
        <v>903</v>
      </c>
      <c r="CD370" s="3">
        <v>1064</v>
      </c>
      <c r="CE370" s="3">
        <v>1435</v>
      </c>
      <c r="CF370" s="3">
        <v>1358</v>
      </c>
      <c r="CG370" s="3">
        <v>1935</v>
      </c>
      <c r="CH370" s="3">
        <v>1793</v>
      </c>
    </row>
    <row r="371" spans="1:86" x14ac:dyDescent="0.2">
      <c r="A371" s="5" t="s">
        <v>606</v>
      </c>
      <c r="B371" s="9">
        <v>1224935</v>
      </c>
      <c r="C371" s="9">
        <v>207</v>
      </c>
      <c r="D371" s="9">
        <v>330990</v>
      </c>
      <c r="E371" s="1" t="s">
        <v>607</v>
      </c>
      <c r="F371" s="1" t="s">
        <v>78</v>
      </c>
      <c r="G371" s="1" t="s">
        <v>78</v>
      </c>
      <c r="H371" s="1" t="s">
        <v>78</v>
      </c>
      <c r="I371" s="3">
        <v>904</v>
      </c>
      <c r="J371" s="3">
        <v>366</v>
      </c>
      <c r="K371" s="3">
        <v>688</v>
      </c>
      <c r="L371" s="3">
        <v>648</v>
      </c>
      <c r="M371" s="3">
        <v>1008</v>
      </c>
      <c r="N371" s="3">
        <v>672</v>
      </c>
      <c r="O371" s="3">
        <v>467</v>
      </c>
      <c r="P371" s="3">
        <v>744</v>
      </c>
      <c r="Q371" s="3">
        <v>355</v>
      </c>
      <c r="R371" s="3">
        <v>824</v>
      </c>
      <c r="S371" s="3">
        <v>198</v>
      </c>
      <c r="T371" s="3">
        <v>776</v>
      </c>
      <c r="U371" s="3">
        <v>632</v>
      </c>
      <c r="V371" s="3">
        <v>538</v>
      </c>
      <c r="W371" s="3">
        <v>704</v>
      </c>
      <c r="X371" s="3">
        <v>680</v>
      </c>
      <c r="Y371" s="3">
        <v>760</v>
      </c>
      <c r="Z371" s="3">
        <v>824</v>
      </c>
      <c r="AA371" s="3">
        <v>800</v>
      </c>
      <c r="AB371" s="3">
        <v>752</v>
      </c>
      <c r="AC371" s="3">
        <v>816</v>
      </c>
      <c r="AD371" s="3">
        <v>560</v>
      </c>
      <c r="AE371" s="3">
        <v>688</v>
      </c>
      <c r="AF371" s="3">
        <v>912</v>
      </c>
      <c r="AG371" s="3">
        <v>354</v>
      </c>
      <c r="AH371" s="3">
        <v>258</v>
      </c>
      <c r="AI371" s="3">
        <v>632</v>
      </c>
      <c r="AJ371" s="3">
        <v>800</v>
      </c>
      <c r="AK371" s="3">
        <v>640</v>
      </c>
      <c r="AL371" s="3">
        <v>792</v>
      </c>
      <c r="AM371" s="3">
        <v>584</v>
      </c>
      <c r="AN371" s="3">
        <v>70</v>
      </c>
      <c r="AO371" s="3">
        <v>624</v>
      </c>
      <c r="AP371" s="3">
        <v>760</v>
      </c>
      <c r="AQ371" s="3">
        <v>178</v>
      </c>
      <c r="AR371" s="3">
        <v>528</v>
      </c>
      <c r="AS371" s="3">
        <v>680</v>
      </c>
      <c r="AT371" s="3">
        <v>486</v>
      </c>
      <c r="AU371" s="3">
        <v>752</v>
      </c>
      <c r="AV371" s="3">
        <v>632</v>
      </c>
      <c r="AW371" s="3">
        <v>784</v>
      </c>
      <c r="AX371" s="3">
        <v>375</v>
      </c>
      <c r="AY371" s="3">
        <v>288</v>
      </c>
      <c r="AZ371" s="3">
        <v>712</v>
      </c>
      <c r="BA371" s="3">
        <v>664</v>
      </c>
      <c r="BB371" s="3">
        <v>696</v>
      </c>
      <c r="BC371" s="3">
        <v>467</v>
      </c>
      <c r="BD371" s="3">
        <v>784</v>
      </c>
      <c r="BE371" s="3">
        <v>776</v>
      </c>
      <c r="BF371" s="3">
        <v>832</v>
      </c>
      <c r="BG371" s="3">
        <v>776</v>
      </c>
      <c r="BH371" s="3">
        <v>471</v>
      </c>
      <c r="BI371" s="3">
        <v>792</v>
      </c>
      <c r="BJ371" s="3">
        <v>688</v>
      </c>
      <c r="BK371" s="3">
        <v>533</v>
      </c>
      <c r="BL371" s="3">
        <v>672</v>
      </c>
      <c r="BM371" s="3">
        <v>728</v>
      </c>
      <c r="BN371" s="3">
        <v>632</v>
      </c>
      <c r="BO371" s="3">
        <v>377</v>
      </c>
      <c r="BP371" s="3">
        <v>672</v>
      </c>
      <c r="BQ371" s="3">
        <v>792</v>
      </c>
      <c r="BR371" s="3">
        <v>632</v>
      </c>
      <c r="BS371" s="3">
        <v>864</v>
      </c>
      <c r="BT371" s="3">
        <v>880</v>
      </c>
      <c r="BU371" s="3">
        <v>816</v>
      </c>
      <c r="BV371" s="3">
        <v>435</v>
      </c>
      <c r="BW371" s="3">
        <v>343</v>
      </c>
      <c r="BX371" s="3">
        <v>371</v>
      </c>
      <c r="BY371" s="3">
        <v>728</v>
      </c>
      <c r="BZ371" s="3">
        <v>427</v>
      </c>
      <c r="CA371" s="3">
        <v>712</v>
      </c>
      <c r="CB371" s="3">
        <v>768</v>
      </c>
      <c r="CC371" s="3">
        <v>604</v>
      </c>
      <c r="CD371" s="3">
        <v>736</v>
      </c>
      <c r="CE371" s="3">
        <v>840</v>
      </c>
      <c r="CF371" s="3">
        <v>768</v>
      </c>
      <c r="CG371" s="3">
        <v>656</v>
      </c>
      <c r="CH371" s="3">
        <v>784</v>
      </c>
    </row>
    <row r="372" spans="1:86" x14ac:dyDescent="0.2">
      <c r="A372" s="5" t="s">
        <v>535</v>
      </c>
      <c r="B372" s="9">
        <v>616859</v>
      </c>
      <c r="C372" s="9">
        <v>86</v>
      </c>
      <c r="D372" s="9">
        <v>414988</v>
      </c>
      <c r="E372" s="1" t="s">
        <v>536</v>
      </c>
      <c r="F372" s="1" t="s">
        <v>78</v>
      </c>
      <c r="G372" s="1" t="s">
        <v>78</v>
      </c>
      <c r="H372" s="1" t="s">
        <v>78</v>
      </c>
      <c r="I372" s="3">
        <v>2782</v>
      </c>
      <c r="J372" s="3">
        <v>2601</v>
      </c>
      <c r="K372" s="3">
        <v>2314</v>
      </c>
      <c r="L372" s="3">
        <v>1668</v>
      </c>
      <c r="M372" s="3">
        <v>10810</v>
      </c>
      <c r="N372" s="3">
        <v>2626</v>
      </c>
      <c r="O372" s="3">
        <v>1811</v>
      </c>
      <c r="P372" s="3">
        <v>1724</v>
      </c>
      <c r="Q372" s="3">
        <v>1936</v>
      </c>
      <c r="R372" s="3">
        <v>5076</v>
      </c>
      <c r="S372" s="3">
        <v>1172</v>
      </c>
      <c r="T372" s="3">
        <v>1431</v>
      </c>
      <c r="U372" s="3">
        <v>1358</v>
      </c>
      <c r="V372" s="3">
        <v>3251</v>
      </c>
      <c r="W372" s="3">
        <v>2744</v>
      </c>
      <c r="X372" s="3">
        <v>2266</v>
      </c>
      <c r="Y372" s="3">
        <v>2304</v>
      </c>
      <c r="Z372" s="3">
        <v>2936</v>
      </c>
      <c r="AA372" s="3">
        <v>2591</v>
      </c>
      <c r="AB372" s="3">
        <v>2354</v>
      </c>
      <c r="AC372" s="3">
        <v>5244</v>
      </c>
      <c r="AD372" s="3">
        <v>3165</v>
      </c>
      <c r="AE372" s="3">
        <v>5940</v>
      </c>
      <c r="AF372" s="3">
        <v>2165</v>
      </c>
      <c r="AG372" s="3">
        <v>2516</v>
      </c>
      <c r="AH372" s="3">
        <v>6012</v>
      </c>
      <c r="AI372" s="3">
        <v>4261</v>
      </c>
      <c r="AJ372" s="3">
        <v>7825</v>
      </c>
      <c r="AK372" s="3">
        <v>2796</v>
      </c>
      <c r="AL372" s="3">
        <v>864</v>
      </c>
      <c r="AM372" s="3">
        <v>1831</v>
      </c>
      <c r="AN372" s="3">
        <v>2522</v>
      </c>
      <c r="AO372" s="3">
        <v>1702</v>
      </c>
      <c r="AP372" s="3">
        <v>6108</v>
      </c>
      <c r="AQ372" s="3">
        <v>9904</v>
      </c>
      <c r="AR372" s="3">
        <v>2448</v>
      </c>
      <c r="AS372" s="3">
        <v>4677</v>
      </c>
      <c r="AT372" s="3">
        <v>2294</v>
      </c>
      <c r="AU372" s="3">
        <v>2167</v>
      </c>
      <c r="AV372" s="3">
        <v>5933</v>
      </c>
      <c r="AW372" s="3">
        <v>1307</v>
      </c>
      <c r="AX372" s="3">
        <v>8502</v>
      </c>
      <c r="AY372" s="3">
        <v>5040</v>
      </c>
      <c r="AZ372" s="3">
        <v>2353</v>
      </c>
      <c r="BA372" s="3">
        <v>1537</v>
      </c>
      <c r="BB372" s="3">
        <v>1447</v>
      </c>
      <c r="BC372" s="3">
        <v>4544</v>
      </c>
      <c r="BD372" s="3">
        <v>4806</v>
      </c>
      <c r="BE372" s="3">
        <v>3074</v>
      </c>
      <c r="BF372" s="3">
        <v>2234</v>
      </c>
      <c r="BG372" s="3">
        <v>853</v>
      </c>
      <c r="BH372" s="3">
        <v>5077</v>
      </c>
      <c r="BI372" s="3">
        <v>3475</v>
      </c>
      <c r="BJ372" s="3">
        <v>1942</v>
      </c>
      <c r="BK372" s="3">
        <v>2884</v>
      </c>
      <c r="BL372" s="3">
        <v>5685</v>
      </c>
      <c r="BM372" s="3">
        <v>1171</v>
      </c>
      <c r="BN372" s="3">
        <v>5515</v>
      </c>
      <c r="BO372" s="3">
        <v>10048</v>
      </c>
      <c r="BP372" s="3">
        <v>2139</v>
      </c>
      <c r="BQ372" s="3">
        <v>2832</v>
      </c>
      <c r="BR372" s="3">
        <v>9062</v>
      </c>
      <c r="BS372" s="3">
        <v>9305</v>
      </c>
      <c r="BT372" s="3">
        <v>11779</v>
      </c>
      <c r="BU372" s="3">
        <v>2243</v>
      </c>
      <c r="BV372" s="3">
        <v>9952</v>
      </c>
      <c r="BW372" s="3">
        <v>7791</v>
      </c>
      <c r="BX372" s="3">
        <v>5016</v>
      </c>
      <c r="BY372" s="3">
        <v>3960</v>
      </c>
      <c r="BZ372" s="3">
        <v>2591</v>
      </c>
      <c r="CA372" s="3">
        <v>4206</v>
      </c>
      <c r="CB372" s="3">
        <v>3630</v>
      </c>
      <c r="CC372" s="3">
        <v>3820</v>
      </c>
      <c r="CD372" s="3">
        <v>4856</v>
      </c>
      <c r="CE372" s="3">
        <v>1616</v>
      </c>
      <c r="CF372" s="3">
        <v>14371</v>
      </c>
      <c r="CG372" s="3">
        <v>2502</v>
      </c>
      <c r="CH372" s="3">
        <v>2763</v>
      </c>
    </row>
    <row r="373" spans="1:86" x14ac:dyDescent="0.2">
      <c r="A373" s="5" t="s">
        <v>897</v>
      </c>
      <c r="B373" s="9">
        <v>299506</v>
      </c>
      <c r="C373" s="9">
        <v>146</v>
      </c>
      <c r="D373" s="9">
        <v>213296</v>
      </c>
      <c r="E373" s="1" t="s">
        <v>898</v>
      </c>
      <c r="F373" s="1" t="s">
        <v>78</v>
      </c>
      <c r="G373" s="1" t="s">
        <v>78</v>
      </c>
      <c r="H373" s="1" t="s">
        <v>78</v>
      </c>
      <c r="I373" s="3">
        <v>688</v>
      </c>
      <c r="J373" s="3">
        <v>447</v>
      </c>
      <c r="K373" s="3">
        <v>523</v>
      </c>
      <c r="L373" s="3">
        <v>280</v>
      </c>
      <c r="M373" s="3">
        <v>461</v>
      </c>
      <c r="N373" s="3">
        <v>436</v>
      </c>
      <c r="O373" s="3">
        <v>390</v>
      </c>
      <c r="P373" s="3">
        <v>347</v>
      </c>
      <c r="Q373" s="3">
        <v>155</v>
      </c>
      <c r="R373" s="3">
        <v>468</v>
      </c>
      <c r="S373" s="3">
        <v>375</v>
      </c>
      <c r="T373" s="3">
        <v>454</v>
      </c>
      <c r="U373" s="3">
        <v>452</v>
      </c>
      <c r="V373" s="3">
        <v>488</v>
      </c>
      <c r="W373" s="3">
        <v>460</v>
      </c>
      <c r="X373" s="3">
        <v>287</v>
      </c>
      <c r="Y373" s="3">
        <v>571</v>
      </c>
      <c r="Z373" s="3">
        <v>168</v>
      </c>
      <c r="AA373" s="3">
        <v>618</v>
      </c>
      <c r="AB373" s="3">
        <v>365</v>
      </c>
      <c r="AC373" s="3">
        <v>502</v>
      </c>
      <c r="AD373" s="3">
        <v>466</v>
      </c>
      <c r="AE373" s="3">
        <v>148</v>
      </c>
      <c r="AF373" s="3">
        <v>406</v>
      </c>
      <c r="AG373" s="3">
        <v>415</v>
      </c>
      <c r="AH373" s="3">
        <v>501</v>
      </c>
      <c r="AI373" s="3">
        <v>523</v>
      </c>
      <c r="AJ373" s="3">
        <v>434</v>
      </c>
      <c r="AK373" s="3">
        <v>485</v>
      </c>
      <c r="AL373" s="3">
        <v>84</v>
      </c>
      <c r="AM373" s="3">
        <v>179</v>
      </c>
      <c r="AN373" s="3">
        <v>482</v>
      </c>
      <c r="AO373" s="3">
        <v>153</v>
      </c>
      <c r="AP373" s="3">
        <v>664</v>
      </c>
      <c r="AQ373" s="3">
        <v>598</v>
      </c>
      <c r="AR373" s="3">
        <v>389</v>
      </c>
      <c r="AS373" s="3">
        <v>456</v>
      </c>
      <c r="AT373" s="3">
        <v>446</v>
      </c>
      <c r="AU373" s="3">
        <v>190</v>
      </c>
      <c r="AV373" s="3">
        <v>491</v>
      </c>
      <c r="AW373" s="3">
        <v>390</v>
      </c>
      <c r="AX373" s="3">
        <v>516</v>
      </c>
      <c r="AY373" s="3">
        <v>478</v>
      </c>
      <c r="AZ373" s="3">
        <v>234</v>
      </c>
      <c r="BA373" s="3">
        <v>450</v>
      </c>
      <c r="BB373" s="3">
        <v>432</v>
      </c>
      <c r="BC373" s="3">
        <v>392</v>
      </c>
      <c r="BD373" s="3">
        <v>129</v>
      </c>
      <c r="BE373" s="3">
        <v>393</v>
      </c>
      <c r="BF373" s="3">
        <v>393</v>
      </c>
      <c r="BG373" s="3">
        <v>273</v>
      </c>
      <c r="BH373" s="3">
        <v>359</v>
      </c>
      <c r="BI373" s="3">
        <v>204</v>
      </c>
      <c r="BJ373" s="3">
        <v>268</v>
      </c>
      <c r="BK373" s="3">
        <v>232</v>
      </c>
      <c r="BL373" s="3">
        <v>145</v>
      </c>
      <c r="BM373" s="3">
        <v>304</v>
      </c>
      <c r="BN373" s="3">
        <v>681</v>
      </c>
      <c r="BO373" s="3">
        <v>394</v>
      </c>
      <c r="BP373" s="3">
        <v>113</v>
      </c>
      <c r="BQ373" s="3">
        <v>551</v>
      </c>
      <c r="BR373" s="3">
        <v>364</v>
      </c>
      <c r="BS373" s="3">
        <v>279</v>
      </c>
      <c r="BT373" s="3">
        <v>551</v>
      </c>
      <c r="BU373" s="3">
        <v>563</v>
      </c>
      <c r="BV373" s="3">
        <v>563</v>
      </c>
      <c r="BW373" s="3">
        <v>621</v>
      </c>
      <c r="BX373" s="3">
        <v>398</v>
      </c>
      <c r="BY373" s="3">
        <v>303</v>
      </c>
      <c r="BZ373" s="3">
        <v>161</v>
      </c>
      <c r="CA373" s="3">
        <v>503</v>
      </c>
      <c r="CB373" s="3">
        <v>330</v>
      </c>
      <c r="CC373" s="3">
        <v>492</v>
      </c>
      <c r="CD373" s="3">
        <v>304</v>
      </c>
      <c r="CE373" s="3">
        <v>618</v>
      </c>
      <c r="CF373" s="3">
        <v>62</v>
      </c>
      <c r="CG373" s="3">
        <v>189</v>
      </c>
      <c r="CH373" s="3">
        <v>298</v>
      </c>
    </row>
    <row r="374" spans="1:86" x14ac:dyDescent="0.2">
      <c r="A374" s="5" t="s">
        <v>439</v>
      </c>
      <c r="B374" s="9">
        <v>1081211</v>
      </c>
      <c r="C374" s="9">
        <v>208</v>
      </c>
      <c r="D374" s="9">
        <v>620889</v>
      </c>
      <c r="E374" s="1" t="s">
        <v>440</v>
      </c>
      <c r="F374" s="1" t="s">
        <v>78</v>
      </c>
      <c r="G374" s="1" t="s">
        <v>78</v>
      </c>
      <c r="H374" s="1" t="s">
        <v>78</v>
      </c>
      <c r="I374" s="3">
        <v>453</v>
      </c>
      <c r="J374" s="3">
        <v>339</v>
      </c>
      <c r="K374" s="3">
        <v>280</v>
      </c>
      <c r="L374" s="3">
        <v>374</v>
      </c>
      <c r="M374" s="3">
        <v>157</v>
      </c>
      <c r="N374" s="3">
        <v>388</v>
      </c>
      <c r="O374" s="3">
        <v>167</v>
      </c>
      <c r="P374" s="3">
        <v>412</v>
      </c>
      <c r="Q374" s="3">
        <v>170</v>
      </c>
      <c r="R374" s="3">
        <v>406</v>
      </c>
      <c r="S374" s="3">
        <v>140</v>
      </c>
      <c r="T374" s="3">
        <v>47</v>
      </c>
      <c r="U374" s="3">
        <v>331</v>
      </c>
      <c r="V374" s="3">
        <v>191</v>
      </c>
      <c r="W374" s="3">
        <v>368</v>
      </c>
      <c r="X374" s="3">
        <v>339</v>
      </c>
      <c r="Y374" s="3">
        <v>325</v>
      </c>
      <c r="Z374" s="3">
        <v>359</v>
      </c>
      <c r="AA374" s="3">
        <v>331</v>
      </c>
      <c r="AB374" s="3">
        <v>332</v>
      </c>
      <c r="AC374" s="3">
        <v>425</v>
      </c>
      <c r="AD374" s="3">
        <v>408</v>
      </c>
      <c r="AE374" s="3">
        <v>307</v>
      </c>
      <c r="AF374" s="3">
        <v>86</v>
      </c>
      <c r="AG374" s="3">
        <v>388</v>
      </c>
      <c r="AH374" s="3">
        <v>548</v>
      </c>
      <c r="AI374" s="3">
        <v>298</v>
      </c>
      <c r="AJ374" s="3">
        <v>355</v>
      </c>
      <c r="AK374" s="3">
        <v>130</v>
      </c>
      <c r="AL374" s="3">
        <v>303</v>
      </c>
      <c r="AM374" s="3">
        <v>410</v>
      </c>
      <c r="AN374" s="3">
        <v>149</v>
      </c>
      <c r="AO374" s="3">
        <v>460</v>
      </c>
      <c r="AP374" s="3">
        <v>413</v>
      </c>
      <c r="AQ374" s="3">
        <v>360</v>
      </c>
      <c r="AR374" s="3">
        <v>373</v>
      </c>
      <c r="AS374" s="3">
        <v>326</v>
      </c>
      <c r="AT374" s="3">
        <v>148</v>
      </c>
      <c r="AU374" s="3">
        <v>313</v>
      </c>
      <c r="AV374" s="3">
        <v>302</v>
      </c>
      <c r="AW374" s="3">
        <v>278</v>
      </c>
      <c r="AX374" s="3">
        <v>103</v>
      </c>
      <c r="AY374" s="3">
        <v>400</v>
      </c>
      <c r="AZ374" s="3">
        <v>338</v>
      </c>
      <c r="BA374" s="3">
        <v>78</v>
      </c>
      <c r="BB374" s="3">
        <v>334</v>
      </c>
      <c r="BC374" s="3">
        <v>169</v>
      </c>
      <c r="BD374" s="3">
        <v>398</v>
      </c>
      <c r="BE374" s="3">
        <v>436</v>
      </c>
      <c r="BF374" s="3">
        <v>177</v>
      </c>
      <c r="BG374" s="3">
        <v>260</v>
      </c>
      <c r="BH374" s="3">
        <v>440</v>
      </c>
      <c r="BI374" s="3">
        <v>319</v>
      </c>
      <c r="BJ374" s="3">
        <v>333</v>
      </c>
      <c r="BK374" s="3">
        <v>312</v>
      </c>
      <c r="BL374" s="3">
        <v>109</v>
      </c>
      <c r="BM374" s="3">
        <v>429</v>
      </c>
      <c r="BN374" s="3">
        <v>267</v>
      </c>
      <c r="BO374" s="3">
        <v>294</v>
      </c>
      <c r="BP374" s="3">
        <v>339</v>
      </c>
      <c r="BQ374" s="3">
        <v>106</v>
      </c>
      <c r="BR374" s="3">
        <v>44</v>
      </c>
      <c r="BS374" s="3">
        <v>445</v>
      </c>
      <c r="BT374" s="3">
        <v>368</v>
      </c>
      <c r="BU374" s="3">
        <v>251</v>
      </c>
      <c r="BV374" s="3">
        <v>115</v>
      </c>
      <c r="BW374" s="3">
        <v>660</v>
      </c>
      <c r="BX374" s="3">
        <v>379</v>
      </c>
      <c r="BY374" s="3">
        <v>351</v>
      </c>
      <c r="BZ374" s="3">
        <v>405</v>
      </c>
      <c r="CA374" s="3">
        <v>322</v>
      </c>
      <c r="CB374" s="3">
        <v>315</v>
      </c>
      <c r="CC374" s="3">
        <v>346</v>
      </c>
      <c r="CD374" s="3">
        <v>469</v>
      </c>
      <c r="CE374" s="3">
        <v>390</v>
      </c>
      <c r="CF374" s="3">
        <v>393</v>
      </c>
      <c r="CG374" s="3">
        <v>397</v>
      </c>
      <c r="CH374" s="3">
        <v>368</v>
      </c>
    </row>
    <row r="375" spans="1:86" x14ac:dyDescent="0.2">
      <c r="A375" s="5" t="s">
        <v>825</v>
      </c>
      <c r="B375" s="9">
        <v>685994</v>
      </c>
      <c r="C375" s="9">
        <v>266</v>
      </c>
      <c r="D375" s="9">
        <v>225555</v>
      </c>
      <c r="E375" s="1" t="s">
        <v>826</v>
      </c>
      <c r="F375" s="1" t="s">
        <v>78</v>
      </c>
      <c r="G375" s="1" t="s">
        <v>78</v>
      </c>
      <c r="H375" s="1" t="s">
        <v>78</v>
      </c>
      <c r="I375" s="3">
        <v>262</v>
      </c>
      <c r="J375" s="3">
        <v>2398</v>
      </c>
      <c r="K375" s="3">
        <v>205</v>
      </c>
      <c r="L375" s="3">
        <v>112</v>
      </c>
      <c r="M375" s="3">
        <v>294</v>
      </c>
      <c r="N375" s="3">
        <v>223</v>
      </c>
      <c r="O375" s="3">
        <v>108</v>
      </c>
      <c r="P375" s="3">
        <v>85</v>
      </c>
      <c r="Q375" s="3">
        <v>208</v>
      </c>
      <c r="R375" s="3">
        <v>296</v>
      </c>
      <c r="S375" s="3">
        <v>207</v>
      </c>
      <c r="T375" s="3">
        <v>186</v>
      </c>
      <c r="U375" s="3">
        <v>290</v>
      </c>
      <c r="V375" s="3">
        <v>225</v>
      </c>
      <c r="W375" s="3">
        <v>95</v>
      </c>
      <c r="X375" s="3">
        <v>271</v>
      </c>
      <c r="Y375" s="3">
        <v>534</v>
      </c>
      <c r="Z375" s="3">
        <v>160</v>
      </c>
      <c r="AA375" s="3">
        <v>500</v>
      </c>
      <c r="AB375" s="3">
        <v>165</v>
      </c>
      <c r="AC375" s="3">
        <v>177</v>
      </c>
      <c r="AD375" s="3">
        <v>193</v>
      </c>
      <c r="AE375" s="3">
        <v>224</v>
      </c>
      <c r="AF375" s="3">
        <v>163</v>
      </c>
      <c r="AG375" s="3">
        <v>422</v>
      </c>
      <c r="AH375" s="3">
        <v>410</v>
      </c>
      <c r="AI375" s="3">
        <v>450</v>
      </c>
      <c r="AJ375" s="3">
        <v>272</v>
      </c>
      <c r="AK375" s="3">
        <v>150</v>
      </c>
      <c r="AL375" s="3">
        <v>249</v>
      </c>
      <c r="AM375" s="3">
        <v>165</v>
      </c>
      <c r="AN375" s="3">
        <v>105</v>
      </c>
      <c r="AO375" s="3">
        <v>112</v>
      </c>
      <c r="AP375" s="3">
        <v>182</v>
      </c>
      <c r="AQ375" s="3">
        <v>97</v>
      </c>
      <c r="AR375" s="3">
        <v>829</v>
      </c>
      <c r="AS375" s="3">
        <v>865</v>
      </c>
      <c r="AT375" s="3">
        <v>148</v>
      </c>
      <c r="AU375" s="3">
        <v>895</v>
      </c>
      <c r="AV375" s="3">
        <v>181</v>
      </c>
      <c r="AW375" s="3">
        <v>1288</v>
      </c>
      <c r="AX375" s="3">
        <v>185</v>
      </c>
      <c r="AY375" s="3">
        <v>63</v>
      </c>
      <c r="AZ375" s="3">
        <v>96</v>
      </c>
      <c r="BA375" s="3">
        <v>135</v>
      </c>
      <c r="BB375" s="3">
        <v>105</v>
      </c>
      <c r="BC375" s="3">
        <v>157</v>
      </c>
      <c r="BD375" s="3">
        <v>329</v>
      </c>
      <c r="BE375" s="3">
        <v>134</v>
      </c>
      <c r="BF375" s="3">
        <v>186</v>
      </c>
      <c r="BG375" s="3">
        <v>240</v>
      </c>
      <c r="BH375" s="3">
        <v>115</v>
      </c>
      <c r="BI375" s="3">
        <v>161</v>
      </c>
      <c r="BJ375" s="3">
        <v>113</v>
      </c>
      <c r="BK375" s="3">
        <v>288</v>
      </c>
      <c r="BL375" s="3">
        <v>370</v>
      </c>
      <c r="BM375" s="3">
        <v>99</v>
      </c>
      <c r="BN375" s="3">
        <v>202</v>
      </c>
      <c r="BO375" s="3">
        <v>139</v>
      </c>
      <c r="BP375" s="3">
        <v>188</v>
      </c>
      <c r="BQ375" s="3">
        <v>637</v>
      </c>
      <c r="BR375" s="3">
        <v>160</v>
      </c>
      <c r="BS375" s="3">
        <v>344</v>
      </c>
      <c r="BT375" s="3">
        <v>648</v>
      </c>
      <c r="BU375" s="3">
        <v>256</v>
      </c>
      <c r="BV375" s="3">
        <v>290</v>
      </c>
      <c r="BW375" s="3">
        <v>241</v>
      </c>
      <c r="BX375" s="3">
        <v>202</v>
      </c>
      <c r="BY375" s="3">
        <v>146</v>
      </c>
      <c r="BZ375" s="3">
        <v>191</v>
      </c>
      <c r="CA375" s="3">
        <v>93</v>
      </c>
      <c r="CB375" s="3">
        <v>140</v>
      </c>
      <c r="CC375" s="3">
        <v>168</v>
      </c>
      <c r="CD375" s="3">
        <v>88</v>
      </c>
      <c r="CE375" s="3">
        <v>242</v>
      </c>
      <c r="CF375" s="3">
        <v>1280</v>
      </c>
      <c r="CG375" s="3">
        <v>127</v>
      </c>
      <c r="CH375" s="3">
        <v>1048</v>
      </c>
    </row>
    <row r="376" spans="1:86" x14ac:dyDescent="0.2">
      <c r="A376" s="5" t="s">
        <v>441</v>
      </c>
      <c r="B376" s="9">
        <v>294282</v>
      </c>
      <c r="C376" s="9">
        <v>187</v>
      </c>
      <c r="D376" s="9">
        <v>617556</v>
      </c>
      <c r="E376" s="1" t="s">
        <v>442</v>
      </c>
      <c r="F376" s="1" t="s">
        <v>78</v>
      </c>
      <c r="G376" s="1" t="s">
        <v>78</v>
      </c>
      <c r="H376" s="1" t="s">
        <v>78</v>
      </c>
      <c r="I376" s="3">
        <v>287</v>
      </c>
      <c r="J376" s="3">
        <v>380</v>
      </c>
      <c r="K376" s="3">
        <v>428</v>
      </c>
      <c r="L376" s="3">
        <v>936</v>
      </c>
      <c r="M376" s="3">
        <v>252</v>
      </c>
      <c r="N376" s="3">
        <v>543</v>
      </c>
      <c r="O376" s="3">
        <v>286</v>
      </c>
      <c r="P376" s="3">
        <v>301</v>
      </c>
      <c r="Q376" s="3">
        <v>286</v>
      </c>
      <c r="R376" s="3">
        <v>573</v>
      </c>
      <c r="S376" s="3">
        <v>518</v>
      </c>
      <c r="T376" s="3">
        <v>245</v>
      </c>
      <c r="U376" s="3">
        <v>418</v>
      </c>
      <c r="V376" s="3">
        <v>355</v>
      </c>
      <c r="W376" s="3">
        <v>213</v>
      </c>
      <c r="X376" s="3">
        <v>352</v>
      </c>
      <c r="Y376" s="3">
        <v>220</v>
      </c>
      <c r="Z376" s="3">
        <v>551</v>
      </c>
      <c r="AA376" s="3">
        <v>299</v>
      </c>
      <c r="AB376" s="3">
        <v>480</v>
      </c>
      <c r="AC376" s="3">
        <v>228</v>
      </c>
      <c r="AD376" s="3">
        <v>394</v>
      </c>
      <c r="AE376" s="3">
        <v>376</v>
      </c>
      <c r="AF376" s="3">
        <v>317</v>
      </c>
      <c r="AG376" s="3">
        <v>308</v>
      </c>
      <c r="AH376" s="3">
        <v>440</v>
      </c>
      <c r="AI376" s="3">
        <v>380</v>
      </c>
      <c r="AJ376" s="3">
        <v>746</v>
      </c>
      <c r="AK376" s="3">
        <v>211</v>
      </c>
      <c r="AL376" s="3">
        <v>441</v>
      </c>
      <c r="AM376" s="3">
        <v>265</v>
      </c>
      <c r="AN376" s="3">
        <v>270</v>
      </c>
      <c r="AO376" s="3">
        <v>302</v>
      </c>
      <c r="AP376" s="3">
        <v>166</v>
      </c>
      <c r="AQ376" s="3">
        <v>384</v>
      </c>
      <c r="AR376" s="3">
        <v>354</v>
      </c>
      <c r="AS376" s="3">
        <v>223</v>
      </c>
      <c r="AT376" s="3">
        <v>299</v>
      </c>
      <c r="AU376" s="3">
        <v>350</v>
      </c>
      <c r="AV376" s="3">
        <v>382</v>
      </c>
      <c r="AW376" s="3">
        <v>208</v>
      </c>
      <c r="AX376" s="3">
        <v>280</v>
      </c>
      <c r="AY376" s="3">
        <v>434</v>
      </c>
      <c r="AZ376" s="3">
        <v>237</v>
      </c>
      <c r="BA376" s="3">
        <v>436</v>
      </c>
      <c r="BB376" s="3">
        <v>349</v>
      </c>
      <c r="BC376" s="3">
        <v>300</v>
      </c>
      <c r="BD376" s="3">
        <v>408</v>
      </c>
      <c r="BE376" s="3">
        <v>217</v>
      </c>
      <c r="BF376" s="3">
        <v>176</v>
      </c>
      <c r="BG376" s="3">
        <v>215</v>
      </c>
      <c r="BH376" s="3">
        <v>400</v>
      </c>
      <c r="BI376" s="3">
        <v>240</v>
      </c>
      <c r="BJ376" s="3">
        <v>297</v>
      </c>
      <c r="BK376" s="3">
        <v>989</v>
      </c>
      <c r="BL376" s="3">
        <v>208</v>
      </c>
      <c r="BM376" s="3">
        <v>278</v>
      </c>
      <c r="BN376" s="3">
        <v>318</v>
      </c>
      <c r="BO376" s="3">
        <v>325</v>
      </c>
      <c r="BP376" s="3">
        <v>247</v>
      </c>
      <c r="BQ376" s="3">
        <v>364</v>
      </c>
      <c r="BR376" s="3">
        <v>378</v>
      </c>
      <c r="BS376" s="3">
        <v>1089</v>
      </c>
      <c r="BT376" s="3">
        <v>1214</v>
      </c>
      <c r="BU376" s="3">
        <v>237</v>
      </c>
      <c r="BV376" s="3">
        <v>299</v>
      </c>
      <c r="BW376" s="3">
        <v>272</v>
      </c>
      <c r="BX376" s="3">
        <v>595</v>
      </c>
      <c r="BY376" s="3">
        <v>165</v>
      </c>
      <c r="BZ376" s="3">
        <v>208</v>
      </c>
      <c r="CA376" s="3">
        <v>177</v>
      </c>
      <c r="CB376" s="3">
        <v>188</v>
      </c>
      <c r="CC376" s="3">
        <v>260</v>
      </c>
      <c r="CD376" s="3">
        <v>505</v>
      </c>
      <c r="CE376" s="3">
        <v>285</v>
      </c>
      <c r="CF376" s="3">
        <v>300</v>
      </c>
      <c r="CG376" s="3">
        <v>305</v>
      </c>
      <c r="CH376" s="3">
        <v>355</v>
      </c>
    </row>
    <row r="377" spans="1:86" x14ac:dyDescent="0.2">
      <c r="A377" s="5" t="s">
        <v>789</v>
      </c>
      <c r="B377" s="9">
        <v>286430</v>
      </c>
      <c r="C377" s="9">
        <v>187</v>
      </c>
      <c r="D377" s="9">
        <v>231657</v>
      </c>
      <c r="E377" s="1" t="s">
        <v>790</v>
      </c>
      <c r="F377" s="1" t="s">
        <v>78</v>
      </c>
      <c r="G377" s="1" t="s">
        <v>78</v>
      </c>
      <c r="H377" s="1" t="s">
        <v>78</v>
      </c>
      <c r="I377" s="3">
        <v>781</v>
      </c>
      <c r="J377" s="3">
        <v>967</v>
      </c>
      <c r="K377" s="3">
        <v>1058</v>
      </c>
      <c r="L377" s="3">
        <v>777</v>
      </c>
      <c r="M377" s="3">
        <v>628</v>
      </c>
      <c r="N377" s="3">
        <v>985</v>
      </c>
      <c r="O377" s="3">
        <v>484</v>
      </c>
      <c r="P377" s="3">
        <v>263</v>
      </c>
      <c r="Q377" s="3">
        <v>399</v>
      </c>
      <c r="R377" s="3">
        <v>1042</v>
      </c>
      <c r="S377" s="3">
        <v>914</v>
      </c>
      <c r="T377" s="3">
        <v>658</v>
      </c>
      <c r="U377" s="3">
        <v>797</v>
      </c>
      <c r="V377" s="3">
        <v>878</v>
      </c>
      <c r="W377" s="3">
        <v>515</v>
      </c>
      <c r="X377" s="3">
        <v>959</v>
      </c>
      <c r="Y377" s="3">
        <v>417</v>
      </c>
      <c r="Z377" s="3">
        <v>1094</v>
      </c>
      <c r="AA377" s="3">
        <v>684</v>
      </c>
      <c r="AB377" s="3">
        <v>545</v>
      </c>
      <c r="AC377" s="3">
        <v>374</v>
      </c>
      <c r="AD377" s="3">
        <v>1154</v>
      </c>
      <c r="AE377" s="3">
        <v>741</v>
      </c>
      <c r="AF377" s="3">
        <v>428</v>
      </c>
      <c r="AG377" s="3">
        <v>654</v>
      </c>
      <c r="AH377" s="3">
        <v>699</v>
      </c>
      <c r="AI377" s="3">
        <v>743</v>
      </c>
      <c r="AJ377" s="3">
        <v>630</v>
      </c>
      <c r="AK377" s="3">
        <v>489</v>
      </c>
      <c r="AL377" s="3">
        <v>647</v>
      </c>
      <c r="AM377" s="3">
        <v>540</v>
      </c>
      <c r="AN377" s="3">
        <v>544</v>
      </c>
      <c r="AO377" s="3">
        <v>447</v>
      </c>
      <c r="AP377" s="3">
        <v>947</v>
      </c>
      <c r="AQ377" s="3">
        <v>668</v>
      </c>
      <c r="AR377" s="3">
        <v>1105</v>
      </c>
      <c r="AS377" s="3">
        <v>294</v>
      </c>
      <c r="AT377" s="3">
        <v>736</v>
      </c>
      <c r="AU377" s="3">
        <v>685</v>
      </c>
      <c r="AV377" s="3">
        <v>793</v>
      </c>
      <c r="AW377" s="3">
        <v>426</v>
      </c>
      <c r="AX377" s="3">
        <v>622</v>
      </c>
      <c r="AY377" s="3">
        <v>603</v>
      </c>
      <c r="AZ377" s="3">
        <v>549</v>
      </c>
      <c r="BA377" s="3">
        <v>623</v>
      </c>
      <c r="BB377" s="3">
        <v>287</v>
      </c>
      <c r="BC377" s="3">
        <v>941</v>
      </c>
      <c r="BD377" s="3">
        <v>719</v>
      </c>
      <c r="BE377" s="3">
        <v>276</v>
      </c>
      <c r="BF377" s="3">
        <v>770</v>
      </c>
      <c r="BG377" s="3">
        <v>303</v>
      </c>
      <c r="BH377" s="3">
        <v>1002</v>
      </c>
      <c r="BI377" s="3">
        <v>477</v>
      </c>
      <c r="BJ377" s="3">
        <v>577</v>
      </c>
      <c r="BK377" s="3">
        <v>102</v>
      </c>
      <c r="BL377" s="3">
        <v>340</v>
      </c>
      <c r="BM377" s="3">
        <v>246</v>
      </c>
      <c r="BN377" s="3">
        <v>922</v>
      </c>
      <c r="BO377" s="3">
        <v>659</v>
      </c>
      <c r="BP377" s="3">
        <v>926</v>
      </c>
      <c r="BQ377" s="3">
        <v>902</v>
      </c>
      <c r="BR377" s="3">
        <v>408</v>
      </c>
      <c r="BS377" s="3">
        <v>1321</v>
      </c>
      <c r="BT377" s="3">
        <v>1218</v>
      </c>
      <c r="BU377" s="3">
        <v>594</v>
      </c>
      <c r="BV377" s="3">
        <v>672</v>
      </c>
      <c r="BW377" s="3">
        <v>554</v>
      </c>
      <c r="BX377" s="3">
        <v>913</v>
      </c>
      <c r="BY377" s="3">
        <v>326</v>
      </c>
      <c r="BZ377" s="3">
        <v>680</v>
      </c>
      <c r="CA377" s="3">
        <v>784</v>
      </c>
      <c r="CB377" s="3">
        <v>381</v>
      </c>
      <c r="CC377" s="3">
        <v>331</v>
      </c>
      <c r="CD377" s="3">
        <v>426</v>
      </c>
      <c r="CE377" s="3">
        <v>659</v>
      </c>
      <c r="CF377" s="3">
        <v>613</v>
      </c>
      <c r="CG377" s="3">
        <v>703</v>
      </c>
      <c r="CH377" s="3">
        <v>866</v>
      </c>
    </row>
    <row r="378" spans="1:86" x14ac:dyDescent="0.2">
      <c r="A378" s="5" t="s">
        <v>419</v>
      </c>
      <c r="B378" s="9">
        <v>588927</v>
      </c>
      <c r="C378" s="9">
        <v>184</v>
      </c>
      <c r="D378" s="9">
        <v>673048</v>
      </c>
      <c r="E378" s="1" t="s">
        <v>420</v>
      </c>
      <c r="F378" s="1" t="s">
        <v>78</v>
      </c>
      <c r="G378" s="1" t="s">
        <v>78</v>
      </c>
      <c r="H378" s="1" t="s">
        <v>78</v>
      </c>
      <c r="I378" s="3">
        <v>399</v>
      </c>
      <c r="J378" s="3">
        <v>501</v>
      </c>
      <c r="K378" s="3">
        <v>174</v>
      </c>
      <c r="L378" s="3">
        <v>217</v>
      </c>
      <c r="M378" s="3">
        <v>700</v>
      </c>
      <c r="N378" s="3">
        <v>410</v>
      </c>
      <c r="O378" s="3">
        <v>246</v>
      </c>
      <c r="P378" s="3">
        <v>314</v>
      </c>
      <c r="Q378" s="3">
        <v>102</v>
      </c>
      <c r="R378" s="3">
        <v>314</v>
      </c>
      <c r="S378" s="3">
        <v>267</v>
      </c>
      <c r="T378" s="3">
        <v>220</v>
      </c>
      <c r="U378" s="3">
        <v>300</v>
      </c>
      <c r="V378" s="3">
        <v>281</v>
      </c>
      <c r="W378" s="3">
        <v>320</v>
      </c>
      <c r="X378" s="3">
        <v>249</v>
      </c>
      <c r="Y378" s="3">
        <v>255</v>
      </c>
      <c r="Z378" s="3">
        <v>428</v>
      </c>
      <c r="AA378" s="3">
        <v>702</v>
      </c>
      <c r="AB378" s="3">
        <v>342</v>
      </c>
      <c r="AC378" s="3">
        <v>191</v>
      </c>
      <c r="AD378" s="3">
        <v>409</v>
      </c>
      <c r="AE378" s="3">
        <v>270</v>
      </c>
      <c r="AF378" s="3">
        <v>274</v>
      </c>
      <c r="AG378" s="3">
        <v>328</v>
      </c>
      <c r="AH378" s="3">
        <v>345</v>
      </c>
      <c r="AI378" s="3">
        <v>228</v>
      </c>
      <c r="AJ378" s="3">
        <v>241</v>
      </c>
      <c r="AK378" s="3">
        <v>387</v>
      </c>
      <c r="AL378" s="3">
        <v>284</v>
      </c>
      <c r="AM378" s="3">
        <v>313</v>
      </c>
      <c r="AN378" s="3">
        <v>209</v>
      </c>
      <c r="AO378" s="3">
        <v>301</v>
      </c>
      <c r="AP378" s="3">
        <v>330</v>
      </c>
      <c r="AQ378" s="3">
        <v>431</v>
      </c>
      <c r="AR378" s="3">
        <v>261</v>
      </c>
      <c r="AS378" s="3">
        <v>286</v>
      </c>
      <c r="AT378" s="3">
        <v>221</v>
      </c>
      <c r="AU378" s="3">
        <v>346</v>
      </c>
      <c r="AV378" s="3">
        <v>304</v>
      </c>
      <c r="AW378" s="3">
        <v>238</v>
      </c>
      <c r="AX378" s="3">
        <v>429</v>
      </c>
      <c r="AY378" s="3">
        <v>402</v>
      </c>
      <c r="AZ378" s="3">
        <v>280</v>
      </c>
      <c r="BA378" s="3">
        <v>430</v>
      </c>
      <c r="BB378" s="3">
        <v>318</v>
      </c>
      <c r="BC378" s="3">
        <v>257</v>
      </c>
      <c r="BD378" s="3">
        <v>249</v>
      </c>
      <c r="BE378" s="3">
        <v>240</v>
      </c>
      <c r="BF378" s="3">
        <v>407</v>
      </c>
      <c r="BG378" s="3">
        <v>256</v>
      </c>
      <c r="BH378" s="3">
        <v>335</v>
      </c>
      <c r="BI378" s="3">
        <v>287</v>
      </c>
      <c r="BJ378" s="3">
        <v>248</v>
      </c>
      <c r="BK378" s="3">
        <v>327</v>
      </c>
      <c r="BL378" s="3">
        <v>428</v>
      </c>
      <c r="BM378" s="3">
        <v>158</v>
      </c>
      <c r="BN378" s="3">
        <v>417</v>
      </c>
      <c r="BO378" s="3">
        <v>478</v>
      </c>
      <c r="BP378" s="3">
        <v>221</v>
      </c>
      <c r="BQ378" s="3">
        <v>373</v>
      </c>
      <c r="BR378" s="3">
        <v>265</v>
      </c>
      <c r="BS378" s="3">
        <v>674</v>
      </c>
      <c r="BT378" s="3">
        <v>250</v>
      </c>
      <c r="BU378" s="3">
        <v>401</v>
      </c>
      <c r="BV378" s="3">
        <v>457</v>
      </c>
      <c r="BW378" s="3">
        <v>354</v>
      </c>
      <c r="BX378" s="3">
        <v>425</v>
      </c>
      <c r="BY378" s="3">
        <v>380</v>
      </c>
      <c r="BZ378" s="3">
        <v>250</v>
      </c>
      <c r="CA378" s="3">
        <v>213</v>
      </c>
      <c r="CB378" s="3">
        <v>171</v>
      </c>
      <c r="CC378" s="3">
        <v>398</v>
      </c>
      <c r="CD378" s="3">
        <v>329</v>
      </c>
      <c r="CE378" s="3">
        <v>226</v>
      </c>
      <c r="CF378" s="3">
        <v>415</v>
      </c>
      <c r="CG378" s="3">
        <v>189</v>
      </c>
      <c r="CH378" s="3">
        <v>524</v>
      </c>
    </row>
    <row r="379" spans="1:86" x14ac:dyDescent="0.2">
      <c r="A379" s="5" t="s">
        <v>699</v>
      </c>
      <c r="B379" s="9">
        <v>317543</v>
      </c>
      <c r="C379" s="9">
        <v>211</v>
      </c>
      <c r="D379" s="9">
        <v>273745</v>
      </c>
      <c r="E379" s="1" t="s">
        <v>700</v>
      </c>
      <c r="F379" s="1" t="s">
        <v>78</v>
      </c>
      <c r="G379" s="1" t="s">
        <v>78</v>
      </c>
      <c r="H379" s="1" t="s">
        <v>78</v>
      </c>
      <c r="I379" s="3">
        <v>5043</v>
      </c>
      <c r="J379" s="3">
        <v>4035</v>
      </c>
      <c r="K379" s="3">
        <v>2853</v>
      </c>
      <c r="L379" s="3">
        <v>4557</v>
      </c>
      <c r="M379" s="3">
        <v>6127</v>
      </c>
      <c r="N379" s="3">
        <v>6936</v>
      </c>
      <c r="O379" s="3">
        <v>1226</v>
      </c>
      <c r="P379" s="3">
        <v>790</v>
      </c>
      <c r="Q379" s="3">
        <v>3182</v>
      </c>
      <c r="R379" s="3">
        <v>5254</v>
      </c>
      <c r="S379" s="3">
        <v>134</v>
      </c>
      <c r="T379" s="3">
        <v>6862</v>
      </c>
      <c r="U379" s="3">
        <v>2609</v>
      </c>
      <c r="V379" s="3">
        <v>2301</v>
      </c>
      <c r="W379" s="3">
        <v>4184</v>
      </c>
      <c r="X379" s="3">
        <v>3965</v>
      </c>
      <c r="Y379" s="3">
        <v>1895</v>
      </c>
      <c r="Z379" s="3">
        <v>2897</v>
      </c>
      <c r="AA379" s="3">
        <v>180</v>
      </c>
      <c r="AB379" s="3">
        <v>797</v>
      </c>
      <c r="AC379" s="3">
        <v>1300</v>
      </c>
      <c r="AD379" s="3">
        <v>2651</v>
      </c>
      <c r="AE379" s="3">
        <v>403</v>
      </c>
      <c r="AF379" s="3">
        <v>811</v>
      </c>
      <c r="AG379" s="3">
        <v>2184</v>
      </c>
      <c r="AH379" s="3">
        <v>1700</v>
      </c>
      <c r="AI379" s="3">
        <v>2617</v>
      </c>
      <c r="AJ379" s="3">
        <v>2426</v>
      </c>
      <c r="AK379" s="3">
        <v>924</v>
      </c>
      <c r="AL379" s="3">
        <v>2322</v>
      </c>
      <c r="AM379" s="3">
        <v>2553</v>
      </c>
      <c r="AN379" s="3">
        <v>746</v>
      </c>
      <c r="AO379" s="3">
        <v>4617</v>
      </c>
      <c r="AP379" s="3">
        <v>1654</v>
      </c>
      <c r="AQ379" s="3">
        <v>4293</v>
      </c>
      <c r="AR379" s="3">
        <v>224</v>
      </c>
      <c r="AS379" s="3">
        <v>1430</v>
      </c>
      <c r="AT379" s="3">
        <v>2345</v>
      </c>
      <c r="AU379" s="3">
        <v>1955</v>
      </c>
      <c r="AV379" s="3">
        <v>1001</v>
      </c>
      <c r="AW379" s="3">
        <v>342</v>
      </c>
      <c r="AX379" s="3">
        <v>181</v>
      </c>
      <c r="AY379" s="3">
        <v>9560</v>
      </c>
      <c r="AZ379" s="3">
        <v>151</v>
      </c>
      <c r="BA379" s="3">
        <v>1669</v>
      </c>
      <c r="BB379" s="3">
        <v>561</v>
      </c>
      <c r="BC379" s="3">
        <v>6597</v>
      </c>
      <c r="BD379" s="3">
        <v>7532</v>
      </c>
      <c r="BE379" s="3">
        <v>4010</v>
      </c>
      <c r="BF379" s="3">
        <v>2312</v>
      </c>
      <c r="BG379" s="3">
        <v>468</v>
      </c>
      <c r="BH379" s="3">
        <v>3608</v>
      </c>
      <c r="BI379" s="3">
        <v>1664</v>
      </c>
      <c r="BJ379" s="3">
        <v>4035</v>
      </c>
      <c r="BK379" s="3">
        <v>6879</v>
      </c>
      <c r="BL379" s="3">
        <v>3834</v>
      </c>
      <c r="BM379" s="3">
        <v>1956</v>
      </c>
      <c r="BN379" s="3">
        <v>4645</v>
      </c>
      <c r="BO379" s="3">
        <v>1920</v>
      </c>
      <c r="BP379" s="3">
        <v>986</v>
      </c>
      <c r="BQ379" s="3">
        <v>2943</v>
      </c>
      <c r="BR379" s="3">
        <v>1712</v>
      </c>
      <c r="BS379" s="3">
        <v>362</v>
      </c>
      <c r="BT379" s="3">
        <v>4680</v>
      </c>
      <c r="BU379" s="3">
        <v>10800</v>
      </c>
      <c r="BV379" s="3">
        <v>3783</v>
      </c>
      <c r="BW379" s="3">
        <v>813</v>
      </c>
      <c r="BX379" s="3">
        <v>2367</v>
      </c>
      <c r="BY379" s="3">
        <v>1082</v>
      </c>
      <c r="BZ379" s="3">
        <v>2066</v>
      </c>
      <c r="CA379" s="3">
        <v>8420</v>
      </c>
      <c r="CB379" s="3">
        <v>5161</v>
      </c>
      <c r="CC379" s="3">
        <v>787</v>
      </c>
      <c r="CD379" s="3">
        <v>2688</v>
      </c>
      <c r="CE379" s="3">
        <v>218</v>
      </c>
      <c r="CF379" s="3">
        <v>4017</v>
      </c>
      <c r="CG379" s="3">
        <v>3254</v>
      </c>
      <c r="CH379" s="3">
        <v>2420</v>
      </c>
    </row>
    <row r="380" spans="1:86" x14ac:dyDescent="0.2">
      <c r="A380" s="5" t="s">
        <v>537</v>
      </c>
      <c r="B380" s="9">
        <v>762401</v>
      </c>
      <c r="C380" s="9">
        <v>98</v>
      </c>
      <c r="D380" s="9">
        <v>409349</v>
      </c>
      <c r="E380" s="1" t="s">
        <v>538</v>
      </c>
      <c r="F380" s="1" t="s">
        <v>78</v>
      </c>
      <c r="G380" s="1" t="s">
        <v>78</v>
      </c>
      <c r="H380" s="1" t="s">
        <v>78</v>
      </c>
      <c r="I380" s="3">
        <v>1909</v>
      </c>
      <c r="J380" s="3">
        <v>1118</v>
      </c>
      <c r="K380" s="3">
        <v>364</v>
      </c>
      <c r="L380" s="3">
        <v>443</v>
      </c>
      <c r="M380" s="3">
        <v>523</v>
      </c>
      <c r="N380" s="3">
        <v>385</v>
      </c>
      <c r="O380" s="3">
        <v>362</v>
      </c>
      <c r="P380" s="3">
        <v>278</v>
      </c>
      <c r="Q380" s="3">
        <v>275</v>
      </c>
      <c r="R380" s="3">
        <v>731</v>
      </c>
      <c r="S380" s="3">
        <v>246</v>
      </c>
      <c r="T380" s="3">
        <v>411</v>
      </c>
      <c r="U380" s="3">
        <v>311</v>
      </c>
      <c r="V380" s="3">
        <v>1709</v>
      </c>
      <c r="W380" s="3">
        <v>231</v>
      </c>
      <c r="X380" s="3">
        <v>457</v>
      </c>
      <c r="Y380" s="3">
        <v>216</v>
      </c>
      <c r="Z380" s="3">
        <v>454</v>
      </c>
      <c r="AA380" s="3">
        <v>682</v>
      </c>
      <c r="AB380" s="3">
        <v>247</v>
      </c>
      <c r="AC380" s="3">
        <v>1265</v>
      </c>
      <c r="AD380" s="3">
        <v>233</v>
      </c>
      <c r="AE380" s="3">
        <v>188</v>
      </c>
      <c r="AF380" s="3">
        <v>294</v>
      </c>
      <c r="AG380" s="3">
        <v>232</v>
      </c>
      <c r="AH380" s="3">
        <v>368</v>
      </c>
      <c r="AI380" s="3">
        <v>559</v>
      </c>
      <c r="AJ380" s="3">
        <v>1690</v>
      </c>
      <c r="AK380" s="3">
        <v>238</v>
      </c>
      <c r="AL380" s="3">
        <v>464</v>
      </c>
      <c r="AM380" s="3">
        <v>227</v>
      </c>
      <c r="AN380" s="3">
        <v>243</v>
      </c>
      <c r="AO380" s="3">
        <v>293</v>
      </c>
      <c r="AP380" s="3">
        <v>244</v>
      </c>
      <c r="AQ380" s="3">
        <v>1760</v>
      </c>
      <c r="AR380" s="3">
        <v>1787</v>
      </c>
      <c r="AS380" s="3">
        <v>210</v>
      </c>
      <c r="AT380" s="3">
        <v>1508</v>
      </c>
      <c r="AU380" s="3">
        <v>244</v>
      </c>
      <c r="AV380" s="3">
        <v>384</v>
      </c>
      <c r="AW380" s="3">
        <v>203</v>
      </c>
      <c r="AX380" s="3">
        <v>331</v>
      </c>
      <c r="AY380" s="3">
        <v>400</v>
      </c>
      <c r="AZ380" s="3">
        <v>149</v>
      </c>
      <c r="BA380" s="3">
        <v>326</v>
      </c>
      <c r="BB380" s="3">
        <v>180</v>
      </c>
      <c r="BC380" s="3">
        <v>225</v>
      </c>
      <c r="BD380" s="3">
        <v>1654</v>
      </c>
      <c r="BE380" s="3">
        <v>312</v>
      </c>
      <c r="BF380" s="3">
        <v>482</v>
      </c>
      <c r="BG380" s="3">
        <v>224</v>
      </c>
      <c r="BH380" s="3">
        <v>432</v>
      </c>
      <c r="BI380" s="3">
        <v>254</v>
      </c>
      <c r="BJ380" s="3">
        <v>1874</v>
      </c>
      <c r="BK380" s="3">
        <v>2392</v>
      </c>
      <c r="BL380" s="3">
        <v>197</v>
      </c>
      <c r="BM380" s="3">
        <v>218</v>
      </c>
      <c r="BN380" s="3">
        <v>287</v>
      </c>
      <c r="BO380" s="3">
        <v>1148</v>
      </c>
      <c r="BP380" s="3">
        <v>243</v>
      </c>
      <c r="BQ380" s="3">
        <v>847</v>
      </c>
      <c r="BR380" s="3">
        <v>401</v>
      </c>
      <c r="BS380" s="3">
        <v>245</v>
      </c>
      <c r="BT380" s="3">
        <v>620</v>
      </c>
      <c r="BU380" s="3">
        <v>1663</v>
      </c>
      <c r="BV380" s="3">
        <v>515</v>
      </c>
      <c r="BW380" s="3">
        <v>1487</v>
      </c>
      <c r="BX380" s="3">
        <v>293</v>
      </c>
      <c r="BY380" s="3">
        <v>305</v>
      </c>
      <c r="BZ380" s="3">
        <v>260</v>
      </c>
      <c r="CA380" s="3">
        <v>232</v>
      </c>
      <c r="CB380" s="3">
        <v>249</v>
      </c>
      <c r="CC380" s="3">
        <v>223</v>
      </c>
      <c r="CD380" s="3">
        <v>289</v>
      </c>
      <c r="CE380" s="3">
        <v>387</v>
      </c>
      <c r="CF380" s="3">
        <v>448</v>
      </c>
      <c r="CG380" s="3">
        <v>1836</v>
      </c>
      <c r="CH380" s="3">
        <v>1326</v>
      </c>
    </row>
    <row r="381" spans="1:86" x14ac:dyDescent="0.2">
      <c r="A381" s="5" t="s">
        <v>505</v>
      </c>
      <c r="B381" s="9">
        <v>846935</v>
      </c>
      <c r="C381" s="9">
        <v>98</v>
      </c>
      <c r="D381" s="9">
        <v>474826</v>
      </c>
      <c r="E381" s="1" t="s">
        <v>506</v>
      </c>
      <c r="F381" s="1" t="s">
        <v>78</v>
      </c>
      <c r="G381" s="1" t="s">
        <v>78</v>
      </c>
      <c r="H381" s="1" t="s">
        <v>78</v>
      </c>
      <c r="I381" s="3">
        <v>989</v>
      </c>
      <c r="J381" s="3">
        <v>1618</v>
      </c>
      <c r="K381" s="3">
        <v>433</v>
      </c>
      <c r="L381" s="3">
        <v>246</v>
      </c>
      <c r="M381" s="3">
        <v>2007</v>
      </c>
      <c r="N381" s="3">
        <v>840</v>
      </c>
      <c r="O381" s="3">
        <v>217</v>
      </c>
      <c r="P381" s="3">
        <v>274</v>
      </c>
      <c r="Q381" s="3">
        <v>201</v>
      </c>
      <c r="R381" s="3">
        <v>598</v>
      </c>
      <c r="S381" s="3">
        <v>345</v>
      </c>
      <c r="T381" s="3">
        <v>268</v>
      </c>
      <c r="U381" s="3">
        <v>658</v>
      </c>
      <c r="V381" s="3">
        <v>875</v>
      </c>
      <c r="W381" s="3">
        <v>402</v>
      </c>
      <c r="X381" s="3">
        <v>532</v>
      </c>
      <c r="Y381" s="3">
        <v>671</v>
      </c>
      <c r="Z381" s="3">
        <v>906</v>
      </c>
      <c r="AA381" s="3">
        <v>1268</v>
      </c>
      <c r="AB381" s="3">
        <v>1070</v>
      </c>
      <c r="AC381" s="3">
        <v>468</v>
      </c>
      <c r="AD381" s="3">
        <v>253</v>
      </c>
      <c r="AE381" s="3">
        <v>1030</v>
      </c>
      <c r="AF381" s="3">
        <v>672</v>
      </c>
      <c r="AG381" s="3">
        <v>1087</v>
      </c>
      <c r="AH381" s="3">
        <v>559</v>
      </c>
      <c r="AI381" s="3">
        <v>621</v>
      </c>
      <c r="AJ381" s="3">
        <v>1360</v>
      </c>
      <c r="AK381" s="3">
        <v>845</v>
      </c>
      <c r="AL381" s="3">
        <v>587</v>
      </c>
      <c r="AM381" s="3">
        <v>577</v>
      </c>
      <c r="AN381" s="3">
        <v>335</v>
      </c>
      <c r="AO381" s="3">
        <v>421</v>
      </c>
      <c r="AP381" s="3">
        <v>543</v>
      </c>
      <c r="AQ381" s="3">
        <v>1775</v>
      </c>
      <c r="AR381" s="3">
        <v>785</v>
      </c>
      <c r="AS381" s="3">
        <v>751</v>
      </c>
      <c r="AT381" s="3">
        <v>532</v>
      </c>
      <c r="AU381" s="3">
        <v>601</v>
      </c>
      <c r="AV381" s="3">
        <v>1543</v>
      </c>
      <c r="AW381" s="3">
        <v>166</v>
      </c>
      <c r="AX381" s="3">
        <v>291</v>
      </c>
      <c r="AY381" s="3">
        <v>956</v>
      </c>
      <c r="AZ381" s="3">
        <v>187</v>
      </c>
      <c r="BA381" s="3">
        <v>302</v>
      </c>
      <c r="BB381" s="3">
        <v>204</v>
      </c>
      <c r="BC381" s="3">
        <v>310</v>
      </c>
      <c r="BD381" s="3">
        <v>239</v>
      </c>
      <c r="BE381" s="3">
        <v>156</v>
      </c>
      <c r="BF381" s="3">
        <v>787</v>
      </c>
      <c r="BG381" s="3">
        <v>320</v>
      </c>
      <c r="BH381" s="3">
        <v>314</v>
      </c>
      <c r="BI381" s="3">
        <v>241</v>
      </c>
      <c r="BJ381" s="3">
        <v>178</v>
      </c>
      <c r="BK381" s="3">
        <v>643</v>
      </c>
      <c r="BL381" s="3">
        <v>865</v>
      </c>
      <c r="BM381" s="3">
        <v>196</v>
      </c>
      <c r="BN381" s="3">
        <v>241</v>
      </c>
      <c r="BO381" s="3">
        <v>6051</v>
      </c>
      <c r="BP381" s="3">
        <v>162</v>
      </c>
      <c r="BQ381" s="3">
        <v>492</v>
      </c>
      <c r="BR381" s="3">
        <v>1624</v>
      </c>
      <c r="BS381" s="3">
        <v>1355</v>
      </c>
      <c r="BT381" s="3">
        <v>446</v>
      </c>
      <c r="BU381" s="3">
        <v>507</v>
      </c>
      <c r="BV381" s="3">
        <v>428</v>
      </c>
      <c r="BW381" s="3">
        <v>635</v>
      </c>
      <c r="BX381" s="3">
        <v>312</v>
      </c>
      <c r="BY381" s="3">
        <v>282</v>
      </c>
      <c r="BZ381" s="3">
        <v>383</v>
      </c>
      <c r="CA381" s="3">
        <v>175</v>
      </c>
      <c r="CB381" s="3">
        <v>383</v>
      </c>
      <c r="CC381" s="3">
        <v>278</v>
      </c>
      <c r="CD381" s="3">
        <v>642</v>
      </c>
      <c r="CE381" s="3">
        <v>638</v>
      </c>
      <c r="CF381" s="3">
        <v>1609</v>
      </c>
      <c r="CG381" s="3">
        <v>262</v>
      </c>
      <c r="CH381" s="3">
        <v>417</v>
      </c>
    </row>
    <row r="382" spans="1:86" x14ac:dyDescent="0.2">
      <c r="A382" s="5" t="s">
        <v>755</v>
      </c>
      <c r="B382" s="9">
        <v>991837</v>
      </c>
      <c r="C382" s="9">
        <v>174</v>
      </c>
      <c r="D382" s="9">
        <v>241063</v>
      </c>
      <c r="E382" s="1" t="s">
        <v>756</v>
      </c>
      <c r="F382" s="1" t="s">
        <v>78</v>
      </c>
      <c r="G382" s="1" t="s">
        <v>78</v>
      </c>
      <c r="H382" s="1" t="s">
        <v>78</v>
      </c>
      <c r="I382" s="3">
        <v>1254</v>
      </c>
      <c r="J382" s="3">
        <v>505</v>
      </c>
      <c r="K382" s="3">
        <v>830</v>
      </c>
      <c r="L382" s="3">
        <v>658</v>
      </c>
      <c r="M382" s="3">
        <v>331</v>
      </c>
      <c r="N382" s="3">
        <v>305</v>
      </c>
      <c r="O382" s="3">
        <v>839</v>
      </c>
      <c r="P382" s="3">
        <v>411</v>
      </c>
      <c r="Q382" s="3">
        <v>175</v>
      </c>
      <c r="R382" s="3">
        <v>937</v>
      </c>
      <c r="S382" s="3">
        <v>387</v>
      </c>
      <c r="T382" s="3">
        <v>168</v>
      </c>
      <c r="U382" s="3">
        <v>518</v>
      </c>
      <c r="V382" s="3">
        <v>796</v>
      </c>
      <c r="W382" s="3">
        <v>845</v>
      </c>
      <c r="X382" s="3">
        <v>520</v>
      </c>
      <c r="Y382" s="3">
        <v>290</v>
      </c>
      <c r="Z382" s="3">
        <v>767</v>
      </c>
      <c r="AA382" s="3">
        <v>528</v>
      </c>
      <c r="AB382" s="3">
        <v>278</v>
      </c>
      <c r="AC382" s="3">
        <v>329</v>
      </c>
      <c r="AD382" s="3">
        <v>304</v>
      </c>
      <c r="AE382" s="3">
        <v>152</v>
      </c>
      <c r="AF382" s="3">
        <v>740</v>
      </c>
      <c r="AG382" s="3">
        <v>419</v>
      </c>
      <c r="AH382" s="3">
        <v>143</v>
      </c>
      <c r="AI382" s="3">
        <v>368</v>
      </c>
      <c r="AJ382" s="3">
        <v>147</v>
      </c>
      <c r="AK382" s="3">
        <v>450</v>
      </c>
      <c r="AL382" s="3">
        <v>84</v>
      </c>
      <c r="AM382" s="3">
        <v>955</v>
      </c>
      <c r="AN382" s="3">
        <v>363</v>
      </c>
      <c r="AO382" s="3">
        <v>519</v>
      </c>
      <c r="AP382" s="3">
        <v>391</v>
      </c>
      <c r="AQ382" s="3">
        <v>227</v>
      </c>
      <c r="AR382" s="3">
        <v>295</v>
      </c>
      <c r="AS382" s="3">
        <v>461</v>
      </c>
      <c r="AT382" s="3">
        <v>750</v>
      </c>
      <c r="AU382" s="3">
        <v>135</v>
      </c>
      <c r="AV382" s="3">
        <v>106</v>
      </c>
      <c r="AW382" s="3">
        <v>124</v>
      </c>
      <c r="AX382" s="3">
        <v>329</v>
      </c>
      <c r="AY382" s="3">
        <v>216</v>
      </c>
      <c r="AZ382" s="3">
        <v>177</v>
      </c>
      <c r="BA382" s="3">
        <v>658</v>
      </c>
      <c r="BB382" s="3">
        <v>334</v>
      </c>
      <c r="BC382" s="3">
        <v>331</v>
      </c>
      <c r="BD382" s="3">
        <v>794</v>
      </c>
      <c r="BE382" s="3">
        <v>108</v>
      </c>
      <c r="BF382" s="3">
        <v>481</v>
      </c>
      <c r="BG382" s="3">
        <v>279</v>
      </c>
      <c r="BH382" s="3">
        <v>154</v>
      </c>
      <c r="BI382" s="3">
        <v>296</v>
      </c>
      <c r="BJ382" s="3">
        <v>558</v>
      </c>
      <c r="BK382" s="3">
        <v>262</v>
      </c>
      <c r="BL382" s="3">
        <v>136</v>
      </c>
      <c r="BM382" s="3">
        <v>373</v>
      </c>
      <c r="BN382" s="3">
        <v>207</v>
      </c>
      <c r="BO382" s="3">
        <v>276</v>
      </c>
      <c r="BP382" s="3">
        <v>330</v>
      </c>
      <c r="BQ382" s="3">
        <v>654</v>
      </c>
      <c r="BR382" s="3">
        <v>74</v>
      </c>
      <c r="BS382" s="3">
        <v>112</v>
      </c>
      <c r="BT382" s="3">
        <v>111</v>
      </c>
      <c r="BU382" s="3">
        <v>156</v>
      </c>
      <c r="BV382" s="3">
        <v>464</v>
      </c>
      <c r="BW382" s="3">
        <v>302</v>
      </c>
      <c r="BX382" s="3">
        <v>228</v>
      </c>
      <c r="BY382" s="3">
        <v>159</v>
      </c>
      <c r="BZ382" s="3">
        <v>231</v>
      </c>
      <c r="CA382" s="3">
        <v>83</v>
      </c>
      <c r="CB382" s="3">
        <v>141</v>
      </c>
      <c r="CC382" s="3">
        <v>157</v>
      </c>
      <c r="CD382" s="3">
        <v>122</v>
      </c>
      <c r="CE382" s="3">
        <v>108</v>
      </c>
      <c r="CF382" s="3">
        <v>287</v>
      </c>
      <c r="CG382" s="3">
        <v>97</v>
      </c>
      <c r="CH382" s="3">
        <v>235</v>
      </c>
    </row>
    <row r="383" spans="1:86" x14ac:dyDescent="0.2">
      <c r="A383" s="5" t="s">
        <v>999</v>
      </c>
      <c r="B383" s="9">
        <v>594210</v>
      </c>
      <c r="C383" s="9">
        <v>292</v>
      </c>
      <c r="D383" s="9">
        <v>199553</v>
      </c>
      <c r="E383" s="1" t="s">
        <v>1000</v>
      </c>
      <c r="F383" s="1" t="s">
        <v>78</v>
      </c>
      <c r="G383" s="1" t="s">
        <v>78</v>
      </c>
      <c r="H383" s="1" t="s">
        <v>78</v>
      </c>
      <c r="I383" s="3">
        <v>258</v>
      </c>
      <c r="J383" s="3">
        <v>173</v>
      </c>
      <c r="K383" s="3">
        <v>166</v>
      </c>
      <c r="L383" s="3">
        <v>206</v>
      </c>
      <c r="M383" s="3">
        <v>190</v>
      </c>
      <c r="N383" s="3">
        <v>342</v>
      </c>
      <c r="O383" s="3">
        <v>96</v>
      </c>
      <c r="P383" s="3">
        <v>104</v>
      </c>
      <c r="Q383" s="3">
        <v>150</v>
      </c>
      <c r="R383" s="3">
        <v>218</v>
      </c>
      <c r="S383" s="3">
        <v>155</v>
      </c>
      <c r="T383" s="3">
        <v>322</v>
      </c>
      <c r="U383" s="3">
        <v>149</v>
      </c>
      <c r="V383" s="3">
        <v>170</v>
      </c>
      <c r="W383" s="3">
        <v>155</v>
      </c>
      <c r="X383" s="3">
        <v>1030</v>
      </c>
      <c r="Y383" s="3">
        <v>512</v>
      </c>
      <c r="Z383" s="3">
        <v>854</v>
      </c>
      <c r="AA383" s="3">
        <v>1432</v>
      </c>
      <c r="AB383" s="3">
        <v>519</v>
      </c>
      <c r="AC383" s="3">
        <v>309</v>
      </c>
      <c r="AD383" s="3">
        <v>378</v>
      </c>
      <c r="AE383" s="3">
        <v>492</v>
      </c>
      <c r="AF383" s="3">
        <v>120</v>
      </c>
      <c r="AG383" s="3">
        <v>123</v>
      </c>
      <c r="AH383" s="3">
        <v>156</v>
      </c>
      <c r="AI383" s="3">
        <v>201</v>
      </c>
      <c r="AJ383" s="3">
        <v>247</v>
      </c>
      <c r="AK383" s="3">
        <v>281</v>
      </c>
      <c r="AL383" s="3">
        <v>417</v>
      </c>
      <c r="AM383" s="3">
        <v>265</v>
      </c>
      <c r="AN383" s="3">
        <v>103</v>
      </c>
      <c r="AO383" s="3">
        <v>621</v>
      </c>
      <c r="AP383" s="3">
        <v>249</v>
      </c>
      <c r="AQ383" s="3">
        <v>553</v>
      </c>
      <c r="AR383" s="3">
        <v>135</v>
      </c>
      <c r="AS383" s="3">
        <v>180</v>
      </c>
      <c r="AT383" s="3">
        <v>191</v>
      </c>
      <c r="AU383" s="3">
        <v>184</v>
      </c>
      <c r="AV383" s="3">
        <v>144</v>
      </c>
      <c r="AW383" s="3">
        <v>113</v>
      </c>
      <c r="AX383" s="3">
        <v>454</v>
      </c>
      <c r="AY383" s="3">
        <v>151</v>
      </c>
      <c r="AZ383" s="3">
        <v>408</v>
      </c>
      <c r="BA383" s="3">
        <v>137</v>
      </c>
      <c r="BB383" s="3">
        <v>160</v>
      </c>
      <c r="BC383" s="3">
        <v>676</v>
      </c>
      <c r="BD383" s="3">
        <v>312</v>
      </c>
      <c r="BE383" s="3">
        <v>694</v>
      </c>
      <c r="BF383" s="3">
        <v>247</v>
      </c>
      <c r="BG383" s="3">
        <v>115</v>
      </c>
      <c r="BH383" s="3">
        <v>433</v>
      </c>
      <c r="BI383" s="3">
        <v>217</v>
      </c>
      <c r="BJ383" s="3">
        <v>144</v>
      </c>
      <c r="BK383" s="3">
        <v>555</v>
      </c>
      <c r="BL383" s="3">
        <v>447</v>
      </c>
      <c r="BM383" s="3">
        <v>746</v>
      </c>
      <c r="BN383" s="3">
        <v>324</v>
      </c>
      <c r="BO383" s="3">
        <v>345</v>
      </c>
      <c r="BP383" s="3">
        <v>383</v>
      </c>
      <c r="BQ383" s="3">
        <v>1426</v>
      </c>
      <c r="BR383" s="3">
        <v>296</v>
      </c>
      <c r="BS383" s="3">
        <v>325</v>
      </c>
      <c r="BT383" s="3">
        <v>299</v>
      </c>
      <c r="BU383" s="3">
        <v>592</v>
      </c>
      <c r="BV383" s="3">
        <v>480</v>
      </c>
      <c r="BW383" s="3">
        <v>293</v>
      </c>
      <c r="BX383" s="3">
        <v>520</v>
      </c>
      <c r="BY383" s="3">
        <v>411</v>
      </c>
      <c r="BZ383" s="3">
        <v>341</v>
      </c>
      <c r="CA383" s="3">
        <v>697</v>
      </c>
      <c r="CB383" s="3">
        <v>294</v>
      </c>
      <c r="CC383" s="3">
        <v>419</v>
      </c>
      <c r="CD383" s="3">
        <v>661</v>
      </c>
      <c r="CE383" s="3">
        <v>433</v>
      </c>
      <c r="CF383" s="3">
        <v>407</v>
      </c>
      <c r="CG383" s="3">
        <v>768</v>
      </c>
      <c r="CH383" s="3">
        <v>203</v>
      </c>
    </row>
    <row r="384" spans="1:86" x14ac:dyDescent="0.2">
      <c r="A384" s="5" t="s">
        <v>596</v>
      </c>
      <c r="B384" s="9">
        <v>521251</v>
      </c>
      <c r="C384" s="9">
        <v>231</v>
      </c>
      <c r="D384" s="9">
        <v>349922</v>
      </c>
      <c r="E384" s="1" t="s">
        <v>597</v>
      </c>
      <c r="F384" s="1" t="s">
        <v>78</v>
      </c>
      <c r="G384" s="1" t="s">
        <v>78</v>
      </c>
      <c r="H384" s="1" t="s">
        <v>78</v>
      </c>
      <c r="I384" s="3">
        <v>166</v>
      </c>
      <c r="J384" s="3">
        <v>190</v>
      </c>
      <c r="K384" s="3">
        <v>104</v>
      </c>
      <c r="L384" s="3">
        <v>161</v>
      </c>
      <c r="M384" s="3">
        <v>197</v>
      </c>
      <c r="N384" s="3">
        <v>205</v>
      </c>
      <c r="O384" s="3">
        <v>120</v>
      </c>
      <c r="P384" s="3">
        <v>108</v>
      </c>
      <c r="Q384" s="3">
        <v>139</v>
      </c>
      <c r="R384" s="3">
        <v>190</v>
      </c>
      <c r="S384" s="3">
        <v>124</v>
      </c>
      <c r="T384" s="3">
        <v>176</v>
      </c>
      <c r="U384" s="3">
        <v>91</v>
      </c>
      <c r="V384" s="3">
        <v>143</v>
      </c>
      <c r="W384" s="3">
        <v>92</v>
      </c>
      <c r="X384" s="3">
        <v>173</v>
      </c>
      <c r="Y384" s="3">
        <v>156</v>
      </c>
      <c r="Z384" s="3">
        <v>287</v>
      </c>
      <c r="AA384" s="3">
        <v>255</v>
      </c>
      <c r="AB384" s="3">
        <v>171</v>
      </c>
      <c r="AC384" s="3">
        <v>123</v>
      </c>
      <c r="AD384" s="3">
        <v>108</v>
      </c>
      <c r="AE384" s="3">
        <v>170</v>
      </c>
      <c r="AF384" s="3">
        <v>81</v>
      </c>
      <c r="AG384" s="3">
        <v>89</v>
      </c>
      <c r="AH384" s="3">
        <v>378</v>
      </c>
      <c r="AI384" s="3">
        <v>215</v>
      </c>
      <c r="AJ384" s="3">
        <v>171</v>
      </c>
      <c r="AK384" s="3">
        <v>127</v>
      </c>
      <c r="AL384" s="3">
        <v>212</v>
      </c>
      <c r="AM384" s="3">
        <v>175</v>
      </c>
      <c r="AN384" s="3">
        <v>96</v>
      </c>
      <c r="AO384" s="3">
        <v>255</v>
      </c>
      <c r="AP384" s="3">
        <v>147</v>
      </c>
      <c r="AQ384" s="3">
        <v>403</v>
      </c>
      <c r="AR384" s="3">
        <v>156</v>
      </c>
      <c r="AS384" s="3">
        <v>134</v>
      </c>
      <c r="AT384" s="3">
        <v>166</v>
      </c>
      <c r="AU384" s="3">
        <v>154</v>
      </c>
      <c r="AV384" s="3">
        <v>146</v>
      </c>
      <c r="AW384" s="3">
        <v>112</v>
      </c>
      <c r="AX384" s="3">
        <v>187</v>
      </c>
      <c r="AY384" s="3">
        <v>309</v>
      </c>
      <c r="AZ384" s="3">
        <v>224</v>
      </c>
      <c r="BA384" s="3">
        <v>180</v>
      </c>
      <c r="BB384" s="3">
        <v>106</v>
      </c>
      <c r="BC384" s="3">
        <v>193</v>
      </c>
      <c r="BD384" s="3">
        <v>208</v>
      </c>
      <c r="BE384" s="3">
        <v>228</v>
      </c>
      <c r="BF384" s="3">
        <v>186</v>
      </c>
      <c r="BG384" s="3">
        <v>81</v>
      </c>
      <c r="BH384" s="3">
        <v>343</v>
      </c>
      <c r="BI384" s="3">
        <v>142</v>
      </c>
      <c r="BJ384" s="3">
        <v>130</v>
      </c>
      <c r="BK384" s="3">
        <v>241</v>
      </c>
      <c r="BL384" s="3">
        <v>209</v>
      </c>
      <c r="BM384" s="3">
        <v>111</v>
      </c>
      <c r="BN384" s="3">
        <v>503</v>
      </c>
      <c r="BO384" s="3">
        <v>320</v>
      </c>
      <c r="BP384" s="3">
        <v>116</v>
      </c>
      <c r="BQ384" s="3">
        <v>304</v>
      </c>
      <c r="BR384" s="3">
        <v>226</v>
      </c>
      <c r="BS384" s="3">
        <v>245</v>
      </c>
      <c r="BT384" s="3">
        <v>539</v>
      </c>
      <c r="BU384" s="3">
        <v>406</v>
      </c>
      <c r="BV384" s="3">
        <v>289</v>
      </c>
      <c r="BW384" s="3">
        <v>223</v>
      </c>
      <c r="BX384" s="3">
        <v>298</v>
      </c>
      <c r="BY384" s="3">
        <v>313</v>
      </c>
      <c r="BZ384" s="3">
        <v>219</v>
      </c>
      <c r="CA384" s="3">
        <v>186</v>
      </c>
      <c r="CB384" s="3">
        <v>195</v>
      </c>
      <c r="CC384" s="3">
        <v>162</v>
      </c>
      <c r="CD384" s="3">
        <v>316</v>
      </c>
      <c r="CE384" s="3">
        <v>229</v>
      </c>
      <c r="CF384" s="3">
        <v>310</v>
      </c>
      <c r="CG384" s="3">
        <v>188</v>
      </c>
      <c r="CH384" s="3">
        <v>148</v>
      </c>
    </row>
    <row r="385" spans="1:86" x14ac:dyDescent="0.2">
      <c r="A385" s="5" t="s">
        <v>901</v>
      </c>
      <c r="B385" s="9">
        <v>873684</v>
      </c>
      <c r="C385" s="9">
        <v>446</v>
      </c>
      <c r="D385" s="9">
        <v>213143</v>
      </c>
      <c r="E385" s="1" t="s">
        <v>902</v>
      </c>
      <c r="F385" s="1" t="s">
        <v>78</v>
      </c>
      <c r="G385" s="1" t="s">
        <v>78</v>
      </c>
      <c r="H385" s="1" t="s">
        <v>78</v>
      </c>
      <c r="I385" s="3">
        <v>212</v>
      </c>
      <c r="J385" s="3">
        <v>108</v>
      </c>
      <c r="K385" s="3">
        <v>180</v>
      </c>
      <c r="L385" s="3">
        <v>107</v>
      </c>
      <c r="M385" s="3">
        <v>220</v>
      </c>
      <c r="N385" s="3">
        <v>225</v>
      </c>
      <c r="O385" s="3">
        <v>80</v>
      </c>
      <c r="P385" s="3">
        <v>73</v>
      </c>
      <c r="Q385" s="3">
        <v>167</v>
      </c>
      <c r="R385" s="3">
        <v>190</v>
      </c>
      <c r="S385" s="3">
        <v>169</v>
      </c>
      <c r="T385" s="3">
        <v>145</v>
      </c>
      <c r="U385" s="3">
        <v>88</v>
      </c>
      <c r="V385" s="3">
        <v>166</v>
      </c>
      <c r="W385" s="3">
        <v>96</v>
      </c>
      <c r="X385" s="3">
        <v>195</v>
      </c>
      <c r="Y385" s="3">
        <v>212</v>
      </c>
      <c r="Z385" s="3">
        <v>170</v>
      </c>
      <c r="AA385" s="3">
        <v>161</v>
      </c>
      <c r="AB385" s="3">
        <v>160</v>
      </c>
      <c r="AC385" s="3">
        <v>149</v>
      </c>
      <c r="AD385" s="3">
        <v>94</v>
      </c>
      <c r="AE385" s="3">
        <v>154</v>
      </c>
      <c r="AF385" s="3">
        <v>106</v>
      </c>
      <c r="AG385" s="3">
        <v>156</v>
      </c>
      <c r="AH385" s="3">
        <v>131</v>
      </c>
      <c r="AI385" s="3">
        <v>131</v>
      </c>
      <c r="AJ385" s="3">
        <v>184</v>
      </c>
      <c r="AK385" s="3">
        <v>148</v>
      </c>
      <c r="AL385" s="3">
        <v>173</v>
      </c>
      <c r="AM385" s="3">
        <v>108</v>
      </c>
      <c r="AN385" s="3">
        <v>110</v>
      </c>
      <c r="AO385" s="3">
        <v>149</v>
      </c>
      <c r="AP385" s="3">
        <v>176</v>
      </c>
      <c r="AQ385" s="3">
        <v>176</v>
      </c>
      <c r="AR385" s="3">
        <v>171</v>
      </c>
      <c r="AS385" s="3">
        <v>172</v>
      </c>
      <c r="AT385" s="3">
        <v>143</v>
      </c>
      <c r="AU385" s="3">
        <v>166</v>
      </c>
      <c r="AV385" s="3">
        <v>188</v>
      </c>
      <c r="AW385" s="3">
        <v>122</v>
      </c>
      <c r="AX385" s="3">
        <v>93</v>
      </c>
      <c r="AY385" s="3">
        <v>237</v>
      </c>
      <c r="AZ385" s="3">
        <v>106</v>
      </c>
      <c r="BA385" s="3">
        <v>111</v>
      </c>
      <c r="BB385" s="3">
        <v>81</v>
      </c>
      <c r="BC385" s="3">
        <v>139</v>
      </c>
      <c r="BD385" s="3">
        <v>63</v>
      </c>
      <c r="BE385" s="3">
        <v>82</v>
      </c>
      <c r="BF385" s="3">
        <v>163</v>
      </c>
      <c r="BG385" s="3">
        <v>123</v>
      </c>
      <c r="BH385" s="3">
        <v>100</v>
      </c>
      <c r="BI385" s="3">
        <v>117</v>
      </c>
      <c r="BJ385" s="3">
        <v>97</v>
      </c>
      <c r="BK385" s="3">
        <v>187</v>
      </c>
      <c r="BL385" s="3">
        <v>180</v>
      </c>
      <c r="BM385" s="3">
        <v>103</v>
      </c>
      <c r="BN385" s="3">
        <v>80</v>
      </c>
      <c r="BO385" s="3">
        <v>470</v>
      </c>
      <c r="BP385" s="3">
        <v>118</v>
      </c>
      <c r="BQ385" s="3">
        <v>155</v>
      </c>
      <c r="BR385" s="3">
        <v>182</v>
      </c>
      <c r="BS385" s="3">
        <v>256</v>
      </c>
      <c r="BT385" s="3">
        <v>112</v>
      </c>
      <c r="BU385" s="3">
        <v>183</v>
      </c>
      <c r="BV385" s="3">
        <v>118</v>
      </c>
      <c r="BW385" s="3">
        <v>142</v>
      </c>
      <c r="BX385" s="3">
        <v>134</v>
      </c>
      <c r="BY385" s="3">
        <v>90</v>
      </c>
      <c r="BZ385" s="3">
        <v>157</v>
      </c>
      <c r="CA385" s="3">
        <v>82</v>
      </c>
      <c r="CB385" s="3">
        <v>150</v>
      </c>
      <c r="CC385" s="3">
        <v>116</v>
      </c>
      <c r="CD385" s="3">
        <v>171</v>
      </c>
      <c r="CE385" s="3">
        <v>154</v>
      </c>
      <c r="CF385" s="3">
        <v>130</v>
      </c>
      <c r="CG385" s="3">
        <v>91</v>
      </c>
      <c r="CH385" s="3">
        <v>161</v>
      </c>
    </row>
    <row r="386" spans="1:86" x14ac:dyDescent="0.2">
      <c r="A386" s="5" t="s">
        <v>648</v>
      </c>
      <c r="B386" s="9">
        <v>577437</v>
      </c>
      <c r="C386" s="9">
        <v>85</v>
      </c>
      <c r="D386" s="9">
        <v>300133</v>
      </c>
      <c r="E386" s="1" t="s">
        <v>649</v>
      </c>
      <c r="F386" s="1" t="s">
        <v>78</v>
      </c>
      <c r="G386" s="1" t="s">
        <v>78</v>
      </c>
      <c r="H386" s="1" t="s">
        <v>78</v>
      </c>
      <c r="I386" s="3">
        <v>867</v>
      </c>
      <c r="J386" s="3">
        <v>769</v>
      </c>
      <c r="K386" s="3">
        <v>797</v>
      </c>
      <c r="L386" s="3">
        <v>578</v>
      </c>
      <c r="M386" s="3">
        <v>546</v>
      </c>
      <c r="N386" s="3">
        <v>715</v>
      </c>
      <c r="O386" s="3">
        <v>631</v>
      </c>
      <c r="P386" s="3">
        <v>750</v>
      </c>
      <c r="Q386" s="3">
        <v>591</v>
      </c>
      <c r="R386" s="3">
        <v>695</v>
      </c>
      <c r="S386" s="3">
        <v>555</v>
      </c>
      <c r="T386" s="3">
        <v>885</v>
      </c>
      <c r="U386" s="3">
        <v>743</v>
      </c>
      <c r="V386" s="3">
        <v>1039</v>
      </c>
      <c r="W386" s="3">
        <v>432</v>
      </c>
      <c r="X386" s="3">
        <v>948</v>
      </c>
      <c r="Y386" s="3">
        <v>653</v>
      </c>
      <c r="Z386" s="3">
        <v>921</v>
      </c>
      <c r="AA386" s="3">
        <v>717</v>
      </c>
      <c r="AB386" s="3">
        <v>587</v>
      </c>
      <c r="AC386" s="3">
        <v>545</v>
      </c>
      <c r="AD386" s="3">
        <v>567</v>
      </c>
      <c r="AE386" s="3">
        <v>609</v>
      </c>
      <c r="AF386" s="3">
        <v>790</v>
      </c>
      <c r="AG386" s="3">
        <v>733</v>
      </c>
      <c r="AH386" s="3">
        <v>712</v>
      </c>
      <c r="AI386" s="3">
        <v>788</v>
      </c>
      <c r="AJ386" s="3">
        <v>760</v>
      </c>
      <c r="AK386" s="3">
        <v>658</v>
      </c>
      <c r="AL386" s="3">
        <v>713</v>
      </c>
      <c r="AM386" s="3">
        <v>399</v>
      </c>
      <c r="AN386" s="3">
        <v>550</v>
      </c>
      <c r="AO386" s="3">
        <v>617</v>
      </c>
      <c r="AP386" s="3">
        <v>528</v>
      </c>
      <c r="AQ386" s="3">
        <v>723</v>
      </c>
      <c r="AR386" s="3">
        <v>677</v>
      </c>
      <c r="AS386" s="3">
        <v>526</v>
      </c>
      <c r="AT386" s="3">
        <v>684</v>
      </c>
      <c r="AU386" s="3">
        <v>652</v>
      </c>
      <c r="AV386" s="3">
        <v>816</v>
      </c>
      <c r="AW386" s="3">
        <v>549</v>
      </c>
      <c r="AX386" s="3">
        <v>906</v>
      </c>
      <c r="AY386" s="3">
        <v>660</v>
      </c>
      <c r="AZ386" s="3">
        <v>513</v>
      </c>
      <c r="BA386" s="3">
        <v>825</v>
      </c>
      <c r="BB386" s="3">
        <v>609</v>
      </c>
      <c r="BC386" s="3">
        <v>681</v>
      </c>
      <c r="BD386" s="3">
        <v>955</v>
      </c>
      <c r="BE386" s="3">
        <v>660</v>
      </c>
      <c r="BF386" s="3">
        <v>977</v>
      </c>
      <c r="BG386" s="3">
        <v>516</v>
      </c>
      <c r="BH386" s="3">
        <v>805</v>
      </c>
      <c r="BI386" s="3">
        <v>546</v>
      </c>
      <c r="BJ386" s="3">
        <v>719</v>
      </c>
      <c r="BK386" s="3">
        <v>989</v>
      </c>
      <c r="BL386" s="3">
        <v>649</v>
      </c>
      <c r="BM386" s="3">
        <v>552</v>
      </c>
      <c r="BN386" s="3">
        <v>690</v>
      </c>
      <c r="BO386" s="3">
        <v>648</v>
      </c>
      <c r="BP386" s="3">
        <v>573</v>
      </c>
      <c r="BQ386" s="3">
        <v>911</v>
      </c>
      <c r="BR386" s="3">
        <v>627</v>
      </c>
      <c r="BS386" s="3">
        <v>682</v>
      </c>
      <c r="BT386" s="3">
        <v>935</v>
      </c>
      <c r="BU386" s="3">
        <v>1033</v>
      </c>
      <c r="BV386" s="3">
        <v>822</v>
      </c>
      <c r="BW386" s="3">
        <v>1108</v>
      </c>
      <c r="BX386" s="3">
        <v>634</v>
      </c>
      <c r="BY386" s="3">
        <v>586</v>
      </c>
      <c r="BZ386" s="3">
        <v>528</v>
      </c>
      <c r="CA386" s="3">
        <v>687</v>
      </c>
      <c r="CB386" s="3">
        <v>691</v>
      </c>
      <c r="CC386" s="3">
        <v>620</v>
      </c>
      <c r="CD386" s="3">
        <v>700</v>
      </c>
      <c r="CE386" s="3">
        <v>835</v>
      </c>
      <c r="CF386" s="3">
        <v>810</v>
      </c>
      <c r="CG386" s="3">
        <v>1041</v>
      </c>
      <c r="CH386" s="3">
        <v>658</v>
      </c>
    </row>
    <row r="387" spans="1:86" x14ac:dyDescent="0.2">
      <c r="A387" s="5" t="s">
        <v>525</v>
      </c>
      <c r="B387" s="9">
        <v>762332</v>
      </c>
      <c r="C387" s="9">
        <v>85</v>
      </c>
      <c r="D387" s="9">
        <v>428330</v>
      </c>
      <c r="E387" s="1" t="s">
        <v>526</v>
      </c>
      <c r="F387" s="1" t="s">
        <v>78</v>
      </c>
      <c r="G387" s="1" t="s">
        <v>78</v>
      </c>
      <c r="H387" s="1" t="s">
        <v>78</v>
      </c>
      <c r="I387" s="3">
        <v>2587</v>
      </c>
      <c r="J387" s="3">
        <v>2464</v>
      </c>
      <c r="K387" s="3">
        <v>2019</v>
      </c>
      <c r="L387" s="3">
        <v>2182</v>
      </c>
      <c r="M387" s="3">
        <v>2572</v>
      </c>
      <c r="N387" s="3">
        <v>2102</v>
      </c>
      <c r="O387" s="3">
        <v>1515</v>
      </c>
      <c r="P387" s="3">
        <v>1648</v>
      </c>
      <c r="Q387" s="3">
        <v>1415</v>
      </c>
      <c r="R387" s="3">
        <v>2336</v>
      </c>
      <c r="S387" s="3">
        <v>1358</v>
      </c>
      <c r="T387" s="3">
        <v>2289</v>
      </c>
      <c r="U387" s="3">
        <v>1119</v>
      </c>
      <c r="V387" s="3">
        <v>2773</v>
      </c>
      <c r="W387" s="3">
        <v>2142</v>
      </c>
      <c r="X387" s="3">
        <v>2015</v>
      </c>
      <c r="Y387" s="3">
        <v>1155</v>
      </c>
      <c r="Z387" s="3">
        <v>1974</v>
      </c>
      <c r="AA387" s="3">
        <v>2725</v>
      </c>
      <c r="AB387" s="3">
        <v>1531</v>
      </c>
      <c r="AC387" s="3">
        <v>2180</v>
      </c>
      <c r="AD387" s="3">
        <v>1535</v>
      </c>
      <c r="AE387" s="3">
        <v>1161</v>
      </c>
      <c r="AF387" s="3">
        <v>1370</v>
      </c>
      <c r="AG387" s="3">
        <v>1103</v>
      </c>
      <c r="AH387" s="3">
        <v>1505</v>
      </c>
      <c r="AI387" s="3">
        <v>1888</v>
      </c>
      <c r="AJ387" s="3">
        <v>2322</v>
      </c>
      <c r="AK387" s="3">
        <v>1190</v>
      </c>
      <c r="AL387" s="3">
        <v>1671</v>
      </c>
      <c r="AM387" s="3">
        <v>1709</v>
      </c>
      <c r="AN387" s="3">
        <v>1068</v>
      </c>
      <c r="AO387" s="3">
        <v>1037</v>
      </c>
      <c r="AP387" s="3">
        <v>1142</v>
      </c>
      <c r="AQ387" s="3">
        <v>2497</v>
      </c>
      <c r="AR387" s="3">
        <v>2673</v>
      </c>
      <c r="AS387" s="3">
        <v>1196</v>
      </c>
      <c r="AT387" s="3">
        <v>2469</v>
      </c>
      <c r="AU387" s="3">
        <v>1552</v>
      </c>
      <c r="AV387" s="3">
        <v>1707</v>
      </c>
      <c r="AW387" s="3">
        <v>905</v>
      </c>
      <c r="AX387" s="3">
        <v>1676</v>
      </c>
      <c r="AY387" s="3">
        <v>1598</v>
      </c>
      <c r="AZ387" s="3">
        <v>828</v>
      </c>
      <c r="BA387" s="3">
        <v>1997</v>
      </c>
      <c r="BB387" s="3">
        <v>1372</v>
      </c>
      <c r="BC387" s="3">
        <v>1519</v>
      </c>
      <c r="BD387" s="3">
        <v>2242</v>
      </c>
      <c r="BE387" s="3">
        <v>1533</v>
      </c>
      <c r="BF387" s="3">
        <v>1969</v>
      </c>
      <c r="BG387" s="3">
        <v>968</v>
      </c>
      <c r="BH387" s="3">
        <v>1871</v>
      </c>
      <c r="BI387" s="3">
        <v>1297</v>
      </c>
      <c r="BJ387" s="3">
        <v>2689</v>
      </c>
      <c r="BK387" s="3">
        <v>2720</v>
      </c>
      <c r="BL387" s="3">
        <v>1224</v>
      </c>
      <c r="BM387" s="3">
        <v>1086</v>
      </c>
      <c r="BN387" s="3">
        <v>1541</v>
      </c>
      <c r="BO387" s="3">
        <v>2793</v>
      </c>
      <c r="BP387" s="3">
        <v>1358</v>
      </c>
      <c r="BQ387" s="3">
        <v>2448</v>
      </c>
      <c r="BR387" s="3">
        <v>1646</v>
      </c>
      <c r="BS387" s="3">
        <v>1695</v>
      </c>
      <c r="BT387" s="3">
        <v>2051</v>
      </c>
      <c r="BU387" s="3">
        <v>2787</v>
      </c>
      <c r="BV387" s="3">
        <v>1970</v>
      </c>
      <c r="BW387" s="3">
        <v>2504</v>
      </c>
      <c r="BX387" s="3">
        <v>1544</v>
      </c>
      <c r="BY387" s="3">
        <v>1357</v>
      </c>
      <c r="BZ387" s="3">
        <v>1346</v>
      </c>
      <c r="CA387" s="3">
        <v>1289</v>
      </c>
      <c r="CB387" s="3">
        <v>1517</v>
      </c>
      <c r="CC387" s="3">
        <v>1427</v>
      </c>
      <c r="CD387" s="3">
        <v>1314</v>
      </c>
      <c r="CE387" s="3">
        <v>1841</v>
      </c>
      <c r="CF387" s="3">
        <v>2616</v>
      </c>
      <c r="CG387" s="3">
        <v>2809</v>
      </c>
      <c r="CH387" s="3">
        <v>2158</v>
      </c>
    </row>
    <row r="388" spans="1:86" x14ac:dyDescent="0.2">
      <c r="A388" s="5" t="s">
        <v>620</v>
      </c>
      <c r="B388" s="9">
        <v>533908</v>
      </c>
      <c r="C388" s="9">
        <v>154</v>
      </c>
      <c r="D388" s="9">
        <v>310249</v>
      </c>
      <c r="E388" s="1" t="s">
        <v>621</v>
      </c>
      <c r="F388" s="1" t="s">
        <v>78</v>
      </c>
      <c r="G388" s="1" t="s">
        <v>78</v>
      </c>
      <c r="H388" s="1" t="s">
        <v>78</v>
      </c>
      <c r="I388" s="3">
        <v>383</v>
      </c>
      <c r="J388" s="3">
        <v>1321</v>
      </c>
      <c r="K388" s="3">
        <v>786</v>
      </c>
      <c r="L388" s="3">
        <v>78</v>
      </c>
      <c r="M388" s="3">
        <v>1070</v>
      </c>
      <c r="N388" s="3">
        <v>5603</v>
      </c>
      <c r="O388" s="3">
        <v>100</v>
      </c>
      <c r="P388" s="3">
        <v>98</v>
      </c>
      <c r="Q388" s="3">
        <v>788</v>
      </c>
      <c r="R388" s="3">
        <v>407</v>
      </c>
      <c r="S388" s="3">
        <v>147</v>
      </c>
      <c r="T388" s="3">
        <v>2078</v>
      </c>
      <c r="U388" s="3">
        <v>402</v>
      </c>
      <c r="V388" s="3">
        <v>183</v>
      </c>
      <c r="W388" s="3">
        <v>173</v>
      </c>
      <c r="X388" s="3">
        <v>628</v>
      </c>
      <c r="Y388" s="3">
        <v>105</v>
      </c>
      <c r="Z388" s="3">
        <v>641</v>
      </c>
      <c r="AA388" s="3">
        <v>3373</v>
      </c>
      <c r="AB388" s="3">
        <v>456</v>
      </c>
      <c r="AC388" s="3">
        <v>133</v>
      </c>
      <c r="AD388" s="3">
        <v>81</v>
      </c>
      <c r="AE388" s="3">
        <v>486</v>
      </c>
      <c r="AF388" s="3">
        <v>99</v>
      </c>
      <c r="AG388" s="3">
        <v>85</v>
      </c>
      <c r="AH388" s="3">
        <v>145</v>
      </c>
      <c r="AI388" s="3">
        <v>1747</v>
      </c>
      <c r="AJ388" s="3">
        <v>241</v>
      </c>
      <c r="AK388" s="3">
        <v>216</v>
      </c>
      <c r="AL388" s="3">
        <v>697</v>
      </c>
      <c r="AM388" s="3">
        <v>117</v>
      </c>
      <c r="AN388" s="3">
        <v>81</v>
      </c>
      <c r="AO388" s="3">
        <v>1254</v>
      </c>
      <c r="AP388" s="3">
        <v>232</v>
      </c>
      <c r="AQ388" s="3">
        <v>177</v>
      </c>
      <c r="AR388" s="3">
        <v>118</v>
      </c>
      <c r="AS388" s="3">
        <v>247</v>
      </c>
      <c r="AT388" s="3">
        <v>95</v>
      </c>
      <c r="AU388" s="3">
        <v>248</v>
      </c>
      <c r="AV388" s="3">
        <v>110</v>
      </c>
      <c r="AW388" s="3">
        <v>180</v>
      </c>
      <c r="AX388" s="3">
        <v>4701</v>
      </c>
      <c r="AY388" s="3">
        <v>88</v>
      </c>
      <c r="AZ388" s="3">
        <v>111</v>
      </c>
      <c r="BA388" s="3">
        <v>3290</v>
      </c>
      <c r="BB388" s="3">
        <v>83</v>
      </c>
      <c r="BC388" s="3">
        <v>5281</v>
      </c>
      <c r="BD388" s="3">
        <v>81</v>
      </c>
      <c r="BE388" s="3">
        <v>89</v>
      </c>
      <c r="BF388" s="3">
        <v>576</v>
      </c>
      <c r="BG388" s="3">
        <v>76</v>
      </c>
      <c r="BH388" s="3">
        <v>145</v>
      </c>
      <c r="BI388" s="3">
        <v>106</v>
      </c>
      <c r="BJ388" s="3">
        <v>127</v>
      </c>
      <c r="BK388" s="3">
        <v>272</v>
      </c>
      <c r="BL388" s="3">
        <v>100</v>
      </c>
      <c r="BM388" s="3">
        <v>82</v>
      </c>
      <c r="BN388" s="3">
        <v>153</v>
      </c>
      <c r="BO388" s="3">
        <v>336</v>
      </c>
      <c r="BP388" s="3">
        <v>82</v>
      </c>
      <c r="BQ388" s="3">
        <v>328</v>
      </c>
      <c r="BR388" s="3">
        <v>105</v>
      </c>
      <c r="BS388" s="3">
        <v>1801</v>
      </c>
      <c r="BT388" s="3">
        <v>153</v>
      </c>
      <c r="BU388" s="3">
        <v>824</v>
      </c>
      <c r="BV388" s="3">
        <v>1961</v>
      </c>
      <c r="BW388" s="3">
        <v>3954</v>
      </c>
      <c r="BX388" s="3">
        <v>464</v>
      </c>
      <c r="BY388" s="3">
        <v>80</v>
      </c>
      <c r="BZ388" s="3">
        <v>396</v>
      </c>
      <c r="CA388" s="3">
        <v>7873</v>
      </c>
      <c r="CB388" s="3">
        <v>3036</v>
      </c>
      <c r="CC388" s="3">
        <v>150</v>
      </c>
      <c r="CD388" s="3">
        <v>497</v>
      </c>
      <c r="CE388" s="3">
        <v>8673</v>
      </c>
      <c r="CF388" s="3">
        <v>1136</v>
      </c>
      <c r="CG388" s="3">
        <v>524</v>
      </c>
      <c r="CH388" s="3">
        <v>142</v>
      </c>
    </row>
    <row r="389" spans="1:86" x14ac:dyDescent="0.2">
      <c r="A389" s="5" t="s">
        <v>961</v>
      </c>
      <c r="B389" s="9">
        <v>783186</v>
      </c>
      <c r="C389" s="9">
        <v>100</v>
      </c>
      <c r="D389" s="9">
        <v>200942</v>
      </c>
      <c r="E389" s="1" t="s">
        <v>962</v>
      </c>
      <c r="F389" s="1" t="s">
        <v>78</v>
      </c>
      <c r="G389" s="1" t="s">
        <v>78</v>
      </c>
      <c r="H389" s="1" t="s">
        <v>78</v>
      </c>
      <c r="I389" s="3">
        <v>423</v>
      </c>
      <c r="J389" s="3">
        <v>347</v>
      </c>
      <c r="K389" s="3">
        <v>295</v>
      </c>
      <c r="L389" s="3">
        <v>194</v>
      </c>
      <c r="M389" s="3">
        <v>323</v>
      </c>
      <c r="N389" s="3">
        <v>279</v>
      </c>
      <c r="O389" s="3">
        <v>294</v>
      </c>
      <c r="P389" s="3">
        <v>410</v>
      </c>
      <c r="Q389" s="3">
        <v>341</v>
      </c>
      <c r="R389" s="3">
        <v>476</v>
      </c>
      <c r="S389" s="3">
        <v>517</v>
      </c>
      <c r="T389" s="3">
        <v>238</v>
      </c>
      <c r="U389" s="3">
        <v>400</v>
      </c>
      <c r="V389" s="3">
        <v>604</v>
      </c>
      <c r="W389" s="3">
        <v>334</v>
      </c>
      <c r="X389" s="3">
        <v>381</v>
      </c>
      <c r="Y389" s="3">
        <v>328</v>
      </c>
      <c r="Z389" s="3">
        <v>413</v>
      </c>
      <c r="AA389" s="3">
        <v>576</v>
      </c>
      <c r="AB389" s="3">
        <v>316</v>
      </c>
      <c r="AC389" s="3">
        <v>476</v>
      </c>
      <c r="AD389" s="3">
        <v>307</v>
      </c>
      <c r="AE389" s="3">
        <v>387</v>
      </c>
      <c r="AF389" s="3">
        <v>374</v>
      </c>
      <c r="AG389" s="3">
        <v>247</v>
      </c>
      <c r="AH389" s="3">
        <v>335</v>
      </c>
      <c r="AI389" s="3">
        <v>321</v>
      </c>
      <c r="AJ389" s="3">
        <v>691</v>
      </c>
      <c r="AK389" s="3">
        <v>292</v>
      </c>
      <c r="AL389" s="3">
        <v>304</v>
      </c>
      <c r="AM389" s="3">
        <v>428</v>
      </c>
      <c r="AN389" s="3">
        <v>270</v>
      </c>
      <c r="AO389" s="3">
        <v>265</v>
      </c>
      <c r="AP389" s="3">
        <v>534</v>
      </c>
      <c r="AQ389" s="3">
        <v>739</v>
      </c>
      <c r="AR389" s="3">
        <v>185</v>
      </c>
      <c r="AS389" s="3">
        <v>270</v>
      </c>
      <c r="AT389" s="3">
        <v>346</v>
      </c>
      <c r="AU389" s="3">
        <v>367</v>
      </c>
      <c r="AV389" s="3">
        <v>340</v>
      </c>
      <c r="AW389" s="3">
        <v>258</v>
      </c>
      <c r="AX389" s="3">
        <v>632</v>
      </c>
      <c r="AY389" s="3">
        <v>505</v>
      </c>
      <c r="AZ389" s="3">
        <v>473</v>
      </c>
      <c r="BA389" s="3">
        <v>366</v>
      </c>
      <c r="BB389" s="3">
        <v>252</v>
      </c>
      <c r="BC389" s="3">
        <v>294</v>
      </c>
      <c r="BD389" s="3">
        <v>869</v>
      </c>
      <c r="BE389" s="3">
        <v>471</v>
      </c>
      <c r="BF389" s="3">
        <v>1382</v>
      </c>
      <c r="BG389" s="3">
        <v>282</v>
      </c>
      <c r="BH389" s="3">
        <v>504</v>
      </c>
      <c r="BI389" s="3">
        <v>221</v>
      </c>
      <c r="BJ389" s="3">
        <v>218</v>
      </c>
      <c r="BK389" s="3">
        <v>370</v>
      </c>
      <c r="BL389" s="3">
        <v>335</v>
      </c>
      <c r="BM389" s="3">
        <v>249</v>
      </c>
      <c r="BN389" s="3">
        <v>510</v>
      </c>
      <c r="BO389" s="3">
        <v>817</v>
      </c>
      <c r="BP389" s="3">
        <v>252</v>
      </c>
      <c r="BQ389" s="3">
        <v>724</v>
      </c>
      <c r="BR389" s="3">
        <v>272</v>
      </c>
      <c r="BS389" s="3">
        <v>407</v>
      </c>
      <c r="BT389" s="3">
        <v>352</v>
      </c>
      <c r="BU389" s="3">
        <v>3222</v>
      </c>
      <c r="BV389" s="3">
        <v>1078</v>
      </c>
      <c r="BW389" s="3">
        <v>1440</v>
      </c>
      <c r="BX389" s="3">
        <v>395</v>
      </c>
      <c r="BY389" s="3">
        <v>358</v>
      </c>
      <c r="BZ389" s="3">
        <v>522</v>
      </c>
      <c r="CA389" s="3">
        <v>222</v>
      </c>
      <c r="CB389" s="3">
        <v>183</v>
      </c>
      <c r="CC389" s="3">
        <v>379</v>
      </c>
      <c r="CD389" s="3">
        <v>1435</v>
      </c>
      <c r="CE389" s="3">
        <v>340</v>
      </c>
      <c r="CF389" s="3">
        <v>387</v>
      </c>
      <c r="CG389" s="3">
        <v>254</v>
      </c>
      <c r="CH389" s="3">
        <v>714</v>
      </c>
    </row>
    <row r="390" spans="1:86" x14ac:dyDescent="0.2">
      <c r="A390" s="5" t="s">
        <v>521</v>
      </c>
      <c r="B390" s="9">
        <v>808905</v>
      </c>
      <c r="C390" s="9">
        <v>98</v>
      </c>
      <c r="D390" s="9">
        <v>438057</v>
      </c>
      <c r="E390" s="1" t="s">
        <v>522</v>
      </c>
      <c r="F390" s="1" t="s">
        <v>78</v>
      </c>
      <c r="G390" s="1" t="s">
        <v>78</v>
      </c>
      <c r="H390" s="1" t="s">
        <v>78</v>
      </c>
      <c r="I390" s="3">
        <v>810</v>
      </c>
      <c r="J390" s="3">
        <v>705</v>
      </c>
      <c r="K390" s="3">
        <v>365</v>
      </c>
      <c r="L390" s="3">
        <v>217</v>
      </c>
      <c r="M390" s="3">
        <v>1296</v>
      </c>
      <c r="N390" s="3">
        <v>606</v>
      </c>
      <c r="O390" s="3">
        <v>230</v>
      </c>
      <c r="P390" s="3">
        <v>230</v>
      </c>
      <c r="Q390" s="3">
        <v>269</v>
      </c>
      <c r="R390" s="3">
        <v>427</v>
      </c>
      <c r="S390" s="3">
        <v>297</v>
      </c>
      <c r="T390" s="3">
        <v>201</v>
      </c>
      <c r="U390" s="3">
        <v>350</v>
      </c>
      <c r="V390" s="3">
        <v>561</v>
      </c>
      <c r="W390" s="3">
        <v>252</v>
      </c>
      <c r="X390" s="3">
        <v>336</v>
      </c>
      <c r="Y390" s="3">
        <v>423</v>
      </c>
      <c r="Z390" s="3">
        <v>605</v>
      </c>
      <c r="AA390" s="3">
        <v>542</v>
      </c>
      <c r="AB390" s="3">
        <v>517</v>
      </c>
      <c r="AC390" s="3">
        <v>581</v>
      </c>
      <c r="AD390" s="3">
        <v>239</v>
      </c>
      <c r="AE390" s="3">
        <v>663</v>
      </c>
      <c r="AF390" s="3">
        <v>362</v>
      </c>
      <c r="AG390" s="3">
        <v>462</v>
      </c>
      <c r="AH390" s="3">
        <v>492</v>
      </c>
      <c r="AI390" s="3">
        <v>418</v>
      </c>
      <c r="AJ390" s="3">
        <v>650</v>
      </c>
      <c r="AK390" s="3">
        <v>547</v>
      </c>
      <c r="AL390" s="3">
        <v>345</v>
      </c>
      <c r="AM390" s="3">
        <v>381</v>
      </c>
      <c r="AN390" s="3">
        <v>292</v>
      </c>
      <c r="AO390" s="3">
        <v>337</v>
      </c>
      <c r="AP390" s="3">
        <v>509</v>
      </c>
      <c r="AQ390" s="3">
        <v>627</v>
      </c>
      <c r="AR390" s="3">
        <v>412</v>
      </c>
      <c r="AS390" s="3">
        <v>495</v>
      </c>
      <c r="AT390" s="3">
        <v>471</v>
      </c>
      <c r="AU390" s="3">
        <v>295</v>
      </c>
      <c r="AV390" s="3">
        <v>728</v>
      </c>
      <c r="AW390" s="3">
        <v>212</v>
      </c>
      <c r="AX390" s="3">
        <v>309</v>
      </c>
      <c r="AY390" s="3">
        <v>726</v>
      </c>
      <c r="AZ390" s="3">
        <v>196</v>
      </c>
      <c r="BA390" s="3">
        <v>274</v>
      </c>
      <c r="BB390" s="3">
        <v>213</v>
      </c>
      <c r="BC390" s="3">
        <v>325</v>
      </c>
      <c r="BD390" s="3">
        <v>237</v>
      </c>
      <c r="BE390" s="3">
        <v>179</v>
      </c>
      <c r="BF390" s="3">
        <v>477</v>
      </c>
      <c r="BG390" s="3">
        <v>255</v>
      </c>
      <c r="BH390" s="3">
        <v>260</v>
      </c>
      <c r="BI390" s="3">
        <v>272</v>
      </c>
      <c r="BJ390" s="3">
        <v>261</v>
      </c>
      <c r="BK390" s="3">
        <v>461</v>
      </c>
      <c r="BL390" s="3">
        <v>858</v>
      </c>
      <c r="BM390" s="3">
        <v>193</v>
      </c>
      <c r="BN390" s="3">
        <v>168</v>
      </c>
      <c r="BO390" s="3">
        <v>3601</v>
      </c>
      <c r="BP390" s="3">
        <v>236</v>
      </c>
      <c r="BQ390" s="3">
        <v>491</v>
      </c>
      <c r="BR390" s="3">
        <v>806</v>
      </c>
      <c r="BS390" s="3">
        <v>1069</v>
      </c>
      <c r="BT390" s="3">
        <v>329</v>
      </c>
      <c r="BU390" s="3">
        <v>339</v>
      </c>
      <c r="BV390" s="3">
        <v>430</v>
      </c>
      <c r="BW390" s="3">
        <v>483</v>
      </c>
      <c r="BX390" s="3">
        <v>215</v>
      </c>
      <c r="BY390" s="3">
        <v>204</v>
      </c>
      <c r="BZ390" s="3">
        <v>268</v>
      </c>
      <c r="CA390" s="3">
        <v>231</v>
      </c>
      <c r="CB390" s="3">
        <v>311</v>
      </c>
      <c r="CC390" s="3">
        <v>313</v>
      </c>
      <c r="CD390" s="3">
        <v>340</v>
      </c>
      <c r="CE390" s="3">
        <v>538</v>
      </c>
      <c r="CF390" s="3">
        <v>1140</v>
      </c>
      <c r="CG390" s="3">
        <v>227</v>
      </c>
      <c r="CH390" s="3">
        <v>325</v>
      </c>
    </row>
    <row r="391" spans="1:86" x14ac:dyDescent="0.2">
      <c r="A391" s="5" t="s">
        <v>783</v>
      </c>
      <c r="B391" s="9">
        <v>981412</v>
      </c>
      <c r="C391" s="9">
        <v>352</v>
      </c>
      <c r="D391" s="9">
        <v>232095</v>
      </c>
      <c r="E391" s="1" t="s">
        <v>784</v>
      </c>
      <c r="F391" s="1" t="s">
        <v>78</v>
      </c>
      <c r="G391" s="1" t="s">
        <v>78</v>
      </c>
      <c r="H391" s="1" t="s">
        <v>78</v>
      </c>
      <c r="I391" s="3">
        <v>659</v>
      </c>
      <c r="J391" s="3">
        <v>162</v>
      </c>
      <c r="K391" s="3">
        <v>466</v>
      </c>
      <c r="L391" s="3">
        <v>853</v>
      </c>
      <c r="M391" s="3">
        <v>1595</v>
      </c>
      <c r="N391" s="3">
        <v>328</v>
      </c>
      <c r="O391" s="3">
        <v>554</v>
      </c>
      <c r="P391" s="3">
        <v>307</v>
      </c>
      <c r="Q391" s="3">
        <v>483</v>
      </c>
      <c r="R391" s="3">
        <v>544</v>
      </c>
      <c r="S391" s="3">
        <v>194</v>
      </c>
      <c r="T391" s="3">
        <v>1118</v>
      </c>
      <c r="U391" s="3">
        <v>326</v>
      </c>
      <c r="V391" s="3">
        <v>214</v>
      </c>
      <c r="W391" s="3">
        <v>1021</v>
      </c>
      <c r="X391" s="3">
        <v>494</v>
      </c>
      <c r="Y391" s="3">
        <v>400</v>
      </c>
      <c r="Z391" s="3">
        <v>733</v>
      </c>
      <c r="AA391" s="3">
        <v>393</v>
      </c>
      <c r="AB391" s="3">
        <v>291</v>
      </c>
      <c r="AC391" s="3">
        <v>781</v>
      </c>
      <c r="AD391" s="3">
        <v>183</v>
      </c>
      <c r="AE391" s="3">
        <v>164</v>
      </c>
      <c r="AF391" s="3">
        <v>88</v>
      </c>
      <c r="AG391" s="3">
        <v>245</v>
      </c>
      <c r="AH391" s="3">
        <v>1192</v>
      </c>
      <c r="AI391" s="3">
        <v>245</v>
      </c>
      <c r="AJ391" s="3">
        <v>819</v>
      </c>
      <c r="AK391" s="3">
        <v>161</v>
      </c>
      <c r="AL391" s="3">
        <v>134</v>
      </c>
      <c r="AM391" s="3">
        <v>342</v>
      </c>
      <c r="AN391" s="3">
        <v>201</v>
      </c>
      <c r="AO391" s="3">
        <v>553</v>
      </c>
      <c r="AP391" s="3">
        <v>208</v>
      </c>
      <c r="AQ391" s="3">
        <v>657</v>
      </c>
      <c r="AR391" s="3">
        <v>95</v>
      </c>
      <c r="AS391" s="3">
        <v>217</v>
      </c>
      <c r="AT391" s="3">
        <v>417</v>
      </c>
      <c r="AU391" s="3">
        <v>355</v>
      </c>
      <c r="AV391" s="3">
        <v>678</v>
      </c>
      <c r="AW391" s="3">
        <v>121</v>
      </c>
      <c r="AX391" s="3">
        <v>683</v>
      </c>
      <c r="AY391" s="3">
        <v>567</v>
      </c>
      <c r="AZ391" s="3">
        <v>561</v>
      </c>
      <c r="BA391" s="3">
        <v>555</v>
      </c>
      <c r="BB391" s="3">
        <v>347</v>
      </c>
      <c r="BC391" s="3">
        <v>1901</v>
      </c>
      <c r="BD391" s="3">
        <v>159</v>
      </c>
      <c r="BE391" s="3">
        <v>186</v>
      </c>
      <c r="BF391" s="3">
        <v>446</v>
      </c>
      <c r="BG391" s="3">
        <v>186</v>
      </c>
      <c r="BH391" s="3">
        <v>399</v>
      </c>
      <c r="BI391" s="3">
        <v>427</v>
      </c>
      <c r="BJ391" s="3">
        <v>874</v>
      </c>
      <c r="BK391" s="3">
        <v>432</v>
      </c>
      <c r="BL391" s="3">
        <v>256</v>
      </c>
      <c r="BM391" s="3">
        <v>312</v>
      </c>
      <c r="BN391" s="3">
        <v>285</v>
      </c>
      <c r="BO391" s="3">
        <v>1743</v>
      </c>
      <c r="BP391" s="3">
        <v>269</v>
      </c>
      <c r="BQ391" s="3">
        <v>595</v>
      </c>
      <c r="BR391" s="3">
        <v>301</v>
      </c>
      <c r="BS391" s="3">
        <v>143</v>
      </c>
      <c r="BT391" s="3">
        <v>746</v>
      </c>
      <c r="BU391" s="3">
        <v>688</v>
      </c>
      <c r="BV391" s="3">
        <v>546</v>
      </c>
      <c r="BW391" s="3">
        <v>372</v>
      </c>
      <c r="BX391" s="3">
        <v>350</v>
      </c>
      <c r="BY391" s="3">
        <v>100</v>
      </c>
      <c r="BZ391" s="3">
        <v>288</v>
      </c>
      <c r="CA391" s="3">
        <v>155</v>
      </c>
      <c r="CB391" s="3">
        <v>241</v>
      </c>
      <c r="CC391" s="3">
        <v>237</v>
      </c>
      <c r="CD391" s="3">
        <v>558</v>
      </c>
      <c r="CE391" s="3">
        <v>895</v>
      </c>
      <c r="CF391" s="3">
        <v>1598</v>
      </c>
      <c r="CG391" s="3">
        <v>171</v>
      </c>
      <c r="CH391" s="3">
        <v>215</v>
      </c>
    </row>
    <row r="392" spans="1:86" x14ac:dyDescent="0.2">
      <c r="A392" s="5" t="s">
        <v>849</v>
      </c>
      <c r="B392" s="9">
        <v>249620</v>
      </c>
      <c r="C392" s="9">
        <v>85</v>
      </c>
      <c r="D392" s="9">
        <v>222115</v>
      </c>
      <c r="E392" s="1" t="s">
        <v>850</v>
      </c>
      <c r="F392" s="1" t="s">
        <v>78</v>
      </c>
      <c r="G392" s="1" t="s">
        <v>78</v>
      </c>
      <c r="H392" s="1" t="s">
        <v>78</v>
      </c>
      <c r="I392" s="3">
        <v>2921</v>
      </c>
      <c r="J392" s="3">
        <v>3250</v>
      </c>
      <c r="K392" s="3">
        <v>1963</v>
      </c>
      <c r="L392" s="3">
        <v>2502</v>
      </c>
      <c r="M392" s="3">
        <v>3466</v>
      </c>
      <c r="N392" s="3">
        <v>2953</v>
      </c>
      <c r="O392" s="3">
        <v>2897</v>
      </c>
      <c r="P392" s="3">
        <v>2064</v>
      </c>
      <c r="Q392" s="3">
        <v>1945</v>
      </c>
      <c r="R392" s="3">
        <v>3055</v>
      </c>
      <c r="S392" s="3">
        <v>1952</v>
      </c>
      <c r="T392" s="3">
        <v>3159</v>
      </c>
      <c r="U392" s="3">
        <v>1872</v>
      </c>
      <c r="V392" s="3">
        <v>2663</v>
      </c>
      <c r="W392" s="3">
        <v>2640</v>
      </c>
      <c r="X392" s="3">
        <v>2904</v>
      </c>
      <c r="Y392" s="3">
        <v>2256</v>
      </c>
      <c r="Z392" s="3">
        <v>2505</v>
      </c>
      <c r="AA392" s="3">
        <v>2917</v>
      </c>
      <c r="AB392" s="3">
        <v>1693</v>
      </c>
      <c r="AC392" s="3">
        <v>2363</v>
      </c>
      <c r="AD392" s="3">
        <v>1816</v>
      </c>
      <c r="AE392" s="3">
        <v>1557</v>
      </c>
      <c r="AF392" s="3">
        <v>3069</v>
      </c>
      <c r="AG392" s="3">
        <v>2519</v>
      </c>
      <c r="AH392" s="3">
        <v>1366</v>
      </c>
      <c r="AI392" s="3">
        <v>2950</v>
      </c>
      <c r="AJ392" s="3">
        <v>2694</v>
      </c>
      <c r="AK392" s="3">
        <v>1975</v>
      </c>
      <c r="AL392" s="3">
        <v>2576</v>
      </c>
      <c r="AM392" s="3">
        <v>2058</v>
      </c>
      <c r="AN392" s="3">
        <v>3365</v>
      </c>
      <c r="AO392" s="3">
        <v>1633</v>
      </c>
      <c r="AP392" s="3">
        <v>1933</v>
      </c>
      <c r="AQ392" s="3">
        <v>2614</v>
      </c>
      <c r="AR392" s="3">
        <v>8899</v>
      </c>
      <c r="AS392" s="3">
        <v>2029</v>
      </c>
      <c r="AT392" s="3">
        <v>3092</v>
      </c>
      <c r="AU392" s="3">
        <v>3943</v>
      </c>
      <c r="AV392" s="3">
        <v>2500</v>
      </c>
      <c r="AW392" s="3">
        <v>1784</v>
      </c>
      <c r="AX392" s="3">
        <v>3338</v>
      </c>
      <c r="AY392" s="3">
        <v>1861</v>
      </c>
      <c r="AZ392" s="3">
        <v>1755</v>
      </c>
      <c r="BA392" s="3">
        <v>3185</v>
      </c>
      <c r="BB392" s="3">
        <v>2320</v>
      </c>
      <c r="BC392" s="3">
        <v>2261</v>
      </c>
      <c r="BD392" s="3">
        <v>3431</v>
      </c>
      <c r="BE392" s="3">
        <v>1938</v>
      </c>
      <c r="BF392" s="3">
        <v>2799</v>
      </c>
      <c r="BG392" s="3">
        <v>3140</v>
      </c>
      <c r="BH392" s="3">
        <v>2955</v>
      </c>
      <c r="BI392" s="3">
        <v>1693</v>
      </c>
      <c r="BJ392" s="3">
        <v>3316</v>
      </c>
      <c r="BK392" s="3">
        <v>2210</v>
      </c>
      <c r="BL392" s="3">
        <v>2166</v>
      </c>
      <c r="BM392" s="3">
        <v>1788</v>
      </c>
      <c r="BN392" s="3">
        <v>1506</v>
      </c>
      <c r="BO392" s="3">
        <v>3022</v>
      </c>
      <c r="BP392" s="3">
        <v>1922</v>
      </c>
      <c r="BQ392" s="3">
        <v>3135</v>
      </c>
      <c r="BR392" s="3">
        <v>1864</v>
      </c>
      <c r="BS392" s="3">
        <v>3768</v>
      </c>
      <c r="BT392" s="3">
        <v>2498</v>
      </c>
      <c r="BU392" s="3">
        <v>3170</v>
      </c>
      <c r="BV392" s="3">
        <v>2921</v>
      </c>
      <c r="BW392" s="3">
        <v>3131</v>
      </c>
      <c r="BX392" s="3">
        <v>1887</v>
      </c>
      <c r="BY392" s="3">
        <v>1940</v>
      </c>
      <c r="BZ392" s="3">
        <v>1808</v>
      </c>
      <c r="CA392" s="3">
        <v>1904</v>
      </c>
      <c r="CB392" s="3">
        <v>1347</v>
      </c>
      <c r="CC392" s="3">
        <v>1488</v>
      </c>
      <c r="CD392" s="3">
        <v>1895</v>
      </c>
      <c r="CE392" s="3">
        <v>2526</v>
      </c>
      <c r="CF392" s="3">
        <v>3291</v>
      </c>
      <c r="CG392" s="3">
        <v>3607</v>
      </c>
      <c r="CH392" s="3">
        <v>3172</v>
      </c>
    </row>
    <row r="393" spans="1:86" x14ac:dyDescent="0.2">
      <c r="A393" s="5" t="s">
        <v>626</v>
      </c>
      <c r="B393" s="9">
        <v>232910</v>
      </c>
      <c r="C393" s="9">
        <v>130</v>
      </c>
      <c r="D393" s="9">
        <v>309631</v>
      </c>
      <c r="E393" s="1" t="s">
        <v>627</v>
      </c>
      <c r="F393" s="1" t="s">
        <v>78</v>
      </c>
      <c r="G393" s="1" t="s">
        <v>78</v>
      </c>
      <c r="H393" s="1" t="s">
        <v>78</v>
      </c>
      <c r="I393" s="3">
        <v>368</v>
      </c>
      <c r="J393" s="3">
        <v>968</v>
      </c>
      <c r="K393" s="3">
        <v>1320</v>
      </c>
      <c r="L393" s="3">
        <v>1912</v>
      </c>
      <c r="M393" s="3">
        <v>1584</v>
      </c>
      <c r="N393" s="3">
        <v>869</v>
      </c>
      <c r="O393" s="3">
        <v>2360</v>
      </c>
      <c r="P393" s="3">
        <v>3000</v>
      </c>
      <c r="Q393" s="3">
        <v>1520</v>
      </c>
      <c r="R393" s="3">
        <v>828</v>
      </c>
      <c r="S393" s="3">
        <v>2400</v>
      </c>
      <c r="T393" s="3">
        <v>792</v>
      </c>
      <c r="U393" s="3">
        <v>2912</v>
      </c>
      <c r="V393" s="3">
        <v>4064</v>
      </c>
      <c r="W393" s="3">
        <v>3240</v>
      </c>
      <c r="X393" s="3">
        <v>888</v>
      </c>
      <c r="Y393" s="3">
        <v>655</v>
      </c>
      <c r="Z393" s="3">
        <v>1712</v>
      </c>
      <c r="AA393" s="3">
        <v>2024</v>
      </c>
      <c r="AB393" s="3">
        <v>2912</v>
      </c>
      <c r="AC393" s="3">
        <v>1353</v>
      </c>
      <c r="AD393" s="3">
        <v>2040</v>
      </c>
      <c r="AE393" s="3">
        <v>3448</v>
      </c>
      <c r="AF393" s="3">
        <v>2320</v>
      </c>
      <c r="AG393" s="3">
        <v>543</v>
      </c>
      <c r="AH393" s="3">
        <v>2288</v>
      </c>
      <c r="AI393" s="3">
        <v>1392</v>
      </c>
      <c r="AJ393" s="3">
        <v>385</v>
      </c>
      <c r="AK393" s="3">
        <v>687</v>
      </c>
      <c r="AL393" s="3">
        <v>1680</v>
      </c>
      <c r="AM393" s="3">
        <v>3936</v>
      </c>
      <c r="AN393" s="3">
        <v>978</v>
      </c>
      <c r="AO393" s="3">
        <v>1223</v>
      </c>
      <c r="AP393" s="3">
        <v>3240</v>
      </c>
      <c r="AQ393" s="3">
        <v>1312</v>
      </c>
      <c r="AR393" s="3">
        <v>813</v>
      </c>
      <c r="AS393" s="3">
        <v>1688</v>
      </c>
      <c r="AT393" s="3">
        <v>3080</v>
      </c>
      <c r="AU393" s="3">
        <v>2019</v>
      </c>
      <c r="AV393" s="3">
        <v>920</v>
      </c>
      <c r="AW393" s="3">
        <v>2048</v>
      </c>
      <c r="AX393" s="3">
        <v>3624</v>
      </c>
      <c r="AY393" s="3">
        <v>3064</v>
      </c>
      <c r="AZ393" s="3">
        <v>1216</v>
      </c>
      <c r="BA393" s="3">
        <v>9361</v>
      </c>
      <c r="BB393" s="3">
        <v>2432</v>
      </c>
      <c r="BC393" s="3">
        <v>1173</v>
      </c>
      <c r="BD393" s="3">
        <v>2112</v>
      </c>
      <c r="BE393" s="3">
        <v>1203</v>
      </c>
      <c r="BF393" s="3">
        <v>3400</v>
      </c>
      <c r="BG393" s="3">
        <v>244</v>
      </c>
      <c r="BH393" s="3">
        <v>1232</v>
      </c>
      <c r="BI393" s="3">
        <v>402</v>
      </c>
      <c r="BJ393" s="3">
        <v>541</v>
      </c>
      <c r="BK393" s="3">
        <v>1456</v>
      </c>
      <c r="BL393" s="3">
        <v>1328</v>
      </c>
      <c r="BM393" s="3">
        <v>599</v>
      </c>
      <c r="BN393" s="3">
        <v>3136</v>
      </c>
      <c r="BO393" s="3">
        <v>2912</v>
      </c>
      <c r="BP393" s="3">
        <v>321</v>
      </c>
      <c r="BQ393" s="3">
        <v>3336</v>
      </c>
      <c r="BR393" s="3">
        <v>1742</v>
      </c>
      <c r="BS393" s="3">
        <v>1038</v>
      </c>
      <c r="BT393" s="3">
        <v>1832</v>
      </c>
      <c r="BU393" s="3">
        <v>2152</v>
      </c>
      <c r="BV393" s="3">
        <v>2952</v>
      </c>
      <c r="BW393" s="3">
        <v>2480</v>
      </c>
      <c r="BX393" s="3">
        <v>4328</v>
      </c>
      <c r="BY393" s="3">
        <v>2432</v>
      </c>
      <c r="BZ393" s="3">
        <v>614</v>
      </c>
      <c r="CA393" s="3">
        <v>2936</v>
      </c>
      <c r="CB393" s="3">
        <v>1400</v>
      </c>
      <c r="CC393" s="3">
        <v>2231</v>
      </c>
      <c r="CD393" s="3">
        <v>1139</v>
      </c>
      <c r="CE393" s="3">
        <v>1960</v>
      </c>
      <c r="CF393" s="3">
        <v>2760</v>
      </c>
      <c r="CG393" s="3">
        <v>753</v>
      </c>
      <c r="CH393" s="3">
        <v>1016</v>
      </c>
    </row>
    <row r="394" spans="1:86" x14ac:dyDescent="0.2">
      <c r="A394" s="5" t="s">
        <v>949</v>
      </c>
      <c r="B394" s="9">
        <v>782008</v>
      </c>
      <c r="C394" s="9">
        <v>357</v>
      </c>
      <c r="D394" s="9">
        <v>202687</v>
      </c>
      <c r="E394" s="1" t="s">
        <v>950</v>
      </c>
      <c r="F394" s="1" t="s">
        <v>78</v>
      </c>
      <c r="G394" s="1" t="s">
        <v>78</v>
      </c>
      <c r="H394" s="1" t="s">
        <v>78</v>
      </c>
      <c r="I394" s="3">
        <v>196</v>
      </c>
      <c r="J394" s="3">
        <v>221</v>
      </c>
      <c r="K394" s="3">
        <v>487</v>
      </c>
      <c r="L394" s="3">
        <v>3223</v>
      </c>
      <c r="M394" s="3">
        <v>453</v>
      </c>
      <c r="N394" s="3">
        <v>160</v>
      </c>
      <c r="O394" s="3">
        <v>3080</v>
      </c>
      <c r="P394" s="3">
        <v>1893</v>
      </c>
      <c r="Q394" s="3">
        <v>161</v>
      </c>
      <c r="R394" s="3">
        <v>203</v>
      </c>
      <c r="S394" s="3">
        <v>145</v>
      </c>
      <c r="T394" s="3">
        <v>586</v>
      </c>
      <c r="U394" s="3">
        <v>147</v>
      </c>
      <c r="V394" s="3">
        <v>209</v>
      </c>
      <c r="W394" s="3">
        <v>1156</v>
      </c>
      <c r="X394" s="3">
        <v>243</v>
      </c>
      <c r="Y394" s="3">
        <v>103</v>
      </c>
      <c r="Z394" s="3">
        <v>175</v>
      </c>
      <c r="AA394" s="3">
        <v>173</v>
      </c>
      <c r="AB394" s="3">
        <v>157</v>
      </c>
      <c r="AC394" s="3">
        <v>188</v>
      </c>
      <c r="AD394" s="3">
        <v>121</v>
      </c>
      <c r="AE394" s="3">
        <v>213</v>
      </c>
      <c r="AF394" s="3">
        <v>158</v>
      </c>
      <c r="AG394" s="3">
        <v>155</v>
      </c>
      <c r="AH394" s="3">
        <v>89</v>
      </c>
      <c r="AI394" s="3">
        <v>240</v>
      </c>
      <c r="AJ394" s="3">
        <v>326</v>
      </c>
      <c r="AK394" s="3">
        <v>111</v>
      </c>
      <c r="AL394" s="3">
        <v>246</v>
      </c>
      <c r="AM394" s="3">
        <v>117</v>
      </c>
      <c r="AN394" s="3">
        <v>137</v>
      </c>
      <c r="AO394" s="3">
        <v>106</v>
      </c>
      <c r="AP394" s="3">
        <v>149</v>
      </c>
      <c r="AQ394" s="3">
        <v>162</v>
      </c>
      <c r="AR394" s="3">
        <v>182</v>
      </c>
      <c r="AS394" s="3">
        <v>102</v>
      </c>
      <c r="AT394" s="3">
        <v>209</v>
      </c>
      <c r="AU394" s="3">
        <v>104</v>
      </c>
      <c r="AV394" s="3">
        <v>181</v>
      </c>
      <c r="AW394" s="3">
        <v>148</v>
      </c>
      <c r="AX394" s="3">
        <v>273</v>
      </c>
      <c r="AY394" s="3">
        <v>3021</v>
      </c>
      <c r="AZ394" s="3">
        <v>831</v>
      </c>
      <c r="BA394" s="3">
        <v>350</v>
      </c>
      <c r="BB394" s="3">
        <v>447</v>
      </c>
      <c r="BC394" s="3">
        <v>261</v>
      </c>
      <c r="BD394" s="3">
        <v>191</v>
      </c>
      <c r="BE394" s="3">
        <v>154</v>
      </c>
      <c r="BF394" s="3">
        <v>172</v>
      </c>
      <c r="BG394" s="3">
        <v>374</v>
      </c>
      <c r="BH394" s="3">
        <v>168</v>
      </c>
      <c r="BI394" s="3">
        <v>157</v>
      </c>
      <c r="BJ394" s="3">
        <v>1154</v>
      </c>
      <c r="BK394" s="3">
        <v>211</v>
      </c>
      <c r="BL394" s="3">
        <v>138</v>
      </c>
      <c r="BM394" s="3">
        <v>96</v>
      </c>
      <c r="BN394" s="3">
        <v>140</v>
      </c>
      <c r="BO394" s="3">
        <v>179</v>
      </c>
      <c r="BP394" s="3">
        <v>153</v>
      </c>
      <c r="BQ394" s="3">
        <v>152</v>
      </c>
      <c r="BR394" s="3">
        <v>123</v>
      </c>
      <c r="BS394" s="3">
        <v>219</v>
      </c>
      <c r="BT394" s="3">
        <v>153</v>
      </c>
      <c r="BU394" s="3">
        <v>327</v>
      </c>
      <c r="BV394" s="3">
        <v>184</v>
      </c>
      <c r="BW394" s="3">
        <v>201</v>
      </c>
      <c r="BX394" s="3">
        <v>129</v>
      </c>
      <c r="BY394" s="3">
        <v>134</v>
      </c>
      <c r="BZ394" s="3">
        <v>110</v>
      </c>
      <c r="CA394" s="3">
        <v>133</v>
      </c>
      <c r="CB394" s="3">
        <v>114</v>
      </c>
      <c r="CC394" s="3">
        <v>142</v>
      </c>
      <c r="CD394" s="3">
        <v>159</v>
      </c>
      <c r="CE394" s="3">
        <v>174</v>
      </c>
      <c r="CF394" s="3">
        <v>232</v>
      </c>
      <c r="CG394" s="3">
        <v>217</v>
      </c>
      <c r="CH394" s="3">
        <v>171</v>
      </c>
    </row>
    <row r="395" spans="1:86" x14ac:dyDescent="0.2">
      <c r="A395" s="5" t="s">
        <v>1003</v>
      </c>
      <c r="B395" s="9">
        <v>589860</v>
      </c>
      <c r="C395" s="9">
        <v>217</v>
      </c>
      <c r="D395" s="9">
        <v>199213</v>
      </c>
      <c r="E395" s="1" t="s">
        <v>1004</v>
      </c>
      <c r="F395" s="1" t="s">
        <v>78</v>
      </c>
      <c r="G395" s="1" t="s">
        <v>78</v>
      </c>
      <c r="H395" s="1" t="s">
        <v>78</v>
      </c>
      <c r="I395" s="3">
        <v>1529</v>
      </c>
      <c r="J395" s="3">
        <v>248</v>
      </c>
      <c r="K395" s="3">
        <v>434</v>
      </c>
      <c r="L395" s="3">
        <v>323</v>
      </c>
      <c r="M395" s="3">
        <v>984</v>
      </c>
      <c r="N395" s="3">
        <v>502</v>
      </c>
      <c r="O395" s="3">
        <v>181</v>
      </c>
      <c r="P395" s="3">
        <v>132</v>
      </c>
      <c r="Q395" s="3">
        <v>211</v>
      </c>
      <c r="R395" s="3">
        <v>255</v>
      </c>
      <c r="S395" s="3">
        <v>213</v>
      </c>
      <c r="T395" s="3">
        <v>1092</v>
      </c>
      <c r="U395" s="3">
        <v>1060</v>
      </c>
      <c r="V395" s="3">
        <v>431</v>
      </c>
      <c r="W395" s="3">
        <v>270</v>
      </c>
      <c r="X395" s="3">
        <v>454</v>
      </c>
      <c r="Y395" s="3">
        <v>437</v>
      </c>
      <c r="Z395" s="3">
        <v>272</v>
      </c>
      <c r="AA395" s="3">
        <v>444</v>
      </c>
      <c r="AB395" s="3">
        <v>148</v>
      </c>
      <c r="AC395" s="3">
        <v>185</v>
      </c>
      <c r="AD395" s="3">
        <v>219</v>
      </c>
      <c r="AE395" s="3">
        <v>290</v>
      </c>
      <c r="AF395" s="3">
        <v>322</v>
      </c>
      <c r="AG395" s="3">
        <v>226</v>
      </c>
      <c r="AH395" s="3">
        <v>655</v>
      </c>
      <c r="AI395" s="3">
        <v>199</v>
      </c>
      <c r="AJ395" s="3">
        <v>330</v>
      </c>
      <c r="AK395" s="3">
        <v>151</v>
      </c>
      <c r="AL395" s="3">
        <v>336</v>
      </c>
      <c r="AM395" s="3">
        <v>354</v>
      </c>
      <c r="AN395" s="3">
        <v>302</v>
      </c>
      <c r="AO395" s="3">
        <v>239</v>
      </c>
      <c r="AP395" s="3">
        <v>233</v>
      </c>
      <c r="AQ395" s="3">
        <v>277</v>
      </c>
      <c r="AR395" s="3">
        <v>397</v>
      </c>
      <c r="AS395" s="3">
        <v>224</v>
      </c>
      <c r="AT395" s="3">
        <v>451</v>
      </c>
      <c r="AU395" s="3">
        <v>445</v>
      </c>
      <c r="AV395" s="3">
        <v>1632</v>
      </c>
      <c r="AW395" s="3">
        <v>284</v>
      </c>
      <c r="AX395" s="3">
        <v>255</v>
      </c>
      <c r="AY395" s="3">
        <v>422</v>
      </c>
      <c r="AZ395" s="3">
        <v>224</v>
      </c>
      <c r="BA395" s="3">
        <v>260</v>
      </c>
      <c r="BB395" s="3">
        <v>148</v>
      </c>
      <c r="BC395" s="3">
        <v>424</v>
      </c>
      <c r="BD395" s="3">
        <v>553</v>
      </c>
      <c r="BE395" s="3">
        <v>406</v>
      </c>
      <c r="BF395" s="3">
        <v>559</v>
      </c>
      <c r="BG395" s="3">
        <v>119</v>
      </c>
      <c r="BH395" s="3">
        <v>1058</v>
      </c>
      <c r="BI395" s="3">
        <v>273</v>
      </c>
      <c r="BJ395" s="3">
        <v>268</v>
      </c>
      <c r="BK395" s="3">
        <v>470</v>
      </c>
      <c r="BL395" s="3">
        <v>378</v>
      </c>
      <c r="BM395" s="3">
        <v>176</v>
      </c>
      <c r="BN395" s="3">
        <v>679</v>
      </c>
      <c r="BO395" s="3">
        <v>421</v>
      </c>
      <c r="BP395" s="3">
        <v>194</v>
      </c>
      <c r="BQ395" s="3">
        <v>448</v>
      </c>
      <c r="BR395" s="3">
        <v>174</v>
      </c>
      <c r="BS395" s="3">
        <v>523</v>
      </c>
      <c r="BT395" s="3">
        <v>253</v>
      </c>
      <c r="BU395" s="3">
        <v>939</v>
      </c>
      <c r="BV395" s="3">
        <v>402</v>
      </c>
      <c r="BW395" s="3">
        <v>445</v>
      </c>
      <c r="BX395" s="3">
        <v>279</v>
      </c>
      <c r="BY395" s="3">
        <v>232</v>
      </c>
      <c r="BZ395" s="3">
        <v>156</v>
      </c>
      <c r="CA395" s="3">
        <v>203</v>
      </c>
      <c r="CB395" s="3">
        <v>165</v>
      </c>
      <c r="CC395" s="3">
        <v>203</v>
      </c>
      <c r="CD395" s="3">
        <v>342</v>
      </c>
      <c r="CE395" s="3">
        <v>439</v>
      </c>
      <c r="CF395" s="3">
        <v>193</v>
      </c>
      <c r="CG395" s="3">
        <v>698</v>
      </c>
      <c r="CH395" s="3">
        <v>845</v>
      </c>
    </row>
    <row r="396" spans="1:86" x14ac:dyDescent="0.2">
      <c r="A396" s="5" t="s">
        <v>435</v>
      </c>
      <c r="B396" s="9">
        <v>455205</v>
      </c>
      <c r="C396" s="9">
        <v>171</v>
      </c>
      <c r="D396" s="9">
        <v>622135</v>
      </c>
      <c r="E396" s="1" t="s">
        <v>436</v>
      </c>
      <c r="F396" s="1" t="s">
        <v>78</v>
      </c>
      <c r="G396" s="1" t="s">
        <v>78</v>
      </c>
      <c r="H396" s="1" t="s">
        <v>78</v>
      </c>
      <c r="I396" s="3">
        <v>291</v>
      </c>
      <c r="J396" s="3">
        <v>157</v>
      </c>
      <c r="K396" s="3">
        <v>135</v>
      </c>
      <c r="L396" s="3">
        <v>93</v>
      </c>
      <c r="M396" s="3">
        <v>507</v>
      </c>
      <c r="N396" s="3">
        <v>354</v>
      </c>
      <c r="O396" s="3">
        <v>100</v>
      </c>
      <c r="P396" s="3">
        <v>134</v>
      </c>
      <c r="Q396" s="3">
        <v>134</v>
      </c>
      <c r="R396" s="3">
        <v>299</v>
      </c>
      <c r="S396" s="3">
        <v>107</v>
      </c>
      <c r="T396" s="3">
        <v>300</v>
      </c>
      <c r="U396" s="3">
        <v>200</v>
      </c>
      <c r="V396" s="3">
        <v>197</v>
      </c>
      <c r="W396" s="3">
        <v>133</v>
      </c>
      <c r="X396" s="3">
        <v>116</v>
      </c>
      <c r="Y396" s="3">
        <v>221</v>
      </c>
      <c r="Z396" s="3">
        <v>595</v>
      </c>
      <c r="AA396" s="3">
        <v>873</v>
      </c>
      <c r="AB396" s="3">
        <v>121</v>
      </c>
      <c r="AC396" s="3">
        <v>192</v>
      </c>
      <c r="AD396" s="3">
        <v>466</v>
      </c>
      <c r="AE396" s="3">
        <v>488</v>
      </c>
      <c r="AF396" s="3">
        <v>152</v>
      </c>
      <c r="AG396" s="3">
        <v>116</v>
      </c>
      <c r="AH396" s="3">
        <v>1264</v>
      </c>
      <c r="AI396" s="3">
        <v>321</v>
      </c>
      <c r="AJ396" s="3">
        <v>123</v>
      </c>
      <c r="AK396" s="3">
        <v>236</v>
      </c>
      <c r="AL396" s="3">
        <v>733</v>
      </c>
      <c r="AM396" s="3">
        <v>409</v>
      </c>
      <c r="AN396" s="3">
        <v>157</v>
      </c>
      <c r="AO396" s="3">
        <v>135</v>
      </c>
      <c r="AP396" s="3">
        <v>188</v>
      </c>
      <c r="AQ396" s="3">
        <v>1139</v>
      </c>
      <c r="AR396" s="3">
        <v>84</v>
      </c>
      <c r="AS396" s="3">
        <v>93</v>
      </c>
      <c r="AT396" s="3">
        <v>536</v>
      </c>
      <c r="AU396" s="3">
        <v>182</v>
      </c>
      <c r="AV396" s="3">
        <v>435</v>
      </c>
      <c r="AW396" s="3">
        <v>103</v>
      </c>
      <c r="AX396" s="3">
        <v>752</v>
      </c>
      <c r="AY396" s="3">
        <v>472</v>
      </c>
      <c r="AZ396" s="3">
        <v>292</v>
      </c>
      <c r="BA396" s="3">
        <v>547</v>
      </c>
      <c r="BB396" s="3">
        <v>183</v>
      </c>
      <c r="BC396" s="3">
        <v>696</v>
      </c>
      <c r="BD396" s="3">
        <v>1596</v>
      </c>
      <c r="BE396" s="3">
        <v>2068</v>
      </c>
      <c r="BF396" s="3">
        <v>1272</v>
      </c>
      <c r="BG396" s="3">
        <v>97</v>
      </c>
      <c r="BH396" s="3">
        <v>6132</v>
      </c>
      <c r="BI396" s="3">
        <v>413</v>
      </c>
      <c r="BJ396" s="3">
        <v>138</v>
      </c>
      <c r="BK396" s="3">
        <v>343</v>
      </c>
      <c r="BL396" s="3">
        <v>1021</v>
      </c>
      <c r="BM396" s="3">
        <v>199</v>
      </c>
      <c r="BN396" s="3">
        <v>4789</v>
      </c>
      <c r="BO396" s="3">
        <v>3995</v>
      </c>
      <c r="BP396" s="3">
        <v>138</v>
      </c>
      <c r="BQ396" s="3">
        <v>677</v>
      </c>
      <c r="BR396" s="3">
        <v>2691</v>
      </c>
      <c r="BS396" s="3">
        <v>980</v>
      </c>
      <c r="BT396" s="3">
        <v>6127</v>
      </c>
      <c r="BU396" s="3">
        <v>2433</v>
      </c>
      <c r="BV396" s="3">
        <v>3541</v>
      </c>
      <c r="BW396" s="3">
        <v>1626</v>
      </c>
      <c r="BX396" s="3">
        <v>2283</v>
      </c>
      <c r="BY396" s="3">
        <v>1823</v>
      </c>
      <c r="BZ396" s="3">
        <v>1065</v>
      </c>
      <c r="CA396" s="3">
        <v>426</v>
      </c>
      <c r="CB396" s="3">
        <v>265</v>
      </c>
      <c r="CC396" s="3">
        <v>1236</v>
      </c>
      <c r="CD396" s="3">
        <v>569</v>
      </c>
      <c r="CE396" s="3">
        <v>754</v>
      </c>
      <c r="CF396" s="3">
        <v>523</v>
      </c>
      <c r="CG396" s="3">
        <v>1430</v>
      </c>
      <c r="CH396" s="3">
        <v>175</v>
      </c>
    </row>
    <row r="397" spans="1:86" x14ac:dyDescent="0.2">
      <c r="A397" s="5" t="s">
        <v>743</v>
      </c>
      <c r="B397" s="9">
        <v>1181077</v>
      </c>
      <c r="C397" s="9">
        <v>295</v>
      </c>
      <c r="D397" s="9">
        <v>241881</v>
      </c>
      <c r="E397" s="1" t="s">
        <v>744</v>
      </c>
      <c r="F397" s="1" t="s">
        <v>78</v>
      </c>
      <c r="G397" s="1" t="s">
        <v>78</v>
      </c>
      <c r="H397" s="1" t="s">
        <v>78</v>
      </c>
      <c r="I397" s="3">
        <v>222</v>
      </c>
      <c r="J397" s="3">
        <v>126</v>
      </c>
      <c r="K397" s="3">
        <v>217</v>
      </c>
      <c r="L397" s="3">
        <v>152</v>
      </c>
      <c r="M397" s="3">
        <v>158</v>
      </c>
      <c r="N397" s="3">
        <v>181</v>
      </c>
      <c r="O397" s="3">
        <v>22</v>
      </c>
      <c r="P397" s="3">
        <v>155</v>
      </c>
      <c r="Q397" s="3">
        <v>158</v>
      </c>
      <c r="R397" s="3">
        <v>32</v>
      </c>
      <c r="S397" s="3">
        <v>188</v>
      </c>
      <c r="T397" s="3">
        <v>166</v>
      </c>
      <c r="U397" s="3">
        <v>161</v>
      </c>
      <c r="V397" s="3">
        <v>242</v>
      </c>
      <c r="W397" s="3">
        <v>42</v>
      </c>
      <c r="X397" s="3">
        <v>156</v>
      </c>
      <c r="Y397" s="3">
        <v>219</v>
      </c>
      <c r="Z397" s="3">
        <v>11</v>
      </c>
      <c r="AA397" s="3">
        <v>201</v>
      </c>
      <c r="AB397" s="3">
        <v>200</v>
      </c>
      <c r="AC397" s="3">
        <v>160</v>
      </c>
      <c r="AD397" s="3">
        <v>52</v>
      </c>
      <c r="AE397" s="3">
        <v>229</v>
      </c>
      <c r="AF397" s="3">
        <v>226</v>
      </c>
      <c r="AG397" s="3">
        <v>124</v>
      </c>
      <c r="AH397" s="3">
        <v>85</v>
      </c>
      <c r="AI397" s="3">
        <v>169</v>
      </c>
      <c r="AJ397" s="3">
        <v>196</v>
      </c>
      <c r="AK397" s="3">
        <v>177</v>
      </c>
      <c r="AL397" s="3">
        <v>189</v>
      </c>
      <c r="AM397" s="3">
        <v>217</v>
      </c>
      <c r="AN397" s="3">
        <v>149</v>
      </c>
      <c r="AO397" s="3">
        <v>164</v>
      </c>
      <c r="AP397" s="3">
        <v>181</v>
      </c>
      <c r="AQ397" s="3">
        <v>36</v>
      </c>
      <c r="AR397" s="3">
        <v>160</v>
      </c>
      <c r="AS397" s="3">
        <v>137</v>
      </c>
      <c r="AT397" s="3">
        <v>203</v>
      </c>
      <c r="AU397" s="3">
        <v>177</v>
      </c>
      <c r="AV397" s="3">
        <v>177</v>
      </c>
      <c r="AW397" s="3">
        <v>164</v>
      </c>
      <c r="AX397" s="3">
        <v>80</v>
      </c>
      <c r="AY397" s="3">
        <v>196</v>
      </c>
      <c r="AZ397" s="3">
        <v>158</v>
      </c>
      <c r="BA397" s="3">
        <v>261</v>
      </c>
      <c r="BB397" s="3">
        <v>49</v>
      </c>
      <c r="BC397" s="3">
        <v>240</v>
      </c>
      <c r="BD397" s="3">
        <v>179</v>
      </c>
      <c r="BE397" s="3">
        <v>178</v>
      </c>
      <c r="BF397" s="3">
        <v>39</v>
      </c>
      <c r="BG397" s="3">
        <v>199</v>
      </c>
      <c r="BH397" s="3">
        <v>181</v>
      </c>
      <c r="BI397" s="3">
        <v>191</v>
      </c>
      <c r="BJ397" s="3">
        <v>197</v>
      </c>
      <c r="BK397" s="3">
        <v>199</v>
      </c>
      <c r="BL397" s="3">
        <v>216</v>
      </c>
      <c r="BM397" s="3">
        <v>215</v>
      </c>
      <c r="BN397" s="3">
        <v>62</v>
      </c>
      <c r="BO397" s="3">
        <v>295</v>
      </c>
      <c r="BP397" s="3">
        <v>179</v>
      </c>
      <c r="BQ397" s="3">
        <v>343</v>
      </c>
      <c r="BR397" s="3">
        <v>41</v>
      </c>
      <c r="BS397" s="3">
        <v>244</v>
      </c>
      <c r="BT397" s="3">
        <v>163</v>
      </c>
      <c r="BU397" s="3">
        <v>238</v>
      </c>
      <c r="BV397" s="3">
        <v>194</v>
      </c>
      <c r="BW397" s="3">
        <v>31</v>
      </c>
      <c r="BX397" s="3">
        <v>265</v>
      </c>
      <c r="BY397" s="3">
        <v>202</v>
      </c>
      <c r="BZ397" s="3">
        <v>170</v>
      </c>
      <c r="CA397" s="3">
        <v>149</v>
      </c>
      <c r="CB397" s="3">
        <v>144</v>
      </c>
      <c r="CC397" s="3">
        <v>175</v>
      </c>
      <c r="CD397" s="3">
        <v>210</v>
      </c>
      <c r="CE397" s="3">
        <v>190</v>
      </c>
      <c r="CF397" s="3">
        <v>35</v>
      </c>
      <c r="CG397" s="3">
        <v>148</v>
      </c>
      <c r="CH397" s="3">
        <v>122</v>
      </c>
    </row>
    <row r="398" spans="1:86" x14ac:dyDescent="0.2">
      <c r="A398" s="5" t="s">
        <v>713</v>
      </c>
      <c r="B398" s="9">
        <v>339656</v>
      </c>
      <c r="C398" s="9">
        <v>157</v>
      </c>
      <c r="D398" s="9">
        <v>270086</v>
      </c>
      <c r="E398" s="1" t="s">
        <v>714</v>
      </c>
      <c r="F398" s="1" t="s">
        <v>78</v>
      </c>
      <c r="G398" s="1" t="s">
        <v>78</v>
      </c>
      <c r="H398" s="1" t="s">
        <v>78</v>
      </c>
      <c r="I398" s="3">
        <v>745</v>
      </c>
      <c r="J398" s="3">
        <v>1038</v>
      </c>
      <c r="K398" s="3">
        <v>878</v>
      </c>
      <c r="L398" s="3">
        <v>677</v>
      </c>
      <c r="M398" s="3">
        <v>785</v>
      </c>
      <c r="N398" s="3">
        <v>714</v>
      </c>
      <c r="O398" s="3">
        <v>520</v>
      </c>
      <c r="P398" s="3">
        <v>591</v>
      </c>
      <c r="Q398" s="3">
        <v>514</v>
      </c>
      <c r="R398" s="3">
        <v>662</v>
      </c>
      <c r="S398" s="3">
        <v>564</v>
      </c>
      <c r="T398" s="3">
        <v>590</v>
      </c>
      <c r="U398" s="3">
        <v>743</v>
      </c>
      <c r="V398" s="3">
        <v>612</v>
      </c>
      <c r="W398" s="3">
        <v>505</v>
      </c>
      <c r="X398" s="3">
        <v>505</v>
      </c>
      <c r="Y398" s="3">
        <v>674</v>
      </c>
      <c r="Z398" s="3">
        <v>879</v>
      </c>
      <c r="AA398" s="3">
        <v>733</v>
      </c>
      <c r="AB398" s="3">
        <v>819</v>
      </c>
      <c r="AC398" s="3">
        <v>622</v>
      </c>
      <c r="AD398" s="3">
        <v>673</v>
      </c>
      <c r="AE398" s="3">
        <v>759</v>
      </c>
      <c r="AF398" s="3">
        <v>586</v>
      </c>
      <c r="AG398" s="3">
        <v>644</v>
      </c>
      <c r="AH398" s="3">
        <v>720</v>
      </c>
      <c r="AI398" s="3">
        <v>445</v>
      </c>
      <c r="AJ398" s="3">
        <v>588</v>
      </c>
      <c r="AK398" s="3">
        <v>715</v>
      </c>
      <c r="AL398" s="3">
        <v>548</v>
      </c>
      <c r="AM398" s="3">
        <v>491</v>
      </c>
      <c r="AN398" s="3">
        <v>433</v>
      </c>
      <c r="AO398" s="3">
        <v>562</v>
      </c>
      <c r="AP398" s="3">
        <v>757</v>
      </c>
      <c r="AQ398" s="3">
        <v>769</v>
      </c>
      <c r="AR398" s="3">
        <v>499</v>
      </c>
      <c r="AS398" s="3">
        <v>601</v>
      </c>
      <c r="AT398" s="3">
        <v>694</v>
      </c>
      <c r="AU398" s="3">
        <v>554</v>
      </c>
      <c r="AV398" s="3">
        <v>506</v>
      </c>
      <c r="AW398" s="3">
        <v>518</v>
      </c>
      <c r="AX398" s="3">
        <v>867</v>
      </c>
      <c r="AY398" s="3">
        <v>611</v>
      </c>
      <c r="AZ398" s="3">
        <v>472</v>
      </c>
      <c r="BA398" s="3">
        <v>612</v>
      </c>
      <c r="BB398" s="3">
        <v>459</v>
      </c>
      <c r="BC398" s="3">
        <v>627</v>
      </c>
      <c r="BD398" s="3">
        <v>492</v>
      </c>
      <c r="BE398" s="3">
        <v>477</v>
      </c>
      <c r="BF398" s="3">
        <v>685</v>
      </c>
      <c r="BG398" s="3">
        <v>362</v>
      </c>
      <c r="BH398" s="3">
        <v>742</v>
      </c>
      <c r="BI398" s="3">
        <v>648</v>
      </c>
      <c r="BJ398" s="3">
        <v>529</v>
      </c>
      <c r="BK398" s="3">
        <v>598</v>
      </c>
      <c r="BL398" s="3">
        <v>859</v>
      </c>
      <c r="BM398" s="3">
        <v>516</v>
      </c>
      <c r="BN398" s="3">
        <v>802</v>
      </c>
      <c r="BO398" s="3">
        <v>732</v>
      </c>
      <c r="BP398" s="3">
        <v>586</v>
      </c>
      <c r="BQ398" s="3">
        <v>779</v>
      </c>
      <c r="BR398" s="3">
        <v>633</v>
      </c>
      <c r="BS398" s="3">
        <v>613</v>
      </c>
      <c r="BT398" s="3">
        <v>897</v>
      </c>
      <c r="BU398" s="3">
        <v>586</v>
      </c>
      <c r="BV398" s="3">
        <v>616</v>
      </c>
      <c r="BW398" s="3">
        <v>793</v>
      </c>
      <c r="BX398" s="3">
        <v>688</v>
      </c>
      <c r="BY398" s="3">
        <v>712</v>
      </c>
      <c r="BZ398" s="3">
        <v>551</v>
      </c>
      <c r="CA398" s="3">
        <v>789</v>
      </c>
      <c r="CB398" s="3">
        <v>652</v>
      </c>
      <c r="CC398" s="3">
        <v>605</v>
      </c>
      <c r="CD398" s="3">
        <v>687</v>
      </c>
      <c r="CE398" s="3">
        <v>583</v>
      </c>
      <c r="CF398" s="3">
        <v>773</v>
      </c>
      <c r="CG398" s="3">
        <v>715</v>
      </c>
      <c r="CH398" s="3">
        <v>812</v>
      </c>
    </row>
    <row r="399" spans="1:86" x14ac:dyDescent="0.2">
      <c r="A399" s="5" t="s">
        <v>965</v>
      </c>
      <c r="B399" s="9">
        <v>565964</v>
      </c>
      <c r="C399" s="9">
        <v>275</v>
      </c>
      <c r="D399" s="9">
        <v>200906</v>
      </c>
      <c r="E399" s="1" t="s">
        <v>966</v>
      </c>
      <c r="F399" s="1" t="s">
        <v>78</v>
      </c>
      <c r="G399" s="1" t="s">
        <v>78</v>
      </c>
      <c r="H399" s="1" t="s">
        <v>78</v>
      </c>
      <c r="I399" s="3">
        <v>599</v>
      </c>
      <c r="J399" s="3">
        <v>533</v>
      </c>
      <c r="K399" s="3">
        <v>319</v>
      </c>
      <c r="L399" s="3">
        <v>276</v>
      </c>
      <c r="M399" s="3">
        <v>709</v>
      </c>
      <c r="N399" s="3">
        <v>700</v>
      </c>
      <c r="O399" s="3">
        <v>180</v>
      </c>
      <c r="P399" s="3">
        <v>202</v>
      </c>
      <c r="Q399" s="3">
        <v>381</v>
      </c>
      <c r="R399" s="3">
        <v>495</v>
      </c>
      <c r="S399" s="3">
        <v>302</v>
      </c>
      <c r="T399" s="3">
        <v>432</v>
      </c>
      <c r="U399" s="3">
        <v>302</v>
      </c>
      <c r="V399" s="3">
        <v>457</v>
      </c>
      <c r="W399" s="3">
        <v>204</v>
      </c>
      <c r="X399" s="3">
        <v>365</v>
      </c>
      <c r="Y399" s="3">
        <v>191</v>
      </c>
      <c r="Z399" s="3">
        <v>447</v>
      </c>
      <c r="AA399" s="3">
        <v>619</v>
      </c>
      <c r="AB399" s="3">
        <v>265</v>
      </c>
      <c r="AC399" s="3">
        <v>353</v>
      </c>
      <c r="AD399" s="3">
        <v>229</v>
      </c>
      <c r="AE399" s="3">
        <v>547</v>
      </c>
      <c r="AF399" s="3">
        <v>268</v>
      </c>
      <c r="AG399" s="3">
        <v>271</v>
      </c>
      <c r="AH399" s="3">
        <v>305</v>
      </c>
      <c r="AI399" s="3">
        <v>437</v>
      </c>
      <c r="AJ399" s="3">
        <v>269</v>
      </c>
      <c r="AK399" s="3">
        <v>239</v>
      </c>
      <c r="AL399" s="3">
        <v>643</v>
      </c>
      <c r="AM399" s="3">
        <v>393</v>
      </c>
      <c r="AN399" s="3">
        <v>128</v>
      </c>
      <c r="AO399" s="3">
        <v>406</v>
      </c>
      <c r="AP399" s="3">
        <v>362</v>
      </c>
      <c r="AQ399" s="3">
        <v>422</v>
      </c>
      <c r="AR399" s="3">
        <v>396</v>
      </c>
      <c r="AS399" s="3">
        <v>301</v>
      </c>
      <c r="AT399" s="3">
        <v>436</v>
      </c>
      <c r="AU399" s="3">
        <v>385</v>
      </c>
      <c r="AV399" s="3">
        <v>199</v>
      </c>
      <c r="AW399" s="3">
        <v>270</v>
      </c>
      <c r="AX399" s="3">
        <v>1020</v>
      </c>
      <c r="AY399" s="3">
        <v>638</v>
      </c>
      <c r="AZ399" s="3">
        <v>192</v>
      </c>
      <c r="BA399" s="3">
        <v>265</v>
      </c>
      <c r="BB399" s="3">
        <v>187</v>
      </c>
      <c r="BC399" s="3">
        <v>894</v>
      </c>
      <c r="BD399" s="3">
        <v>369</v>
      </c>
      <c r="BE399" s="3">
        <v>466</v>
      </c>
      <c r="BF399" s="3">
        <v>786</v>
      </c>
      <c r="BG399" s="3">
        <v>104</v>
      </c>
      <c r="BH399" s="3">
        <v>548</v>
      </c>
      <c r="BI399" s="3">
        <v>312</v>
      </c>
      <c r="BJ399" s="3">
        <v>188</v>
      </c>
      <c r="BK399" s="3">
        <v>564</v>
      </c>
      <c r="BL399" s="3">
        <v>449</v>
      </c>
      <c r="BM399" s="3">
        <v>166</v>
      </c>
      <c r="BN399" s="3">
        <v>598</v>
      </c>
      <c r="BO399" s="3">
        <v>629</v>
      </c>
      <c r="BP399" s="3">
        <v>325</v>
      </c>
      <c r="BQ399" s="3">
        <v>626</v>
      </c>
      <c r="BR399" s="3">
        <v>504</v>
      </c>
      <c r="BS399" s="3">
        <v>690</v>
      </c>
      <c r="BT399" s="3">
        <v>693</v>
      </c>
      <c r="BU399" s="3">
        <v>591</v>
      </c>
      <c r="BV399" s="3">
        <v>585</v>
      </c>
      <c r="BW399" s="3">
        <v>575</v>
      </c>
      <c r="BX399" s="3">
        <v>691</v>
      </c>
      <c r="BY399" s="3">
        <v>597</v>
      </c>
      <c r="BZ399" s="3">
        <v>352</v>
      </c>
      <c r="CA399" s="3">
        <v>722</v>
      </c>
      <c r="CB399" s="3">
        <v>820</v>
      </c>
      <c r="CC399" s="3">
        <v>551</v>
      </c>
      <c r="CD399" s="3">
        <v>494</v>
      </c>
      <c r="CE399" s="3">
        <v>663</v>
      </c>
      <c r="CF399" s="3">
        <v>603</v>
      </c>
      <c r="CG399" s="3">
        <v>484</v>
      </c>
      <c r="CH399" s="3">
        <v>439</v>
      </c>
    </row>
    <row r="400" spans="1:86" x14ac:dyDescent="0.2">
      <c r="A400" s="5" t="s">
        <v>1001</v>
      </c>
      <c r="B400" s="9">
        <v>773115</v>
      </c>
      <c r="C400" s="9">
        <v>211</v>
      </c>
      <c r="D400" s="9">
        <v>199239</v>
      </c>
      <c r="E400" s="1" t="s">
        <v>1002</v>
      </c>
      <c r="F400" s="1" t="s">
        <v>78</v>
      </c>
      <c r="G400" s="1" t="s">
        <v>78</v>
      </c>
      <c r="H400" s="1" t="s">
        <v>78</v>
      </c>
      <c r="I400" s="3">
        <v>984</v>
      </c>
      <c r="J400" s="3">
        <v>561</v>
      </c>
      <c r="K400" s="3">
        <v>657</v>
      </c>
      <c r="L400" s="3">
        <v>825</v>
      </c>
      <c r="M400" s="3">
        <v>1485</v>
      </c>
      <c r="N400" s="3">
        <v>847</v>
      </c>
      <c r="O400" s="3">
        <v>986</v>
      </c>
      <c r="P400" s="3">
        <v>906</v>
      </c>
      <c r="Q400" s="3">
        <v>1545</v>
      </c>
      <c r="R400" s="3">
        <v>1137</v>
      </c>
      <c r="S400" s="3">
        <v>912</v>
      </c>
      <c r="T400" s="3">
        <v>1348</v>
      </c>
      <c r="U400" s="3">
        <v>1223</v>
      </c>
      <c r="V400" s="3">
        <v>1115</v>
      </c>
      <c r="W400" s="3">
        <v>1251</v>
      </c>
      <c r="X400" s="3">
        <v>811</v>
      </c>
      <c r="Y400" s="3">
        <v>809</v>
      </c>
      <c r="Z400" s="3">
        <v>655</v>
      </c>
      <c r="AA400" s="3">
        <v>1002</v>
      </c>
      <c r="AB400" s="3">
        <v>1089</v>
      </c>
      <c r="AC400" s="3">
        <v>484</v>
      </c>
      <c r="AD400" s="3">
        <v>1366</v>
      </c>
      <c r="AE400" s="3">
        <v>364</v>
      </c>
      <c r="AF400" s="3">
        <v>1077</v>
      </c>
      <c r="AG400" s="3">
        <v>1193</v>
      </c>
      <c r="AH400" s="3">
        <v>1669</v>
      </c>
      <c r="AI400" s="3">
        <v>821</v>
      </c>
      <c r="AJ400" s="3">
        <v>583</v>
      </c>
      <c r="AK400" s="3">
        <v>1185</v>
      </c>
      <c r="AL400" s="3">
        <v>1172</v>
      </c>
      <c r="AM400" s="3">
        <v>1062</v>
      </c>
      <c r="AN400" s="3">
        <v>894</v>
      </c>
      <c r="AO400" s="3">
        <v>735</v>
      </c>
      <c r="AP400" s="3">
        <v>998</v>
      </c>
      <c r="AQ400" s="3">
        <v>1555</v>
      </c>
      <c r="AR400" s="3">
        <v>503</v>
      </c>
      <c r="AS400" s="3">
        <v>584</v>
      </c>
      <c r="AT400" s="3">
        <v>675</v>
      </c>
      <c r="AU400" s="3">
        <v>898</v>
      </c>
      <c r="AV400" s="3">
        <v>612</v>
      </c>
      <c r="AW400" s="3">
        <v>394</v>
      </c>
      <c r="AX400" s="3">
        <v>1012</v>
      </c>
      <c r="AY400" s="3">
        <v>1511</v>
      </c>
      <c r="AZ400" s="3">
        <v>1489</v>
      </c>
      <c r="BA400" s="3">
        <v>1692</v>
      </c>
      <c r="BB400" s="3">
        <v>1075</v>
      </c>
      <c r="BC400" s="3">
        <v>873</v>
      </c>
      <c r="BD400" s="3">
        <v>1429</v>
      </c>
      <c r="BE400" s="3">
        <v>709</v>
      </c>
      <c r="BF400" s="3">
        <v>1058</v>
      </c>
      <c r="BG400" s="3">
        <v>1017</v>
      </c>
      <c r="BH400" s="3">
        <v>770</v>
      </c>
      <c r="BI400" s="3">
        <v>815</v>
      </c>
      <c r="BJ400" s="3">
        <v>1368</v>
      </c>
      <c r="BK400" s="3">
        <v>622</v>
      </c>
      <c r="BL400" s="3">
        <v>671</v>
      </c>
      <c r="BM400" s="3">
        <v>969</v>
      </c>
      <c r="BN400" s="3">
        <v>1788</v>
      </c>
      <c r="BO400" s="3">
        <v>1613</v>
      </c>
      <c r="BP400" s="3">
        <v>734</v>
      </c>
      <c r="BQ400" s="3">
        <v>743</v>
      </c>
      <c r="BR400" s="3">
        <v>1346</v>
      </c>
      <c r="BS400" s="3">
        <v>963</v>
      </c>
      <c r="BT400" s="3">
        <v>793</v>
      </c>
      <c r="BU400" s="3">
        <v>1660</v>
      </c>
      <c r="BV400" s="3">
        <v>838</v>
      </c>
      <c r="BW400" s="3">
        <v>1052</v>
      </c>
      <c r="BX400" s="3">
        <v>1397</v>
      </c>
      <c r="BY400" s="3">
        <v>1887</v>
      </c>
      <c r="BZ400" s="3">
        <v>1219</v>
      </c>
      <c r="CA400" s="3">
        <v>789</v>
      </c>
      <c r="CB400" s="3">
        <v>729</v>
      </c>
      <c r="CC400" s="3">
        <v>566</v>
      </c>
      <c r="CD400" s="3">
        <v>745</v>
      </c>
      <c r="CE400" s="3">
        <v>1023</v>
      </c>
      <c r="CF400" s="3">
        <v>709</v>
      </c>
      <c r="CG400" s="3">
        <v>1329</v>
      </c>
      <c r="CH400" s="3">
        <v>1153</v>
      </c>
    </row>
    <row r="401" spans="1:86" x14ac:dyDescent="0.2">
      <c r="A401" s="5" t="s">
        <v>969</v>
      </c>
      <c r="B401" s="9">
        <v>800737</v>
      </c>
      <c r="C401" s="9">
        <v>217</v>
      </c>
      <c r="D401" s="9">
        <v>200791</v>
      </c>
      <c r="E401" s="1" t="s">
        <v>970</v>
      </c>
      <c r="F401" s="1" t="s">
        <v>78</v>
      </c>
      <c r="G401" s="1" t="s">
        <v>78</v>
      </c>
      <c r="H401" s="1" t="s">
        <v>78</v>
      </c>
      <c r="I401" s="3">
        <v>659</v>
      </c>
      <c r="J401" s="3">
        <v>210</v>
      </c>
      <c r="K401" s="3">
        <v>268</v>
      </c>
      <c r="L401" s="3">
        <v>183</v>
      </c>
      <c r="M401" s="3">
        <v>350</v>
      </c>
      <c r="N401" s="3">
        <v>171</v>
      </c>
      <c r="O401" s="3">
        <v>189</v>
      </c>
      <c r="P401" s="3">
        <v>168</v>
      </c>
      <c r="Q401" s="3">
        <v>206</v>
      </c>
      <c r="R401" s="3">
        <v>260</v>
      </c>
      <c r="S401" s="3">
        <v>224</v>
      </c>
      <c r="T401" s="3">
        <v>203</v>
      </c>
      <c r="U401" s="3">
        <v>302</v>
      </c>
      <c r="V401" s="3">
        <v>218</v>
      </c>
      <c r="W401" s="3">
        <v>281</v>
      </c>
      <c r="X401" s="3">
        <v>285</v>
      </c>
      <c r="Y401" s="3">
        <v>221</v>
      </c>
      <c r="Z401" s="3">
        <v>151</v>
      </c>
      <c r="AA401" s="3">
        <v>409</v>
      </c>
      <c r="AB401" s="3">
        <v>141</v>
      </c>
      <c r="AC401" s="3">
        <v>103</v>
      </c>
      <c r="AD401" s="3">
        <v>251</v>
      </c>
      <c r="AE401" s="3">
        <v>782</v>
      </c>
      <c r="AF401" s="3">
        <v>327</v>
      </c>
      <c r="AG401" s="3">
        <v>279</v>
      </c>
      <c r="AH401" s="3">
        <v>418</v>
      </c>
      <c r="AI401" s="3">
        <v>237</v>
      </c>
      <c r="AJ401" s="3">
        <v>286</v>
      </c>
      <c r="AK401" s="3">
        <v>210</v>
      </c>
      <c r="AL401" s="3">
        <v>343</v>
      </c>
      <c r="AM401" s="3">
        <v>306</v>
      </c>
      <c r="AN401" s="3">
        <v>206</v>
      </c>
      <c r="AO401" s="3">
        <v>195</v>
      </c>
      <c r="AP401" s="3">
        <v>110</v>
      </c>
      <c r="AQ401" s="3">
        <v>131</v>
      </c>
      <c r="AR401" s="3">
        <v>163</v>
      </c>
      <c r="AS401" s="3">
        <v>83</v>
      </c>
      <c r="AT401" s="3">
        <v>181</v>
      </c>
      <c r="AU401" s="3">
        <v>300</v>
      </c>
      <c r="AV401" s="3">
        <v>307</v>
      </c>
      <c r="AW401" s="3">
        <v>151</v>
      </c>
      <c r="AX401" s="3">
        <v>223</v>
      </c>
      <c r="AY401" s="3">
        <v>352</v>
      </c>
      <c r="AZ401" s="3">
        <v>327</v>
      </c>
      <c r="BA401" s="3">
        <v>185</v>
      </c>
      <c r="BB401" s="3">
        <v>249</v>
      </c>
      <c r="BC401" s="3">
        <v>346</v>
      </c>
      <c r="BD401" s="3">
        <v>246</v>
      </c>
      <c r="BE401" s="3">
        <v>219</v>
      </c>
      <c r="BF401" s="3">
        <v>432</v>
      </c>
      <c r="BG401" s="3">
        <v>100</v>
      </c>
      <c r="BH401" s="3">
        <v>371</v>
      </c>
      <c r="BI401" s="3">
        <v>209</v>
      </c>
      <c r="BJ401" s="3">
        <v>269</v>
      </c>
      <c r="BK401" s="3">
        <v>292</v>
      </c>
      <c r="BL401" s="3">
        <v>396</v>
      </c>
      <c r="BM401" s="3">
        <v>162</v>
      </c>
      <c r="BN401" s="3">
        <v>346</v>
      </c>
      <c r="BO401" s="3">
        <v>1064</v>
      </c>
      <c r="BP401" s="3">
        <v>166</v>
      </c>
      <c r="BQ401" s="3">
        <v>160</v>
      </c>
      <c r="BR401" s="3">
        <v>1776</v>
      </c>
      <c r="BS401" s="3">
        <v>3306</v>
      </c>
      <c r="BT401" s="3">
        <v>319</v>
      </c>
      <c r="BU401" s="3">
        <v>654</v>
      </c>
      <c r="BV401" s="3">
        <v>521</v>
      </c>
      <c r="BW401" s="3">
        <v>513</v>
      </c>
      <c r="BX401" s="3">
        <v>359</v>
      </c>
      <c r="BY401" s="3">
        <v>382</v>
      </c>
      <c r="BZ401" s="3">
        <v>270</v>
      </c>
      <c r="CA401" s="3">
        <v>239</v>
      </c>
      <c r="CB401" s="3">
        <v>242</v>
      </c>
      <c r="CC401" s="3">
        <v>254</v>
      </c>
      <c r="CD401" s="3">
        <v>402</v>
      </c>
      <c r="CE401" s="3">
        <v>256</v>
      </c>
      <c r="CF401" s="3">
        <v>266</v>
      </c>
      <c r="CG401" s="3">
        <v>307</v>
      </c>
      <c r="CH401" s="3">
        <v>215</v>
      </c>
    </row>
    <row r="402" spans="1:86" x14ac:dyDescent="0.2">
      <c r="A402" s="5" t="s">
        <v>889</v>
      </c>
      <c r="B402" s="9">
        <v>452663</v>
      </c>
      <c r="C402" s="9">
        <v>252</v>
      </c>
      <c r="D402" s="9">
        <v>213968</v>
      </c>
      <c r="E402" s="1" t="s">
        <v>890</v>
      </c>
      <c r="F402" s="1" t="s">
        <v>78</v>
      </c>
      <c r="G402" s="1" t="s">
        <v>78</v>
      </c>
      <c r="H402" s="1" t="s">
        <v>78</v>
      </c>
      <c r="I402" s="3">
        <v>217</v>
      </c>
      <c r="J402" s="3">
        <v>111</v>
      </c>
      <c r="K402" s="3">
        <v>326</v>
      </c>
      <c r="L402" s="3">
        <v>282</v>
      </c>
      <c r="M402" s="3">
        <v>176</v>
      </c>
      <c r="N402" s="3">
        <v>192</v>
      </c>
      <c r="O402" s="3">
        <v>137</v>
      </c>
      <c r="P402" s="3">
        <v>98</v>
      </c>
      <c r="Q402" s="3">
        <v>185</v>
      </c>
      <c r="R402" s="3">
        <v>194</v>
      </c>
      <c r="S402" s="3">
        <v>233</v>
      </c>
      <c r="T402" s="3">
        <v>195</v>
      </c>
      <c r="U402" s="3">
        <v>171</v>
      </c>
      <c r="V402" s="3">
        <v>142</v>
      </c>
      <c r="W402" s="3">
        <v>135</v>
      </c>
      <c r="X402" s="3">
        <v>303</v>
      </c>
      <c r="Y402" s="3">
        <v>124</v>
      </c>
      <c r="Z402" s="3">
        <v>190</v>
      </c>
      <c r="AA402" s="3">
        <v>177</v>
      </c>
      <c r="AB402" s="3">
        <v>114</v>
      </c>
      <c r="AC402" s="3">
        <v>101</v>
      </c>
      <c r="AD402" s="3">
        <v>175</v>
      </c>
      <c r="AE402" s="3">
        <v>95</v>
      </c>
      <c r="AF402" s="3">
        <v>79</v>
      </c>
      <c r="AG402" s="3">
        <v>119</v>
      </c>
      <c r="AH402" s="3">
        <v>140</v>
      </c>
      <c r="AI402" s="3">
        <v>129</v>
      </c>
      <c r="AJ402" s="3">
        <v>81</v>
      </c>
      <c r="AK402" s="3">
        <v>105</v>
      </c>
      <c r="AL402" s="3">
        <v>452</v>
      </c>
      <c r="AM402" s="3">
        <v>233</v>
      </c>
      <c r="AN402" s="3">
        <v>125</v>
      </c>
      <c r="AO402" s="3">
        <v>142</v>
      </c>
      <c r="AP402" s="3">
        <v>93</v>
      </c>
      <c r="AQ402" s="3">
        <v>215</v>
      </c>
      <c r="AR402" s="3">
        <v>148</v>
      </c>
      <c r="AS402" s="3">
        <v>89</v>
      </c>
      <c r="AT402" s="3">
        <v>240</v>
      </c>
      <c r="AU402" s="3">
        <v>103</v>
      </c>
      <c r="AV402" s="3">
        <v>70</v>
      </c>
      <c r="AW402" s="3">
        <v>152</v>
      </c>
      <c r="AX402" s="3">
        <v>215</v>
      </c>
      <c r="AY402" s="3">
        <v>181</v>
      </c>
      <c r="AZ402" s="3">
        <v>198</v>
      </c>
      <c r="BA402" s="3">
        <v>280</v>
      </c>
      <c r="BB402" s="3">
        <v>172</v>
      </c>
      <c r="BC402" s="3">
        <v>234</v>
      </c>
      <c r="BD402" s="3">
        <v>466</v>
      </c>
      <c r="BE402" s="3">
        <v>272</v>
      </c>
      <c r="BF402" s="3">
        <v>234</v>
      </c>
      <c r="BG402" s="3">
        <v>81</v>
      </c>
      <c r="BH402" s="3">
        <v>317</v>
      </c>
      <c r="BI402" s="3">
        <v>185</v>
      </c>
      <c r="BJ402" s="3">
        <v>314</v>
      </c>
      <c r="BK402" s="3">
        <v>336</v>
      </c>
      <c r="BL402" s="3">
        <v>156</v>
      </c>
      <c r="BM402" s="3">
        <v>127</v>
      </c>
      <c r="BN402" s="3">
        <v>433</v>
      </c>
      <c r="BO402" s="3">
        <v>209</v>
      </c>
      <c r="BP402" s="3">
        <v>213</v>
      </c>
      <c r="BQ402" s="3">
        <v>218</v>
      </c>
      <c r="BR402" s="3">
        <v>142</v>
      </c>
      <c r="BS402" s="3">
        <v>132</v>
      </c>
      <c r="BT402" s="3">
        <v>185</v>
      </c>
      <c r="BU402" s="3">
        <v>824</v>
      </c>
      <c r="BV402" s="3">
        <v>167</v>
      </c>
      <c r="BW402" s="3">
        <v>359</v>
      </c>
      <c r="BX402" s="3">
        <v>318</v>
      </c>
      <c r="BY402" s="3">
        <v>396</v>
      </c>
      <c r="BZ402" s="3">
        <v>190</v>
      </c>
      <c r="CA402" s="3">
        <v>265</v>
      </c>
      <c r="CB402" s="3">
        <v>180</v>
      </c>
      <c r="CC402" s="3">
        <v>218</v>
      </c>
      <c r="CD402" s="3">
        <v>249</v>
      </c>
      <c r="CE402" s="3">
        <v>384</v>
      </c>
      <c r="CF402" s="3">
        <v>117</v>
      </c>
      <c r="CG402" s="3">
        <v>536</v>
      </c>
      <c r="CH402" s="3">
        <v>244</v>
      </c>
    </row>
    <row r="403" spans="1:86" x14ac:dyDescent="0.2">
      <c r="A403" s="5" t="s">
        <v>937</v>
      </c>
      <c r="B403" s="9">
        <v>424144</v>
      </c>
      <c r="C403" s="9">
        <v>138</v>
      </c>
      <c r="D403" s="9">
        <v>204079</v>
      </c>
      <c r="E403" s="1" t="s">
        <v>938</v>
      </c>
      <c r="F403" s="1" t="s">
        <v>78</v>
      </c>
      <c r="G403" s="1" t="s">
        <v>78</v>
      </c>
      <c r="H403" s="1" t="s">
        <v>78</v>
      </c>
      <c r="I403" s="3">
        <v>739</v>
      </c>
      <c r="J403" s="3">
        <v>450</v>
      </c>
      <c r="K403" s="3">
        <v>659</v>
      </c>
      <c r="L403" s="3">
        <v>548</v>
      </c>
      <c r="M403" s="3">
        <v>433</v>
      </c>
      <c r="N403" s="3">
        <v>571</v>
      </c>
      <c r="O403" s="3">
        <v>400</v>
      </c>
      <c r="P403" s="3">
        <v>272</v>
      </c>
      <c r="Q403" s="3">
        <v>299</v>
      </c>
      <c r="R403" s="3">
        <v>594</v>
      </c>
      <c r="S403" s="3">
        <v>381</v>
      </c>
      <c r="T403" s="3">
        <v>406</v>
      </c>
      <c r="U403" s="3">
        <v>264</v>
      </c>
      <c r="V403" s="3">
        <v>478</v>
      </c>
      <c r="W403" s="3">
        <v>391</v>
      </c>
      <c r="X403" s="3">
        <v>529</v>
      </c>
      <c r="Y403" s="3">
        <v>300</v>
      </c>
      <c r="Z403" s="3">
        <v>616</v>
      </c>
      <c r="AA403" s="3">
        <v>675</v>
      </c>
      <c r="AB403" s="3">
        <v>315</v>
      </c>
      <c r="AC403" s="3">
        <v>514</v>
      </c>
      <c r="AD403" s="3">
        <v>264</v>
      </c>
      <c r="AE403" s="3">
        <v>270</v>
      </c>
      <c r="AF403" s="3">
        <v>254</v>
      </c>
      <c r="AG403" s="3">
        <v>201</v>
      </c>
      <c r="AH403" s="3">
        <v>295</v>
      </c>
      <c r="AI403" s="3">
        <v>394</v>
      </c>
      <c r="AJ403" s="3">
        <v>499</v>
      </c>
      <c r="AK403" s="3">
        <v>307</v>
      </c>
      <c r="AL403" s="3">
        <v>346</v>
      </c>
      <c r="AM403" s="3">
        <v>436</v>
      </c>
      <c r="AN403" s="3">
        <v>274</v>
      </c>
      <c r="AO403" s="3">
        <v>319</v>
      </c>
      <c r="AP403" s="3">
        <v>314</v>
      </c>
      <c r="AQ403" s="3">
        <v>436</v>
      </c>
      <c r="AR403" s="3">
        <v>448</v>
      </c>
      <c r="AS403" s="3">
        <v>179</v>
      </c>
      <c r="AT403" s="3">
        <v>539</v>
      </c>
      <c r="AU403" s="3">
        <v>280</v>
      </c>
      <c r="AV403" s="3">
        <v>254</v>
      </c>
      <c r="AW403" s="3">
        <v>308</v>
      </c>
      <c r="AX403" s="3">
        <v>597</v>
      </c>
      <c r="AY403" s="3">
        <v>245</v>
      </c>
      <c r="AZ403" s="3">
        <v>192</v>
      </c>
      <c r="BA403" s="3">
        <v>331</v>
      </c>
      <c r="BB403" s="3">
        <v>281</v>
      </c>
      <c r="BC403" s="3">
        <v>336</v>
      </c>
      <c r="BD403" s="3">
        <v>556</v>
      </c>
      <c r="BE403" s="3">
        <v>239</v>
      </c>
      <c r="BF403" s="3">
        <v>455</v>
      </c>
      <c r="BG403" s="3">
        <v>230</v>
      </c>
      <c r="BH403" s="3">
        <v>625</v>
      </c>
      <c r="BI403" s="3">
        <v>472</v>
      </c>
      <c r="BJ403" s="3">
        <v>548</v>
      </c>
      <c r="BK403" s="3">
        <v>462</v>
      </c>
      <c r="BL403" s="3">
        <v>275</v>
      </c>
      <c r="BM403" s="3">
        <v>165</v>
      </c>
      <c r="BN403" s="3">
        <v>227</v>
      </c>
      <c r="BO403" s="3">
        <v>325</v>
      </c>
      <c r="BP403" s="3">
        <v>311</v>
      </c>
      <c r="BQ403" s="3">
        <v>479</v>
      </c>
      <c r="BR403" s="3">
        <v>186</v>
      </c>
      <c r="BS403" s="3">
        <v>176</v>
      </c>
      <c r="BT403" s="3">
        <v>515</v>
      </c>
      <c r="BU403" s="3">
        <v>234</v>
      </c>
      <c r="BV403" s="3">
        <v>570</v>
      </c>
      <c r="BW403" s="3">
        <v>463</v>
      </c>
      <c r="BX403" s="3">
        <v>372</v>
      </c>
      <c r="BY403" s="3">
        <v>212</v>
      </c>
      <c r="BZ403" s="3">
        <v>298</v>
      </c>
      <c r="CA403" s="3">
        <v>217</v>
      </c>
      <c r="CB403" s="3">
        <v>311</v>
      </c>
      <c r="CC403" s="3">
        <v>347</v>
      </c>
      <c r="CD403" s="3">
        <v>350</v>
      </c>
      <c r="CE403" s="3">
        <v>427</v>
      </c>
      <c r="CF403" s="3">
        <v>314</v>
      </c>
      <c r="CG403" s="3">
        <v>565</v>
      </c>
      <c r="CH403" s="3">
        <v>477</v>
      </c>
    </row>
    <row r="404" spans="1:86" x14ac:dyDescent="0.2">
      <c r="A404" s="5" t="s">
        <v>833</v>
      </c>
      <c r="B404" s="9">
        <v>1028825</v>
      </c>
      <c r="C404" s="9">
        <v>243</v>
      </c>
      <c r="D404" s="9">
        <v>223973</v>
      </c>
      <c r="E404" s="1" t="s">
        <v>834</v>
      </c>
      <c r="F404" s="1" t="s">
        <v>78</v>
      </c>
      <c r="G404" s="1" t="s">
        <v>78</v>
      </c>
      <c r="H404" s="1" t="s">
        <v>78</v>
      </c>
      <c r="I404" s="3">
        <v>411</v>
      </c>
      <c r="J404" s="3">
        <v>630</v>
      </c>
      <c r="K404" s="3">
        <v>741</v>
      </c>
      <c r="L404" s="3">
        <v>498</v>
      </c>
      <c r="M404" s="3">
        <v>1170</v>
      </c>
      <c r="N404" s="3">
        <v>765</v>
      </c>
      <c r="O404" s="3">
        <v>391</v>
      </c>
      <c r="P404" s="3">
        <v>392</v>
      </c>
      <c r="Q404" s="3">
        <v>697</v>
      </c>
      <c r="R404" s="3">
        <v>902</v>
      </c>
      <c r="S404" s="3">
        <v>386</v>
      </c>
      <c r="T404" s="3">
        <v>491</v>
      </c>
      <c r="U404" s="3">
        <v>946</v>
      </c>
      <c r="V404" s="3">
        <v>814</v>
      </c>
      <c r="W404" s="3">
        <v>773</v>
      </c>
      <c r="X404" s="3">
        <v>511</v>
      </c>
      <c r="Y404" s="3">
        <v>614</v>
      </c>
      <c r="Z404" s="3">
        <v>688</v>
      </c>
      <c r="AA404" s="3">
        <v>815</v>
      </c>
      <c r="AB404" s="3">
        <v>308</v>
      </c>
      <c r="AC404" s="3">
        <v>973</v>
      </c>
      <c r="AD404" s="3">
        <v>667</v>
      </c>
      <c r="AE404" s="3">
        <v>656</v>
      </c>
      <c r="AF404" s="3">
        <v>323</v>
      </c>
      <c r="AG404" s="3">
        <v>800</v>
      </c>
      <c r="AH404" s="3">
        <v>1387</v>
      </c>
      <c r="AI404" s="3">
        <v>430</v>
      </c>
      <c r="AJ404" s="3">
        <v>846</v>
      </c>
      <c r="AK404" s="3">
        <v>301</v>
      </c>
      <c r="AL404" s="3">
        <v>267</v>
      </c>
      <c r="AM404" s="3">
        <v>601</v>
      </c>
      <c r="AN404" s="3">
        <v>524</v>
      </c>
      <c r="AO404" s="3">
        <v>564</v>
      </c>
      <c r="AP404" s="3">
        <v>904</v>
      </c>
      <c r="AQ404" s="3">
        <v>154</v>
      </c>
      <c r="AR404" s="3">
        <v>468</v>
      </c>
      <c r="AS404" s="3">
        <v>431</v>
      </c>
      <c r="AT404" s="3">
        <v>535</v>
      </c>
      <c r="AU404" s="3">
        <v>512</v>
      </c>
      <c r="AV404" s="3">
        <v>573</v>
      </c>
      <c r="AW404" s="3">
        <v>214</v>
      </c>
      <c r="AX404" s="3">
        <v>878</v>
      </c>
      <c r="AY404" s="3">
        <v>686</v>
      </c>
      <c r="AZ404" s="3">
        <v>443</v>
      </c>
      <c r="BA404" s="3">
        <v>543</v>
      </c>
      <c r="BB404" s="3">
        <v>589</v>
      </c>
      <c r="BC404" s="3">
        <v>392</v>
      </c>
      <c r="BD404" s="3">
        <v>196</v>
      </c>
      <c r="BE404" s="3">
        <v>521</v>
      </c>
      <c r="BF404" s="3">
        <v>828</v>
      </c>
      <c r="BG404" s="3">
        <v>494</v>
      </c>
      <c r="BH404" s="3">
        <v>621</v>
      </c>
      <c r="BI404" s="3">
        <v>314</v>
      </c>
      <c r="BJ404" s="3">
        <v>540</v>
      </c>
      <c r="BK404" s="3">
        <v>813</v>
      </c>
      <c r="BL404" s="3">
        <v>786</v>
      </c>
      <c r="BM404" s="3">
        <v>603</v>
      </c>
      <c r="BN404" s="3">
        <v>412</v>
      </c>
      <c r="BO404" s="3">
        <v>923</v>
      </c>
      <c r="BP404" s="3">
        <v>551</v>
      </c>
      <c r="BQ404" s="3">
        <v>555</v>
      </c>
      <c r="BR404" s="3">
        <v>776</v>
      </c>
      <c r="BS404" s="3">
        <v>1128</v>
      </c>
      <c r="BT404" s="3">
        <v>837</v>
      </c>
      <c r="BU404" s="3">
        <v>693</v>
      </c>
      <c r="BV404" s="3">
        <v>717</v>
      </c>
      <c r="BW404" s="3">
        <v>845</v>
      </c>
      <c r="BX404" s="3">
        <v>446</v>
      </c>
      <c r="BY404" s="3">
        <v>406</v>
      </c>
      <c r="BZ404" s="3">
        <v>541</v>
      </c>
      <c r="CA404" s="3">
        <v>411</v>
      </c>
      <c r="CB404" s="3">
        <v>651</v>
      </c>
      <c r="CC404" s="3">
        <v>504</v>
      </c>
      <c r="CD404" s="3">
        <v>554</v>
      </c>
      <c r="CE404" s="3">
        <v>468</v>
      </c>
      <c r="CF404" s="3">
        <v>648</v>
      </c>
      <c r="CG404" s="3">
        <v>596</v>
      </c>
      <c r="CH404" s="3">
        <v>620</v>
      </c>
    </row>
    <row r="405" spans="1:86" x14ac:dyDescent="0.2">
      <c r="A405" s="5" t="s">
        <v>429</v>
      </c>
      <c r="B405" s="9">
        <v>613559</v>
      </c>
      <c r="C405" s="9">
        <v>121</v>
      </c>
      <c r="D405" s="9">
        <v>626325</v>
      </c>
      <c r="E405" s="1" t="s">
        <v>430</v>
      </c>
      <c r="F405" s="1" t="s">
        <v>78</v>
      </c>
      <c r="G405" s="1" t="s">
        <v>78</v>
      </c>
      <c r="H405" s="1" t="s">
        <v>78</v>
      </c>
      <c r="I405" s="3">
        <v>1059</v>
      </c>
      <c r="J405" s="3">
        <v>1147</v>
      </c>
      <c r="K405" s="3">
        <v>979</v>
      </c>
      <c r="L405" s="3">
        <v>392</v>
      </c>
      <c r="M405" s="3">
        <v>1899</v>
      </c>
      <c r="N405" s="3">
        <v>1598</v>
      </c>
      <c r="O405" s="3">
        <v>521</v>
      </c>
      <c r="P405" s="3">
        <v>455</v>
      </c>
      <c r="Q405" s="3">
        <v>843</v>
      </c>
      <c r="R405" s="3">
        <v>1136</v>
      </c>
      <c r="S405" s="3">
        <v>1520</v>
      </c>
      <c r="T405" s="3">
        <v>143</v>
      </c>
      <c r="U405" s="3">
        <v>1850</v>
      </c>
      <c r="V405" s="3">
        <v>3686</v>
      </c>
      <c r="W405" s="3">
        <v>118</v>
      </c>
      <c r="X405" s="3">
        <v>981</v>
      </c>
      <c r="Y405" s="3">
        <v>1674</v>
      </c>
      <c r="Z405" s="3">
        <v>1028</v>
      </c>
      <c r="AA405" s="3">
        <v>1231</v>
      </c>
      <c r="AB405" s="3">
        <v>1166</v>
      </c>
      <c r="AC405" s="3">
        <v>193</v>
      </c>
      <c r="AD405" s="3">
        <v>915</v>
      </c>
      <c r="AE405" s="3">
        <v>1311</v>
      </c>
      <c r="AF405" s="3">
        <v>502</v>
      </c>
      <c r="AG405" s="3">
        <v>950</v>
      </c>
      <c r="AH405" s="3">
        <v>888</v>
      </c>
      <c r="AI405" s="3">
        <v>667</v>
      </c>
      <c r="AJ405" s="3">
        <v>443</v>
      </c>
      <c r="AK405" s="3">
        <v>1228</v>
      </c>
      <c r="AL405" s="3">
        <v>98</v>
      </c>
      <c r="AM405" s="3">
        <v>1222</v>
      </c>
      <c r="AN405" s="3">
        <v>1939</v>
      </c>
      <c r="AO405" s="3">
        <v>569</v>
      </c>
      <c r="AP405" s="3">
        <v>1372</v>
      </c>
      <c r="AQ405" s="3">
        <v>1137</v>
      </c>
      <c r="AR405" s="3">
        <v>2344</v>
      </c>
      <c r="AS405" s="3">
        <v>1852</v>
      </c>
      <c r="AT405" s="3">
        <v>556</v>
      </c>
      <c r="AU405" s="3">
        <v>1545</v>
      </c>
      <c r="AV405" s="3">
        <v>780</v>
      </c>
      <c r="AW405" s="3">
        <v>414</v>
      </c>
      <c r="AX405" s="3">
        <v>118</v>
      </c>
      <c r="AY405" s="3">
        <v>246</v>
      </c>
      <c r="AZ405" s="3">
        <v>191</v>
      </c>
      <c r="BA405" s="3">
        <v>1306</v>
      </c>
      <c r="BB405" s="3">
        <v>219</v>
      </c>
      <c r="BC405" s="3">
        <v>475</v>
      </c>
      <c r="BD405" s="3">
        <v>171</v>
      </c>
      <c r="BE405" s="3">
        <v>503</v>
      </c>
      <c r="BF405" s="3">
        <v>1898</v>
      </c>
      <c r="BG405" s="3">
        <v>813</v>
      </c>
      <c r="BH405" s="3">
        <v>233</v>
      </c>
      <c r="BI405" s="3">
        <v>409</v>
      </c>
      <c r="BJ405" s="3">
        <v>327</v>
      </c>
      <c r="BK405" s="3">
        <v>113</v>
      </c>
      <c r="BL405" s="3">
        <v>333</v>
      </c>
      <c r="BM405" s="3">
        <v>501</v>
      </c>
      <c r="BN405" s="3">
        <v>384</v>
      </c>
      <c r="BO405" s="3">
        <v>213</v>
      </c>
      <c r="BP405" s="3">
        <v>2400</v>
      </c>
      <c r="BQ405" s="3">
        <v>317</v>
      </c>
      <c r="BR405" s="3">
        <v>509</v>
      </c>
      <c r="BS405" s="3">
        <v>1549</v>
      </c>
      <c r="BT405" s="3">
        <v>718</v>
      </c>
      <c r="BU405" s="3">
        <v>106</v>
      </c>
      <c r="BV405" s="3">
        <v>118</v>
      </c>
      <c r="BW405" s="3">
        <v>170</v>
      </c>
      <c r="BX405" s="3">
        <v>476</v>
      </c>
      <c r="BY405" s="3">
        <v>476</v>
      </c>
      <c r="BZ405" s="3">
        <v>796</v>
      </c>
      <c r="CA405" s="3">
        <v>471</v>
      </c>
      <c r="CB405" s="3">
        <v>1571</v>
      </c>
      <c r="CC405" s="3">
        <v>367</v>
      </c>
      <c r="CD405" s="3">
        <v>444</v>
      </c>
      <c r="CE405" s="3">
        <v>122</v>
      </c>
      <c r="CF405" s="3">
        <v>91</v>
      </c>
      <c r="CG405" s="3">
        <v>137</v>
      </c>
      <c r="CH405" s="3">
        <v>2713</v>
      </c>
    </row>
    <row r="406" spans="1:86" x14ac:dyDescent="0.2">
      <c r="A406" s="5" t="s">
        <v>574</v>
      </c>
      <c r="B406" s="9">
        <v>883789</v>
      </c>
      <c r="C406" s="9">
        <v>204</v>
      </c>
      <c r="D406" s="9">
        <v>362093</v>
      </c>
      <c r="E406" s="1" t="s">
        <v>575</v>
      </c>
      <c r="F406" s="1" t="s">
        <v>78</v>
      </c>
      <c r="G406" s="1" t="s">
        <v>78</v>
      </c>
      <c r="H406" s="1" t="s">
        <v>78</v>
      </c>
      <c r="I406" s="3">
        <v>440</v>
      </c>
      <c r="J406" s="3">
        <v>316</v>
      </c>
      <c r="K406" s="3">
        <v>448</v>
      </c>
      <c r="L406" s="3">
        <v>478</v>
      </c>
      <c r="M406" s="3">
        <v>311</v>
      </c>
      <c r="N406" s="3">
        <v>851</v>
      </c>
      <c r="O406" s="3">
        <v>565</v>
      </c>
      <c r="P406" s="3">
        <v>393</v>
      </c>
      <c r="Q406" s="3">
        <v>191</v>
      </c>
      <c r="R406" s="3">
        <v>312</v>
      </c>
      <c r="S406" s="3">
        <v>283</v>
      </c>
      <c r="T406" s="3">
        <v>217</v>
      </c>
      <c r="U406" s="3">
        <v>295</v>
      </c>
      <c r="V406" s="3">
        <v>538</v>
      </c>
      <c r="W406" s="3">
        <v>2228</v>
      </c>
      <c r="X406" s="3">
        <v>236</v>
      </c>
      <c r="Y406" s="3">
        <v>149</v>
      </c>
      <c r="Z406" s="3">
        <v>460</v>
      </c>
      <c r="AA406" s="3">
        <v>1136</v>
      </c>
      <c r="AB406" s="3">
        <v>175</v>
      </c>
      <c r="AC406" s="3">
        <v>292</v>
      </c>
      <c r="AD406" s="3">
        <v>200</v>
      </c>
      <c r="AE406" s="3">
        <v>371</v>
      </c>
      <c r="AF406" s="3">
        <v>658</v>
      </c>
      <c r="AG406" s="3">
        <v>243</v>
      </c>
      <c r="AH406" s="3">
        <v>216</v>
      </c>
      <c r="AI406" s="3">
        <v>617</v>
      </c>
      <c r="AJ406" s="3">
        <v>139</v>
      </c>
      <c r="AK406" s="3">
        <v>300</v>
      </c>
      <c r="AL406" s="3">
        <v>174</v>
      </c>
      <c r="AM406" s="3">
        <v>226</v>
      </c>
      <c r="AN406" s="3">
        <v>193</v>
      </c>
      <c r="AO406" s="3">
        <v>645</v>
      </c>
      <c r="AP406" s="3">
        <v>381</v>
      </c>
      <c r="AQ406" s="3">
        <v>437</v>
      </c>
      <c r="AR406" s="3">
        <v>337</v>
      </c>
      <c r="AS406" s="3">
        <v>291</v>
      </c>
      <c r="AT406" s="3">
        <v>370</v>
      </c>
      <c r="AU406" s="3">
        <v>302</v>
      </c>
      <c r="AV406" s="3">
        <v>178</v>
      </c>
      <c r="AW406" s="3">
        <v>213</v>
      </c>
      <c r="AX406" s="3">
        <v>447</v>
      </c>
      <c r="AY406" s="3">
        <v>403</v>
      </c>
      <c r="AZ406" s="3">
        <v>213</v>
      </c>
      <c r="BA406" s="3">
        <v>1144</v>
      </c>
      <c r="BB406" s="3">
        <v>547</v>
      </c>
      <c r="BC406" s="3">
        <v>600</v>
      </c>
      <c r="BD406" s="3">
        <v>320</v>
      </c>
      <c r="BE406" s="3">
        <v>115</v>
      </c>
      <c r="BF406" s="3">
        <v>514</v>
      </c>
      <c r="BG406" s="3">
        <v>454</v>
      </c>
      <c r="BH406" s="3">
        <v>156</v>
      </c>
      <c r="BI406" s="3">
        <v>137</v>
      </c>
      <c r="BJ406" s="3">
        <v>1071</v>
      </c>
      <c r="BK406" s="3">
        <v>220</v>
      </c>
      <c r="BL406" s="3">
        <v>183</v>
      </c>
      <c r="BM406" s="3">
        <v>294</v>
      </c>
      <c r="BN406" s="3">
        <v>222</v>
      </c>
      <c r="BO406" s="3">
        <v>192</v>
      </c>
      <c r="BP406" s="3">
        <v>94</v>
      </c>
      <c r="BQ406" s="3">
        <v>321</v>
      </c>
      <c r="BR406" s="3">
        <v>96</v>
      </c>
      <c r="BS406" s="3">
        <v>115</v>
      </c>
      <c r="BT406" s="3">
        <v>110</v>
      </c>
      <c r="BU406" s="3">
        <v>302</v>
      </c>
      <c r="BV406" s="3">
        <v>449</v>
      </c>
      <c r="BW406" s="3">
        <v>265</v>
      </c>
      <c r="BX406" s="3">
        <v>355</v>
      </c>
      <c r="BY406" s="3">
        <v>79</v>
      </c>
      <c r="BZ406" s="3">
        <v>305</v>
      </c>
      <c r="CA406" s="3">
        <v>151</v>
      </c>
      <c r="CB406" s="3">
        <v>106</v>
      </c>
      <c r="CC406" s="3">
        <v>246</v>
      </c>
      <c r="CD406" s="3">
        <v>377</v>
      </c>
      <c r="CE406" s="3">
        <v>194</v>
      </c>
      <c r="CF406" s="3">
        <v>231</v>
      </c>
      <c r="CG406" s="3">
        <v>102</v>
      </c>
      <c r="CH406" s="3">
        <v>224</v>
      </c>
    </row>
    <row r="407" spans="1:86" x14ac:dyDescent="0.2">
      <c r="A407" s="5" t="s">
        <v>447</v>
      </c>
      <c r="B407" s="9">
        <v>867822</v>
      </c>
      <c r="C407" s="9">
        <v>144</v>
      </c>
      <c r="D407" s="9">
        <v>616800</v>
      </c>
      <c r="E407" s="1" t="s">
        <v>448</v>
      </c>
      <c r="F407" s="1" t="s">
        <v>78</v>
      </c>
      <c r="G407" s="1" t="s">
        <v>78</v>
      </c>
      <c r="H407" s="1" t="s">
        <v>78</v>
      </c>
      <c r="I407" s="3">
        <v>826</v>
      </c>
      <c r="J407" s="3">
        <v>692</v>
      </c>
      <c r="K407" s="3">
        <v>694</v>
      </c>
      <c r="L407" s="3">
        <v>599</v>
      </c>
      <c r="M407" s="3">
        <v>777</v>
      </c>
      <c r="N407" s="3">
        <v>978</v>
      </c>
      <c r="O407" s="3">
        <v>422</v>
      </c>
      <c r="P407" s="3">
        <v>501</v>
      </c>
      <c r="Q407" s="3">
        <v>319</v>
      </c>
      <c r="R407" s="3">
        <v>527</v>
      </c>
      <c r="S407" s="3">
        <v>267</v>
      </c>
      <c r="T407" s="3">
        <v>386</v>
      </c>
      <c r="U407" s="3">
        <v>375</v>
      </c>
      <c r="V407" s="3">
        <v>261</v>
      </c>
      <c r="W407" s="3">
        <v>2117</v>
      </c>
      <c r="X407" s="3">
        <v>354</v>
      </c>
      <c r="Y407" s="3">
        <v>311</v>
      </c>
      <c r="Z407" s="3">
        <v>829</v>
      </c>
      <c r="AA407" s="3">
        <v>767</v>
      </c>
      <c r="AB407" s="3">
        <v>310</v>
      </c>
      <c r="AC407" s="3">
        <v>465</v>
      </c>
      <c r="AD407" s="3">
        <v>191</v>
      </c>
      <c r="AE407" s="3">
        <v>305</v>
      </c>
      <c r="AF407" s="3">
        <v>366</v>
      </c>
      <c r="AG407" s="3">
        <v>638</v>
      </c>
      <c r="AH407" s="3">
        <v>702</v>
      </c>
      <c r="AI407" s="3">
        <v>698</v>
      </c>
      <c r="AJ407" s="3">
        <v>337</v>
      </c>
      <c r="AK407" s="3">
        <v>357</v>
      </c>
      <c r="AL407" s="3">
        <v>124</v>
      </c>
      <c r="AM407" s="3">
        <v>150</v>
      </c>
      <c r="AN407" s="3">
        <v>366</v>
      </c>
      <c r="AO407" s="3">
        <v>692</v>
      </c>
      <c r="AP407" s="3">
        <v>1278</v>
      </c>
      <c r="AQ407" s="3">
        <v>713</v>
      </c>
      <c r="AR407" s="3">
        <v>304</v>
      </c>
      <c r="AS407" s="3">
        <v>492</v>
      </c>
      <c r="AT407" s="3">
        <v>469</v>
      </c>
      <c r="AU407" s="3">
        <v>311</v>
      </c>
      <c r="AV407" s="3">
        <v>298</v>
      </c>
      <c r="AW407" s="3">
        <v>176</v>
      </c>
      <c r="AX407" s="3">
        <v>724</v>
      </c>
      <c r="AY407" s="3">
        <v>1374</v>
      </c>
      <c r="AZ407" s="3">
        <v>293</v>
      </c>
      <c r="BA407" s="3">
        <v>1427</v>
      </c>
      <c r="BB407" s="3">
        <v>722</v>
      </c>
      <c r="BC407" s="3">
        <v>1396</v>
      </c>
      <c r="BD407" s="3">
        <v>348</v>
      </c>
      <c r="BE407" s="3">
        <v>136</v>
      </c>
      <c r="BF407" s="3">
        <v>507</v>
      </c>
      <c r="BG407" s="3">
        <v>264</v>
      </c>
      <c r="BH407" s="3">
        <v>235</v>
      </c>
      <c r="BI407" s="3">
        <v>169</v>
      </c>
      <c r="BJ407" s="3">
        <v>1172</v>
      </c>
      <c r="BK407" s="3">
        <v>356</v>
      </c>
      <c r="BL407" s="3">
        <v>419</v>
      </c>
      <c r="BM407" s="3">
        <v>258</v>
      </c>
      <c r="BN407" s="3">
        <v>295</v>
      </c>
      <c r="BO407" s="3">
        <v>307</v>
      </c>
      <c r="BP407" s="3">
        <v>181</v>
      </c>
      <c r="BQ407" s="3">
        <v>459</v>
      </c>
      <c r="BR407" s="3">
        <v>113</v>
      </c>
      <c r="BS407" s="3">
        <v>247</v>
      </c>
      <c r="BT407" s="3">
        <v>114</v>
      </c>
      <c r="BU407" s="3">
        <v>516</v>
      </c>
      <c r="BV407" s="3">
        <v>715</v>
      </c>
      <c r="BW407" s="3">
        <v>587</v>
      </c>
      <c r="BX407" s="3">
        <v>517</v>
      </c>
      <c r="BY407" s="3">
        <v>151</v>
      </c>
      <c r="BZ407" s="3">
        <v>249</v>
      </c>
      <c r="CA407" s="3">
        <v>349</v>
      </c>
      <c r="CB407" s="3">
        <v>74</v>
      </c>
      <c r="CC407" s="3">
        <v>400</v>
      </c>
      <c r="CD407" s="3">
        <v>586</v>
      </c>
      <c r="CE407" s="3">
        <v>421</v>
      </c>
      <c r="CF407" s="3">
        <v>294</v>
      </c>
      <c r="CG407" s="3">
        <v>121</v>
      </c>
      <c r="CH407" s="3">
        <v>305</v>
      </c>
    </row>
    <row r="408" spans="1:86" x14ac:dyDescent="0.2">
      <c r="A408" s="5" t="s">
        <v>929</v>
      </c>
      <c r="B408" s="9">
        <v>570304</v>
      </c>
      <c r="C408" s="9">
        <v>102</v>
      </c>
      <c r="D408" s="9">
        <v>205734</v>
      </c>
      <c r="E408" s="1" t="s">
        <v>930</v>
      </c>
      <c r="F408" s="1" t="s">
        <v>78</v>
      </c>
      <c r="G408" s="1" t="s">
        <v>78</v>
      </c>
      <c r="H408" s="1" t="s">
        <v>78</v>
      </c>
      <c r="I408" s="3">
        <v>683</v>
      </c>
      <c r="J408" s="3">
        <v>1584</v>
      </c>
      <c r="K408" s="3">
        <v>317</v>
      </c>
      <c r="L408" s="3">
        <v>339</v>
      </c>
      <c r="M408" s="3">
        <v>560</v>
      </c>
      <c r="N408" s="3">
        <v>664</v>
      </c>
      <c r="O408" s="3">
        <v>377</v>
      </c>
      <c r="P408" s="3">
        <v>579</v>
      </c>
      <c r="Q408" s="3">
        <v>365</v>
      </c>
      <c r="R408" s="3">
        <v>458</v>
      </c>
      <c r="S408" s="3">
        <v>434</v>
      </c>
      <c r="T408" s="3">
        <v>391</v>
      </c>
      <c r="U408" s="3">
        <v>448</v>
      </c>
      <c r="V408" s="3">
        <v>520</v>
      </c>
      <c r="W408" s="3">
        <v>452</v>
      </c>
      <c r="X408" s="3">
        <v>328</v>
      </c>
      <c r="Y408" s="3">
        <v>411</v>
      </c>
      <c r="Z408" s="3">
        <v>511</v>
      </c>
      <c r="AA408" s="3">
        <v>987</v>
      </c>
      <c r="AB408" s="3">
        <v>396</v>
      </c>
      <c r="AC408" s="3">
        <v>323</v>
      </c>
      <c r="AD408" s="3">
        <v>337</v>
      </c>
      <c r="AE408" s="3">
        <v>522</v>
      </c>
      <c r="AF408" s="3">
        <v>603</v>
      </c>
      <c r="AG408" s="3">
        <v>523</v>
      </c>
      <c r="AH408" s="3">
        <v>300</v>
      </c>
      <c r="AI408" s="3">
        <v>556</v>
      </c>
      <c r="AJ408" s="3">
        <v>408</v>
      </c>
      <c r="AK408" s="3">
        <v>523</v>
      </c>
      <c r="AL408" s="3">
        <v>473</v>
      </c>
      <c r="AM408" s="3">
        <v>407</v>
      </c>
      <c r="AN408" s="3">
        <v>306</v>
      </c>
      <c r="AO408" s="3">
        <v>355</v>
      </c>
      <c r="AP408" s="3">
        <v>609</v>
      </c>
      <c r="AQ408" s="3">
        <v>518</v>
      </c>
      <c r="AR408" s="3">
        <v>375</v>
      </c>
      <c r="AS408" s="3">
        <v>575</v>
      </c>
      <c r="AT408" s="3">
        <v>434</v>
      </c>
      <c r="AU408" s="3">
        <v>438</v>
      </c>
      <c r="AV408" s="3">
        <v>383</v>
      </c>
      <c r="AW408" s="3">
        <v>419</v>
      </c>
      <c r="AX408" s="3">
        <v>404</v>
      </c>
      <c r="AY408" s="3">
        <v>435</v>
      </c>
      <c r="AZ408" s="3">
        <v>216</v>
      </c>
      <c r="BA408" s="3">
        <v>425</v>
      </c>
      <c r="BB408" s="3">
        <v>447</v>
      </c>
      <c r="BC408" s="3">
        <v>622</v>
      </c>
      <c r="BD408" s="3">
        <v>640</v>
      </c>
      <c r="BE408" s="3">
        <v>399</v>
      </c>
      <c r="BF408" s="3">
        <v>629</v>
      </c>
      <c r="BG408" s="3">
        <v>302</v>
      </c>
      <c r="BH408" s="3">
        <v>166</v>
      </c>
      <c r="BI408" s="3">
        <v>424</v>
      </c>
      <c r="BJ408" s="3">
        <v>361</v>
      </c>
      <c r="BK408" s="3">
        <v>28</v>
      </c>
      <c r="BL408" s="3">
        <v>371</v>
      </c>
      <c r="BM408" s="3">
        <v>349</v>
      </c>
      <c r="BN408" s="3">
        <v>209</v>
      </c>
      <c r="BO408" s="3">
        <v>507</v>
      </c>
      <c r="BP408" s="3">
        <v>253</v>
      </c>
      <c r="BQ408" s="3">
        <v>576</v>
      </c>
      <c r="BR408" s="3">
        <v>131</v>
      </c>
      <c r="BS408" s="3">
        <v>385</v>
      </c>
      <c r="BT408" s="3">
        <v>601</v>
      </c>
      <c r="BU408" s="3">
        <v>64</v>
      </c>
      <c r="BV408" s="3">
        <v>367</v>
      </c>
      <c r="BW408" s="3">
        <v>492</v>
      </c>
      <c r="BX408" s="3">
        <v>490</v>
      </c>
      <c r="BY408" s="3">
        <v>340</v>
      </c>
      <c r="BZ408" s="3">
        <v>407</v>
      </c>
      <c r="CA408" s="3">
        <v>603</v>
      </c>
      <c r="CB408" s="3">
        <v>417</v>
      </c>
      <c r="CC408" s="3">
        <v>492</v>
      </c>
      <c r="CD408" s="3">
        <v>410</v>
      </c>
      <c r="CE408" s="3">
        <v>399</v>
      </c>
      <c r="CF408" s="3">
        <v>407</v>
      </c>
      <c r="CG408" s="3">
        <v>103</v>
      </c>
      <c r="CH408" s="3">
        <v>522</v>
      </c>
    </row>
    <row r="409" spans="1:86" x14ac:dyDescent="0.2">
      <c r="A409" s="5" t="s">
        <v>877</v>
      </c>
      <c r="B409" s="9">
        <v>708324</v>
      </c>
      <c r="C409" s="9">
        <v>223</v>
      </c>
      <c r="D409" s="9">
        <v>217893</v>
      </c>
      <c r="E409" s="1" t="s">
        <v>878</v>
      </c>
      <c r="F409" s="1" t="s">
        <v>78</v>
      </c>
      <c r="G409" s="1" t="s">
        <v>78</v>
      </c>
      <c r="H409" s="1" t="s">
        <v>78</v>
      </c>
      <c r="I409" s="3">
        <v>103</v>
      </c>
      <c r="J409" s="3">
        <v>83</v>
      </c>
      <c r="K409" s="3">
        <v>112</v>
      </c>
      <c r="L409" s="3">
        <v>119</v>
      </c>
      <c r="M409" s="3">
        <v>92</v>
      </c>
      <c r="N409" s="3">
        <v>116</v>
      </c>
      <c r="O409" s="3">
        <v>87</v>
      </c>
      <c r="P409" s="3">
        <v>339</v>
      </c>
      <c r="Q409" s="3">
        <v>2862</v>
      </c>
      <c r="R409" s="3">
        <v>163</v>
      </c>
      <c r="S409" s="3">
        <v>164</v>
      </c>
      <c r="T409" s="3">
        <v>148</v>
      </c>
      <c r="U409" s="3">
        <v>232</v>
      </c>
      <c r="V409" s="3">
        <v>85</v>
      </c>
      <c r="W409" s="3">
        <v>108</v>
      </c>
      <c r="X409" s="3">
        <v>109</v>
      </c>
      <c r="Y409" s="3">
        <v>178</v>
      </c>
      <c r="Z409" s="3">
        <v>103</v>
      </c>
      <c r="AA409" s="3">
        <v>123</v>
      </c>
      <c r="AB409" s="3">
        <v>433</v>
      </c>
      <c r="AC409" s="3">
        <v>682</v>
      </c>
      <c r="AD409" s="3">
        <v>119</v>
      </c>
      <c r="AE409" s="3">
        <v>98</v>
      </c>
      <c r="AF409" s="3">
        <v>79</v>
      </c>
      <c r="AG409" s="3">
        <v>314</v>
      </c>
      <c r="AH409" s="3">
        <v>171</v>
      </c>
      <c r="AI409" s="3">
        <v>102</v>
      </c>
      <c r="AJ409" s="3">
        <v>97</v>
      </c>
      <c r="AK409" s="3">
        <v>1173</v>
      </c>
      <c r="AL409" s="3">
        <v>100</v>
      </c>
      <c r="AM409" s="3">
        <v>743</v>
      </c>
      <c r="AN409" s="3">
        <v>175</v>
      </c>
      <c r="AO409" s="3">
        <v>2070</v>
      </c>
      <c r="AP409" s="3">
        <v>107</v>
      </c>
      <c r="AQ409" s="3">
        <v>116</v>
      </c>
      <c r="AR409" s="3">
        <v>124</v>
      </c>
      <c r="AS409" s="3">
        <v>1317</v>
      </c>
      <c r="AT409" s="3">
        <v>142</v>
      </c>
      <c r="AU409" s="3">
        <v>598</v>
      </c>
      <c r="AV409" s="3">
        <v>107</v>
      </c>
      <c r="AW409" s="3">
        <v>198</v>
      </c>
      <c r="AX409" s="3">
        <v>106</v>
      </c>
      <c r="AY409" s="3">
        <v>144</v>
      </c>
      <c r="AZ409" s="3">
        <v>108</v>
      </c>
      <c r="BA409" s="3">
        <v>112</v>
      </c>
      <c r="BB409" s="3">
        <v>292</v>
      </c>
      <c r="BC409" s="3">
        <v>144</v>
      </c>
      <c r="BD409" s="3">
        <v>119</v>
      </c>
      <c r="BE409" s="3">
        <v>1031</v>
      </c>
      <c r="BF409" s="3">
        <v>96</v>
      </c>
      <c r="BG409" s="3">
        <v>1174</v>
      </c>
      <c r="BH409" s="3">
        <v>110</v>
      </c>
      <c r="BI409" s="3">
        <v>237</v>
      </c>
      <c r="BJ409" s="3">
        <v>131</v>
      </c>
      <c r="BK409" s="3">
        <v>123</v>
      </c>
      <c r="BL409" s="3">
        <v>232</v>
      </c>
      <c r="BM409" s="3">
        <v>524</v>
      </c>
      <c r="BN409" s="3">
        <v>116</v>
      </c>
      <c r="BO409" s="3">
        <v>139</v>
      </c>
      <c r="BP409" s="3">
        <v>148</v>
      </c>
      <c r="BQ409" s="3">
        <v>126</v>
      </c>
      <c r="BR409" s="3">
        <v>746</v>
      </c>
      <c r="BS409" s="3">
        <v>156</v>
      </c>
      <c r="BT409" s="3">
        <v>92</v>
      </c>
      <c r="BU409" s="3">
        <v>125</v>
      </c>
      <c r="BV409" s="3">
        <v>121</v>
      </c>
      <c r="BW409" s="3">
        <v>132</v>
      </c>
      <c r="BX409" s="3">
        <v>183</v>
      </c>
      <c r="BY409" s="3">
        <v>2748</v>
      </c>
      <c r="BZ409" s="3">
        <v>145</v>
      </c>
      <c r="CA409" s="3">
        <v>137</v>
      </c>
      <c r="CB409" s="3">
        <v>1256</v>
      </c>
      <c r="CC409" s="3">
        <v>348</v>
      </c>
      <c r="CD409" s="3">
        <v>293</v>
      </c>
      <c r="CE409" s="3">
        <v>146</v>
      </c>
      <c r="CF409" s="3">
        <v>135</v>
      </c>
      <c r="CG409" s="3">
        <v>125</v>
      </c>
      <c r="CH409" s="3">
        <v>103</v>
      </c>
    </row>
    <row r="410" spans="1:86" x14ac:dyDescent="0.2">
      <c r="A410" s="5" t="s">
        <v>634</v>
      </c>
      <c r="B410" s="9">
        <v>873301</v>
      </c>
      <c r="C410" s="9">
        <v>174</v>
      </c>
      <c r="D410" s="9">
        <v>303845</v>
      </c>
      <c r="E410" s="1" t="s">
        <v>635</v>
      </c>
      <c r="F410" s="1" t="s">
        <v>78</v>
      </c>
      <c r="G410" s="1" t="s">
        <v>78</v>
      </c>
      <c r="H410" s="1" t="s">
        <v>78</v>
      </c>
      <c r="I410" s="3">
        <v>410</v>
      </c>
      <c r="J410" s="3">
        <v>171</v>
      </c>
      <c r="K410" s="3">
        <v>190</v>
      </c>
      <c r="L410" s="3">
        <v>316</v>
      </c>
      <c r="M410" s="3">
        <v>254</v>
      </c>
      <c r="N410" s="3">
        <v>374</v>
      </c>
      <c r="O410" s="3">
        <v>399</v>
      </c>
      <c r="P410" s="3">
        <v>652</v>
      </c>
      <c r="Q410" s="3">
        <v>232</v>
      </c>
      <c r="R410" s="3">
        <v>193</v>
      </c>
      <c r="S410" s="3">
        <v>231</v>
      </c>
      <c r="T410" s="3">
        <v>178</v>
      </c>
      <c r="U410" s="3">
        <v>280</v>
      </c>
      <c r="V410" s="3">
        <v>173</v>
      </c>
      <c r="W410" s="3">
        <v>1370</v>
      </c>
      <c r="X410" s="3">
        <v>278</v>
      </c>
      <c r="Y410" s="3">
        <v>288</v>
      </c>
      <c r="Z410" s="3">
        <v>205</v>
      </c>
      <c r="AA410" s="3">
        <v>288</v>
      </c>
      <c r="AB410" s="3">
        <v>154</v>
      </c>
      <c r="AC410" s="3">
        <v>181</v>
      </c>
      <c r="AD410" s="3">
        <v>178</v>
      </c>
      <c r="AE410" s="3">
        <v>167</v>
      </c>
      <c r="AF410" s="3">
        <v>1824</v>
      </c>
      <c r="AG410" s="3">
        <v>362</v>
      </c>
      <c r="AH410" s="3">
        <v>219</v>
      </c>
      <c r="AI410" s="3">
        <v>123</v>
      </c>
      <c r="AJ410" s="3">
        <v>179</v>
      </c>
      <c r="AK410" s="3">
        <v>236</v>
      </c>
      <c r="AL410" s="3">
        <v>123</v>
      </c>
      <c r="AM410" s="3">
        <v>137</v>
      </c>
      <c r="AN410" s="3">
        <v>227</v>
      </c>
      <c r="AO410" s="3">
        <v>366</v>
      </c>
      <c r="AP410" s="3">
        <v>195</v>
      </c>
      <c r="AQ410" s="3">
        <v>223</v>
      </c>
      <c r="AR410" s="3">
        <v>159</v>
      </c>
      <c r="AS410" s="3">
        <v>167</v>
      </c>
      <c r="AT410" s="3">
        <v>184</v>
      </c>
      <c r="AU410" s="3">
        <v>334</v>
      </c>
      <c r="AV410" s="3">
        <v>151</v>
      </c>
      <c r="AW410" s="3">
        <v>142</v>
      </c>
      <c r="AX410" s="3">
        <v>262</v>
      </c>
      <c r="AY410" s="3">
        <v>271</v>
      </c>
      <c r="AZ410" s="3">
        <v>172</v>
      </c>
      <c r="BA410" s="3">
        <v>259</v>
      </c>
      <c r="BB410" s="3">
        <v>192</v>
      </c>
      <c r="BC410" s="3">
        <v>422</v>
      </c>
      <c r="BD410" s="3">
        <v>116</v>
      </c>
      <c r="BE410" s="3">
        <v>138</v>
      </c>
      <c r="BF410" s="3">
        <v>260</v>
      </c>
      <c r="BG410" s="3">
        <v>540</v>
      </c>
      <c r="BH410" s="3">
        <v>198</v>
      </c>
      <c r="BI410" s="3">
        <v>133</v>
      </c>
      <c r="BJ410" s="3">
        <v>234</v>
      </c>
      <c r="BK410" s="3">
        <v>152</v>
      </c>
      <c r="BL410" s="3">
        <v>163</v>
      </c>
      <c r="BM410" s="3">
        <v>192</v>
      </c>
      <c r="BN410" s="3">
        <v>249</v>
      </c>
      <c r="BO410" s="3">
        <v>177</v>
      </c>
      <c r="BP410" s="3">
        <v>97</v>
      </c>
      <c r="BQ410" s="3">
        <v>243</v>
      </c>
      <c r="BR410" s="3">
        <v>194</v>
      </c>
      <c r="BS410" s="3">
        <v>259</v>
      </c>
      <c r="BT410" s="3">
        <v>166</v>
      </c>
      <c r="BU410" s="3">
        <v>249</v>
      </c>
      <c r="BV410" s="3">
        <v>248</v>
      </c>
      <c r="BW410" s="3">
        <v>155</v>
      </c>
      <c r="BX410" s="3">
        <v>326</v>
      </c>
      <c r="BY410" s="3">
        <v>133</v>
      </c>
      <c r="BZ410" s="3">
        <v>290</v>
      </c>
      <c r="CA410" s="3">
        <v>164</v>
      </c>
      <c r="CB410" s="3">
        <v>231</v>
      </c>
      <c r="CC410" s="3">
        <v>228</v>
      </c>
      <c r="CD410" s="3">
        <v>368</v>
      </c>
      <c r="CE410" s="3">
        <v>374</v>
      </c>
      <c r="CF410" s="3">
        <v>129</v>
      </c>
      <c r="CG410" s="3">
        <v>141</v>
      </c>
      <c r="CH410" s="3">
        <v>181</v>
      </c>
    </row>
    <row r="411" spans="1:86" x14ac:dyDescent="0.2">
      <c r="A411" s="5" t="s">
        <v>799</v>
      </c>
      <c r="B411" s="9">
        <v>609571</v>
      </c>
      <c r="C411" s="9">
        <v>140</v>
      </c>
      <c r="D411" s="9">
        <v>228872</v>
      </c>
      <c r="E411" s="1" t="s">
        <v>800</v>
      </c>
      <c r="F411" s="1" t="s">
        <v>78</v>
      </c>
      <c r="G411" s="1" t="s">
        <v>78</v>
      </c>
      <c r="H411" s="1" t="s">
        <v>78</v>
      </c>
      <c r="I411" s="3">
        <v>230</v>
      </c>
      <c r="J411" s="3">
        <v>338</v>
      </c>
      <c r="K411" s="3">
        <v>276</v>
      </c>
      <c r="L411" s="3">
        <v>288</v>
      </c>
      <c r="M411" s="3">
        <v>681</v>
      </c>
      <c r="N411" s="3">
        <v>310</v>
      </c>
      <c r="O411" s="3">
        <v>155</v>
      </c>
      <c r="P411" s="3">
        <v>204</v>
      </c>
      <c r="Q411" s="3">
        <v>215</v>
      </c>
      <c r="R411" s="3">
        <v>266</v>
      </c>
      <c r="S411" s="3">
        <v>119</v>
      </c>
      <c r="T411" s="3">
        <v>254</v>
      </c>
      <c r="U411" s="3">
        <v>220</v>
      </c>
      <c r="V411" s="3">
        <v>172</v>
      </c>
      <c r="W411" s="3">
        <v>267</v>
      </c>
      <c r="X411" s="3">
        <v>186</v>
      </c>
      <c r="Y411" s="3">
        <v>243</v>
      </c>
      <c r="Z411" s="3">
        <v>279</v>
      </c>
      <c r="AA411" s="3">
        <v>357</v>
      </c>
      <c r="AB411" s="3">
        <v>211</v>
      </c>
      <c r="AC411" s="3">
        <v>205</v>
      </c>
      <c r="AD411" s="3">
        <v>1269</v>
      </c>
      <c r="AE411" s="3">
        <v>493</v>
      </c>
      <c r="AF411" s="3">
        <v>248</v>
      </c>
      <c r="AG411" s="3">
        <v>542</v>
      </c>
      <c r="AH411" s="3">
        <v>321</v>
      </c>
      <c r="AI411" s="3">
        <v>272</v>
      </c>
      <c r="AJ411" s="3">
        <v>198</v>
      </c>
      <c r="AK411" s="3">
        <v>190</v>
      </c>
      <c r="AL411" s="3">
        <v>171</v>
      </c>
      <c r="AM411" s="3">
        <v>203</v>
      </c>
      <c r="AN411" s="3">
        <v>244</v>
      </c>
      <c r="AO411" s="3">
        <v>315</v>
      </c>
      <c r="AP411" s="3">
        <v>880</v>
      </c>
      <c r="AQ411" s="3">
        <v>369</v>
      </c>
      <c r="AR411" s="3">
        <v>198</v>
      </c>
      <c r="AS411" s="3">
        <v>341</v>
      </c>
      <c r="AT411" s="3">
        <v>150</v>
      </c>
      <c r="AU411" s="3">
        <v>258</v>
      </c>
      <c r="AV411" s="3">
        <v>187</v>
      </c>
      <c r="AW411" s="3">
        <v>112</v>
      </c>
      <c r="AX411" s="3">
        <v>426</v>
      </c>
      <c r="AY411" s="3">
        <v>722</v>
      </c>
      <c r="AZ411" s="3">
        <v>262</v>
      </c>
      <c r="BA411" s="3">
        <v>338</v>
      </c>
      <c r="BB411" s="3">
        <v>120</v>
      </c>
      <c r="BC411" s="3">
        <v>410</v>
      </c>
      <c r="BD411" s="3">
        <v>236</v>
      </c>
      <c r="BE411" s="3">
        <v>215</v>
      </c>
      <c r="BF411" s="3">
        <v>283</v>
      </c>
      <c r="BG411" s="3">
        <v>155</v>
      </c>
      <c r="BH411" s="3">
        <v>344</v>
      </c>
      <c r="BI411" s="3">
        <v>165</v>
      </c>
      <c r="BJ411" s="3">
        <v>248</v>
      </c>
      <c r="BK411" s="3">
        <v>239</v>
      </c>
      <c r="BL411" s="3">
        <v>326</v>
      </c>
      <c r="BM411" s="3">
        <v>320</v>
      </c>
      <c r="BN411" s="3">
        <v>404</v>
      </c>
      <c r="BO411" s="3">
        <v>345</v>
      </c>
      <c r="BP411" s="3">
        <v>128</v>
      </c>
      <c r="BQ411" s="3">
        <v>376</v>
      </c>
      <c r="BR411" s="3">
        <v>432</v>
      </c>
      <c r="BS411" s="3">
        <v>571</v>
      </c>
      <c r="BT411" s="3">
        <v>400</v>
      </c>
      <c r="BU411" s="3">
        <v>290</v>
      </c>
      <c r="BV411" s="3">
        <v>282</v>
      </c>
      <c r="BW411" s="3">
        <v>361</v>
      </c>
      <c r="BX411" s="3">
        <v>363</v>
      </c>
      <c r="BY411" s="3">
        <v>244</v>
      </c>
      <c r="BZ411" s="3">
        <v>232</v>
      </c>
      <c r="CA411" s="3">
        <v>290</v>
      </c>
      <c r="CB411" s="3">
        <v>452</v>
      </c>
      <c r="CC411" s="3">
        <v>399</v>
      </c>
      <c r="CD411" s="3">
        <v>377</v>
      </c>
      <c r="CE411" s="3">
        <v>341</v>
      </c>
      <c r="CF411" s="3">
        <v>504</v>
      </c>
      <c r="CG411" s="3">
        <v>266</v>
      </c>
      <c r="CH411" s="3">
        <v>246</v>
      </c>
    </row>
    <row r="412" spans="1:86" x14ac:dyDescent="0.2">
      <c r="A412" s="5" t="s">
        <v>735</v>
      </c>
      <c r="B412" s="9">
        <v>959212</v>
      </c>
      <c r="C412" s="9">
        <v>204</v>
      </c>
      <c r="D412" s="9">
        <v>267647</v>
      </c>
      <c r="E412" s="1" t="s">
        <v>736</v>
      </c>
      <c r="F412" s="1" t="s">
        <v>78</v>
      </c>
      <c r="G412" s="1" t="s">
        <v>78</v>
      </c>
      <c r="H412" s="1" t="s">
        <v>78</v>
      </c>
      <c r="I412" s="3">
        <v>538</v>
      </c>
      <c r="J412" s="3">
        <v>612</v>
      </c>
      <c r="K412" s="3">
        <v>444</v>
      </c>
      <c r="L412" s="3">
        <v>453</v>
      </c>
      <c r="M412" s="3">
        <v>592</v>
      </c>
      <c r="N412" s="3">
        <v>576</v>
      </c>
      <c r="O412" s="3">
        <v>337</v>
      </c>
      <c r="P412" s="3">
        <v>204</v>
      </c>
      <c r="Q412" s="3">
        <v>332</v>
      </c>
      <c r="R412" s="3">
        <v>620</v>
      </c>
      <c r="S412" s="3">
        <v>338</v>
      </c>
      <c r="T412" s="3">
        <v>565</v>
      </c>
      <c r="U412" s="3">
        <v>372</v>
      </c>
      <c r="V412" s="3">
        <v>579</v>
      </c>
      <c r="W412" s="3">
        <v>404</v>
      </c>
      <c r="X412" s="3">
        <v>536</v>
      </c>
      <c r="Y412" s="3">
        <v>665</v>
      </c>
      <c r="Z412" s="3">
        <v>453</v>
      </c>
      <c r="AA412" s="3">
        <v>604</v>
      </c>
      <c r="AB412" s="3">
        <v>351</v>
      </c>
      <c r="AC412" s="3">
        <v>332</v>
      </c>
      <c r="AD412" s="3">
        <v>295</v>
      </c>
      <c r="AE412" s="3">
        <v>366</v>
      </c>
      <c r="AF412" s="3">
        <v>389</v>
      </c>
      <c r="AG412" s="3">
        <v>364</v>
      </c>
      <c r="AH412" s="3">
        <v>338</v>
      </c>
      <c r="AI412" s="3">
        <v>585</v>
      </c>
      <c r="AJ412" s="3">
        <v>1386</v>
      </c>
      <c r="AK412" s="3">
        <v>292</v>
      </c>
      <c r="AL412" s="3">
        <v>457</v>
      </c>
      <c r="AM412" s="3">
        <v>371</v>
      </c>
      <c r="AN412" s="3">
        <v>329</v>
      </c>
      <c r="AO412" s="3">
        <v>348</v>
      </c>
      <c r="AP412" s="3">
        <v>304</v>
      </c>
      <c r="AQ412" s="3">
        <v>624</v>
      </c>
      <c r="AR412" s="3">
        <v>831</v>
      </c>
      <c r="AS412" s="3">
        <v>328</v>
      </c>
      <c r="AT412" s="3">
        <v>404</v>
      </c>
      <c r="AU412" s="3">
        <v>338</v>
      </c>
      <c r="AV412" s="3">
        <v>282</v>
      </c>
      <c r="AW412" s="3">
        <v>217</v>
      </c>
      <c r="AX412" s="3">
        <v>455</v>
      </c>
      <c r="AY412" s="3">
        <v>670</v>
      </c>
      <c r="AZ412" s="3">
        <v>3090</v>
      </c>
      <c r="BA412" s="3">
        <v>366</v>
      </c>
      <c r="BB412" s="3">
        <v>397</v>
      </c>
      <c r="BC412" s="3">
        <v>1093</v>
      </c>
      <c r="BD412" s="3">
        <v>422</v>
      </c>
      <c r="BE412" s="3">
        <v>237</v>
      </c>
      <c r="BF412" s="3">
        <v>367</v>
      </c>
      <c r="BG412" s="3">
        <v>183</v>
      </c>
      <c r="BH412" s="3">
        <v>408</v>
      </c>
      <c r="BI412" s="3">
        <v>245</v>
      </c>
      <c r="BJ412" s="3">
        <v>321</v>
      </c>
      <c r="BK412" s="3">
        <v>315</v>
      </c>
      <c r="BL412" s="3">
        <v>648</v>
      </c>
      <c r="BM412" s="3">
        <v>311</v>
      </c>
      <c r="BN412" s="3">
        <v>299</v>
      </c>
      <c r="BO412" s="3">
        <v>1256</v>
      </c>
      <c r="BP412" s="3">
        <v>271</v>
      </c>
      <c r="BQ412" s="3">
        <v>369</v>
      </c>
      <c r="BR412" s="3">
        <v>322</v>
      </c>
      <c r="BS412" s="3">
        <v>475</v>
      </c>
      <c r="BT412" s="3">
        <v>529</v>
      </c>
      <c r="BU412" s="3">
        <v>944</v>
      </c>
      <c r="BV412" s="3">
        <v>108</v>
      </c>
      <c r="BW412" s="3">
        <v>2624</v>
      </c>
      <c r="BX412" s="3">
        <v>597</v>
      </c>
      <c r="BY412" s="3">
        <v>661</v>
      </c>
      <c r="BZ412" s="3">
        <v>321</v>
      </c>
      <c r="CA412" s="3">
        <v>250</v>
      </c>
      <c r="CB412" s="3">
        <v>324</v>
      </c>
      <c r="CC412" s="3">
        <v>332</v>
      </c>
      <c r="CD412" s="3">
        <v>293</v>
      </c>
      <c r="CE412" s="3">
        <v>506</v>
      </c>
      <c r="CF412" s="3">
        <v>625</v>
      </c>
      <c r="CG412" s="3">
        <v>414</v>
      </c>
      <c r="CH412" s="3">
        <v>701</v>
      </c>
    </row>
    <row r="413" spans="1:86" x14ac:dyDescent="0.2">
      <c r="A413" s="5" t="s">
        <v>771</v>
      </c>
      <c r="B413" s="9">
        <v>567535</v>
      </c>
      <c r="C413" s="9">
        <v>99</v>
      </c>
      <c r="D413" s="9">
        <v>236652</v>
      </c>
      <c r="E413" s="1" t="s">
        <v>772</v>
      </c>
      <c r="F413" s="1" t="s">
        <v>78</v>
      </c>
      <c r="G413" s="1" t="s">
        <v>78</v>
      </c>
      <c r="H413" s="1" t="s">
        <v>78</v>
      </c>
      <c r="I413" s="3">
        <v>543</v>
      </c>
      <c r="J413" s="3">
        <v>588</v>
      </c>
      <c r="K413" s="3">
        <v>285</v>
      </c>
      <c r="L413" s="3">
        <v>308</v>
      </c>
      <c r="M413" s="3">
        <v>802</v>
      </c>
      <c r="N413" s="3">
        <v>372</v>
      </c>
      <c r="O413" s="3">
        <v>302</v>
      </c>
      <c r="P413" s="3">
        <v>320</v>
      </c>
      <c r="Q413" s="3">
        <v>328</v>
      </c>
      <c r="R413" s="3">
        <v>339</v>
      </c>
      <c r="S413" s="3">
        <v>543</v>
      </c>
      <c r="T413" s="3">
        <v>407</v>
      </c>
      <c r="U413" s="3">
        <v>239</v>
      </c>
      <c r="V413" s="3">
        <v>663</v>
      </c>
      <c r="W413" s="3">
        <v>347</v>
      </c>
      <c r="X413" s="3">
        <v>282</v>
      </c>
      <c r="Y413" s="3">
        <v>299</v>
      </c>
      <c r="Z413" s="3">
        <v>365</v>
      </c>
      <c r="AA413" s="3">
        <v>668</v>
      </c>
      <c r="AB413" s="3">
        <v>347</v>
      </c>
      <c r="AC413" s="3">
        <v>304</v>
      </c>
      <c r="AD413" s="3">
        <v>254</v>
      </c>
      <c r="AE413" s="3">
        <v>593</v>
      </c>
      <c r="AF413" s="3">
        <v>329</v>
      </c>
      <c r="AG413" s="3">
        <v>306</v>
      </c>
      <c r="AH413" s="3">
        <v>623</v>
      </c>
      <c r="AI413" s="3">
        <v>414</v>
      </c>
      <c r="AJ413" s="3">
        <v>481</v>
      </c>
      <c r="AK413" s="3">
        <v>385</v>
      </c>
      <c r="AL413" s="3">
        <v>444</v>
      </c>
      <c r="AM413" s="3">
        <v>226</v>
      </c>
      <c r="AN413" s="3">
        <v>228</v>
      </c>
      <c r="AO413" s="3">
        <v>255</v>
      </c>
      <c r="AP413" s="3">
        <v>411</v>
      </c>
      <c r="AQ413" s="3">
        <v>1086</v>
      </c>
      <c r="AR413" s="3">
        <v>344</v>
      </c>
      <c r="AS413" s="3">
        <v>332</v>
      </c>
      <c r="AT413" s="3">
        <v>325</v>
      </c>
      <c r="AU413" s="3">
        <v>317</v>
      </c>
      <c r="AV413" s="3">
        <v>391</v>
      </c>
      <c r="AW413" s="3">
        <v>251</v>
      </c>
      <c r="AX413" s="3">
        <v>628</v>
      </c>
      <c r="AY413" s="3">
        <v>1238</v>
      </c>
      <c r="AZ413" s="3">
        <v>504</v>
      </c>
      <c r="BA413" s="3">
        <v>378</v>
      </c>
      <c r="BB413" s="3">
        <v>350</v>
      </c>
      <c r="BC413" s="3">
        <v>550</v>
      </c>
      <c r="BD413" s="3">
        <v>357</v>
      </c>
      <c r="BE413" s="3">
        <v>366</v>
      </c>
      <c r="BF413" s="3">
        <v>303</v>
      </c>
      <c r="BG413" s="3">
        <v>251</v>
      </c>
      <c r="BH413" s="3">
        <v>368</v>
      </c>
      <c r="BI413" s="3">
        <v>366</v>
      </c>
      <c r="BJ413" s="3">
        <v>318</v>
      </c>
      <c r="BK413" s="3">
        <v>339</v>
      </c>
      <c r="BL413" s="3">
        <v>239</v>
      </c>
      <c r="BM413" s="3">
        <v>257</v>
      </c>
      <c r="BN413" s="3">
        <v>490</v>
      </c>
      <c r="BO413" s="3">
        <v>854</v>
      </c>
      <c r="BP413" s="3">
        <v>216</v>
      </c>
      <c r="BQ413" s="3">
        <v>477</v>
      </c>
      <c r="BR413" s="3">
        <v>871</v>
      </c>
      <c r="BS413" s="3">
        <v>749</v>
      </c>
      <c r="BT413" s="3">
        <v>677</v>
      </c>
      <c r="BU413" s="3">
        <v>349</v>
      </c>
      <c r="BV413" s="3">
        <v>714</v>
      </c>
      <c r="BW413" s="3">
        <v>797</v>
      </c>
      <c r="BX413" s="3">
        <v>487</v>
      </c>
      <c r="BY413" s="3">
        <v>538</v>
      </c>
      <c r="BZ413" s="3">
        <v>342</v>
      </c>
      <c r="CA413" s="3">
        <v>390</v>
      </c>
      <c r="CB413" s="3">
        <v>311</v>
      </c>
      <c r="CC413" s="3">
        <v>437</v>
      </c>
      <c r="CD413" s="3">
        <v>295</v>
      </c>
      <c r="CE413" s="3">
        <v>418</v>
      </c>
      <c r="CF413" s="3">
        <v>629</v>
      </c>
      <c r="CG413" s="3">
        <v>479</v>
      </c>
      <c r="CH413" s="3">
        <v>425</v>
      </c>
    </row>
    <row r="414" spans="1:86" x14ac:dyDescent="0.2">
      <c r="A414" s="5" t="s">
        <v>819</v>
      </c>
      <c r="B414" s="9">
        <v>788409</v>
      </c>
      <c r="C414" s="9">
        <v>373</v>
      </c>
      <c r="D414" s="9">
        <v>226851</v>
      </c>
      <c r="E414" s="1" t="s">
        <v>820</v>
      </c>
      <c r="F414" s="1" t="s">
        <v>78</v>
      </c>
      <c r="G414" s="1" t="s">
        <v>78</v>
      </c>
      <c r="H414" s="1" t="s">
        <v>78</v>
      </c>
      <c r="I414" s="3">
        <v>260</v>
      </c>
      <c r="J414" s="3">
        <v>173</v>
      </c>
      <c r="K414" s="3">
        <v>132</v>
      </c>
      <c r="L414" s="3">
        <v>63</v>
      </c>
      <c r="M414" s="3">
        <v>285</v>
      </c>
      <c r="N414" s="3">
        <v>180</v>
      </c>
      <c r="O414" s="3">
        <v>109</v>
      </c>
      <c r="P414" s="3">
        <v>74</v>
      </c>
      <c r="Q414" s="3">
        <v>116</v>
      </c>
      <c r="R414" s="3">
        <v>189</v>
      </c>
      <c r="S414" s="3">
        <v>92</v>
      </c>
      <c r="T414" s="3">
        <v>99</v>
      </c>
      <c r="U414" s="3">
        <v>134</v>
      </c>
      <c r="V414" s="3">
        <v>178</v>
      </c>
      <c r="W414" s="3">
        <v>77</v>
      </c>
      <c r="X414" s="3">
        <v>118</v>
      </c>
      <c r="Y414" s="3">
        <v>77</v>
      </c>
      <c r="Z414" s="3">
        <v>157</v>
      </c>
      <c r="AA414" s="3">
        <v>194</v>
      </c>
      <c r="AB414" s="3">
        <v>167</v>
      </c>
      <c r="AC414" s="3">
        <v>80</v>
      </c>
      <c r="AD414" s="3">
        <v>129</v>
      </c>
      <c r="AE414" s="3">
        <v>206</v>
      </c>
      <c r="AF414" s="3">
        <v>71</v>
      </c>
      <c r="AG414" s="3">
        <v>186</v>
      </c>
      <c r="AH414" s="3">
        <v>48</v>
      </c>
      <c r="AI414" s="3">
        <v>181</v>
      </c>
      <c r="AJ414" s="3">
        <v>239</v>
      </c>
      <c r="AK414" s="3">
        <v>181</v>
      </c>
      <c r="AL414" s="3">
        <v>93</v>
      </c>
      <c r="AM414" s="3">
        <v>129</v>
      </c>
      <c r="AN414" s="3">
        <v>131</v>
      </c>
      <c r="AO414" s="3">
        <v>119</v>
      </c>
      <c r="AP414" s="3">
        <v>117</v>
      </c>
      <c r="AQ414" s="3">
        <v>234</v>
      </c>
      <c r="AR414" s="3">
        <v>179</v>
      </c>
      <c r="AS414" s="3">
        <v>61</v>
      </c>
      <c r="AT414" s="3">
        <v>143</v>
      </c>
      <c r="AU414" s="3">
        <v>129</v>
      </c>
      <c r="AV414" s="3">
        <v>273</v>
      </c>
      <c r="AW414" s="3">
        <v>78</v>
      </c>
      <c r="AX414" s="3">
        <v>76</v>
      </c>
      <c r="AY414" s="3">
        <v>101</v>
      </c>
      <c r="AZ414" s="3">
        <v>119</v>
      </c>
      <c r="BA414" s="3">
        <v>86</v>
      </c>
      <c r="BB414" s="3">
        <v>102</v>
      </c>
      <c r="BC414" s="3">
        <v>77</v>
      </c>
      <c r="BD414" s="3">
        <v>77</v>
      </c>
      <c r="BE414" s="3">
        <v>118</v>
      </c>
      <c r="BF414" s="3">
        <v>58</v>
      </c>
      <c r="BG414" s="3">
        <v>103</v>
      </c>
      <c r="BH414" s="3">
        <v>84</v>
      </c>
      <c r="BI414" s="3">
        <v>136</v>
      </c>
      <c r="BJ414" s="3">
        <v>105</v>
      </c>
      <c r="BK414" s="3">
        <v>116</v>
      </c>
      <c r="BL414" s="3">
        <v>69</v>
      </c>
      <c r="BM414" s="3">
        <v>77</v>
      </c>
      <c r="BN414" s="3">
        <v>126</v>
      </c>
      <c r="BO414" s="3">
        <v>1088</v>
      </c>
      <c r="BP414" s="3">
        <v>79</v>
      </c>
      <c r="BQ414" s="3">
        <v>131</v>
      </c>
      <c r="BR414" s="3">
        <v>230</v>
      </c>
      <c r="BS414" s="3">
        <v>316</v>
      </c>
      <c r="BT414" s="3">
        <v>116</v>
      </c>
      <c r="BU414" s="3">
        <v>137</v>
      </c>
      <c r="BV414" s="3">
        <v>126</v>
      </c>
      <c r="BW414" s="3">
        <v>131</v>
      </c>
      <c r="BX414" s="3">
        <v>92</v>
      </c>
      <c r="BY414" s="3">
        <v>71</v>
      </c>
      <c r="BZ414" s="3">
        <v>134</v>
      </c>
      <c r="CA414" s="3">
        <v>111</v>
      </c>
      <c r="CB414" s="3">
        <v>135</v>
      </c>
      <c r="CC414" s="3">
        <v>128</v>
      </c>
      <c r="CD414" s="3">
        <v>114</v>
      </c>
      <c r="CE414" s="3">
        <v>156</v>
      </c>
      <c r="CF414" s="3">
        <v>278</v>
      </c>
      <c r="CG414" s="3">
        <v>76</v>
      </c>
      <c r="CH414" s="3">
        <v>128</v>
      </c>
    </row>
    <row r="415" spans="1:86" x14ac:dyDescent="0.2">
      <c r="A415" s="5" t="s">
        <v>951</v>
      </c>
      <c r="B415" s="9">
        <v>353284</v>
      </c>
      <c r="C415" s="9">
        <v>85</v>
      </c>
      <c r="D415" s="9">
        <v>202664</v>
      </c>
      <c r="E415" s="1" t="s">
        <v>952</v>
      </c>
      <c r="F415" s="1" t="s">
        <v>78</v>
      </c>
      <c r="G415" s="1" t="s">
        <v>78</v>
      </c>
      <c r="H415" s="1" t="s">
        <v>78</v>
      </c>
      <c r="I415" s="3">
        <v>10148</v>
      </c>
      <c r="J415" s="3">
        <v>12556</v>
      </c>
      <c r="K415" s="3">
        <v>8924</v>
      </c>
      <c r="L415" s="3">
        <v>8716</v>
      </c>
      <c r="M415" s="3">
        <v>11034</v>
      </c>
      <c r="N415" s="3">
        <v>11585</v>
      </c>
      <c r="O415" s="3">
        <v>9083</v>
      </c>
      <c r="P415" s="3">
        <v>6181</v>
      </c>
      <c r="Q415" s="3">
        <v>5302</v>
      </c>
      <c r="R415" s="3">
        <v>10855</v>
      </c>
      <c r="S415" s="3">
        <v>5216</v>
      </c>
      <c r="T415" s="3">
        <v>11264</v>
      </c>
      <c r="U415" s="3">
        <v>6530</v>
      </c>
      <c r="V415" s="3">
        <v>1404</v>
      </c>
      <c r="W415" s="3">
        <v>10481</v>
      </c>
      <c r="X415" s="3">
        <v>11245</v>
      </c>
      <c r="Y415" s="3">
        <v>5939</v>
      </c>
      <c r="Z415" s="3">
        <v>9159</v>
      </c>
      <c r="AA415" s="3">
        <v>11037</v>
      </c>
      <c r="AB415" s="3">
        <v>5997</v>
      </c>
      <c r="AC415" s="3">
        <v>9147</v>
      </c>
      <c r="AD415" s="3">
        <v>5647</v>
      </c>
      <c r="AE415" s="3">
        <v>5823</v>
      </c>
      <c r="AF415" s="3">
        <v>10359</v>
      </c>
      <c r="AG415" s="3">
        <v>6738</v>
      </c>
      <c r="AH415" s="3">
        <v>6128</v>
      </c>
      <c r="AI415" s="3">
        <v>11484</v>
      </c>
      <c r="AJ415" s="3">
        <v>10512</v>
      </c>
      <c r="AK415" s="3">
        <v>5486</v>
      </c>
      <c r="AL415" s="3">
        <v>9929</v>
      </c>
      <c r="AM415" s="3">
        <v>6960</v>
      </c>
      <c r="AN415" s="3">
        <v>5627</v>
      </c>
      <c r="AO415" s="3">
        <v>5250</v>
      </c>
      <c r="AP415" s="3">
        <v>5297</v>
      </c>
      <c r="AQ415" s="3">
        <v>9176</v>
      </c>
      <c r="AR415" s="3">
        <v>11950</v>
      </c>
      <c r="AS415" s="3">
        <v>5452</v>
      </c>
      <c r="AT415" s="3">
        <v>11247</v>
      </c>
      <c r="AU415" s="3">
        <v>6437</v>
      </c>
      <c r="AV415" s="3">
        <v>8401</v>
      </c>
      <c r="AW415" s="3">
        <v>5425</v>
      </c>
      <c r="AX415" s="3">
        <v>10393</v>
      </c>
      <c r="AY415" s="3">
        <v>5374</v>
      </c>
      <c r="AZ415" s="3">
        <v>4129</v>
      </c>
      <c r="BA415" s="3">
        <v>10462</v>
      </c>
      <c r="BB415" s="3">
        <v>5946</v>
      </c>
      <c r="BC415" s="3">
        <v>6428</v>
      </c>
      <c r="BD415" s="3">
        <v>10859</v>
      </c>
      <c r="BE415" s="3">
        <v>5292</v>
      </c>
      <c r="BF415" s="3">
        <v>10316</v>
      </c>
      <c r="BG415" s="3">
        <v>5319</v>
      </c>
      <c r="BH415" s="3">
        <v>9671</v>
      </c>
      <c r="BI415" s="3">
        <v>5159</v>
      </c>
      <c r="BJ415" s="3">
        <v>11193</v>
      </c>
      <c r="BK415" s="3">
        <v>9060</v>
      </c>
      <c r="BL415" s="3">
        <v>6397</v>
      </c>
      <c r="BM415" s="3">
        <v>5745</v>
      </c>
      <c r="BN415" s="3">
        <v>5842</v>
      </c>
      <c r="BO415" s="3">
        <v>10755</v>
      </c>
      <c r="BP415" s="3">
        <v>4918</v>
      </c>
      <c r="BQ415" s="3">
        <v>11867</v>
      </c>
      <c r="BR415" s="3">
        <v>6129</v>
      </c>
      <c r="BS415" s="3">
        <v>6211</v>
      </c>
      <c r="BT415" s="3">
        <v>9232</v>
      </c>
      <c r="BU415" s="3">
        <v>1350</v>
      </c>
      <c r="BV415" s="3">
        <v>10635</v>
      </c>
      <c r="BW415" s="3">
        <v>11457</v>
      </c>
      <c r="BX415" s="3">
        <v>5692</v>
      </c>
      <c r="BY415" s="3">
        <v>5348</v>
      </c>
      <c r="BZ415" s="3">
        <v>4973</v>
      </c>
      <c r="CA415" s="3">
        <v>5667</v>
      </c>
      <c r="CB415" s="3">
        <v>4913</v>
      </c>
      <c r="CC415" s="3">
        <v>5370</v>
      </c>
      <c r="CD415" s="3">
        <v>5452</v>
      </c>
      <c r="CE415" s="3">
        <v>8489</v>
      </c>
      <c r="CF415" s="3">
        <v>12068</v>
      </c>
      <c r="CG415" s="3">
        <v>13227</v>
      </c>
      <c r="CH415" s="3">
        <v>11600</v>
      </c>
    </row>
    <row r="416" spans="1:86" x14ac:dyDescent="0.2">
      <c r="A416" s="5" t="s">
        <v>987</v>
      </c>
      <c r="B416" s="9">
        <v>701060</v>
      </c>
      <c r="C416" s="9">
        <v>204</v>
      </c>
      <c r="D416" s="9">
        <v>199806</v>
      </c>
      <c r="E416" s="1" t="s">
        <v>988</v>
      </c>
      <c r="F416" s="1" t="s">
        <v>78</v>
      </c>
      <c r="G416" s="1" t="s">
        <v>78</v>
      </c>
      <c r="H416" s="1" t="s">
        <v>78</v>
      </c>
      <c r="I416" s="3">
        <v>3145</v>
      </c>
      <c r="J416" s="3">
        <v>4167</v>
      </c>
      <c r="K416" s="3">
        <v>2768</v>
      </c>
      <c r="L416" s="3">
        <v>686</v>
      </c>
      <c r="M416" s="3">
        <v>3497</v>
      </c>
      <c r="N416" s="3">
        <v>4261</v>
      </c>
      <c r="O416" s="3">
        <v>387</v>
      </c>
      <c r="P416" s="3">
        <v>406</v>
      </c>
      <c r="Q416" s="3">
        <v>1577</v>
      </c>
      <c r="R416" s="3">
        <v>2524</v>
      </c>
      <c r="S416" s="3">
        <v>2651</v>
      </c>
      <c r="T416" s="3">
        <v>339</v>
      </c>
      <c r="U416" s="3">
        <v>3970</v>
      </c>
      <c r="V416" s="3">
        <v>3629</v>
      </c>
      <c r="W416" s="3">
        <v>326</v>
      </c>
      <c r="X416" s="3">
        <v>3408</v>
      </c>
      <c r="Y416" s="3">
        <v>3080</v>
      </c>
      <c r="Z416" s="3">
        <v>3064</v>
      </c>
      <c r="AA416" s="3">
        <v>2633</v>
      </c>
      <c r="AB416" s="3">
        <v>4493</v>
      </c>
      <c r="AC416" s="3">
        <v>1384</v>
      </c>
      <c r="AD416" s="3">
        <v>772</v>
      </c>
      <c r="AE416" s="3">
        <v>1355</v>
      </c>
      <c r="AF416" s="3">
        <v>1911</v>
      </c>
      <c r="AG416" s="3">
        <v>1596</v>
      </c>
      <c r="AH416" s="3">
        <v>1247</v>
      </c>
      <c r="AI416" s="3">
        <v>3039</v>
      </c>
      <c r="AJ416" s="3">
        <v>2294</v>
      </c>
      <c r="AK416" s="3">
        <v>1142</v>
      </c>
      <c r="AL416" s="3">
        <v>3984</v>
      </c>
      <c r="AM416" s="3">
        <v>3660</v>
      </c>
      <c r="AN416" s="3">
        <v>1961</v>
      </c>
      <c r="AO416" s="3">
        <v>2102</v>
      </c>
      <c r="AP416" s="3">
        <v>1520</v>
      </c>
      <c r="AQ416" s="3">
        <v>1553</v>
      </c>
      <c r="AR416" s="3">
        <v>3689</v>
      </c>
      <c r="AS416" s="3">
        <v>2978</v>
      </c>
      <c r="AT416" s="3">
        <v>1442</v>
      </c>
      <c r="AU416" s="3">
        <v>2754</v>
      </c>
      <c r="AV416" s="3">
        <v>4151</v>
      </c>
      <c r="AW416" s="3">
        <v>1453</v>
      </c>
      <c r="AX416" s="3">
        <v>2410</v>
      </c>
      <c r="AY416" s="3">
        <v>2056</v>
      </c>
      <c r="AZ416" s="3">
        <v>297</v>
      </c>
      <c r="BA416" s="3">
        <v>1677</v>
      </c>
      <c r="BB416" s="3">
        <v>218</v>
      </c>
      <c r="BC416" s="3">
        <v>402</v>
      </c>
      <c r="BD416" s="3">
        <v>1243</v>
      </c>
      <c r="BE416" s="3">
        <v>149</v>
      </c>
      <c r="BF416" s="3">
        <v>2642</v>
      </c>
      <c r="BG416" s="3">
        <v>536</v>
      </c>
      <c r="BH416" s="3">
        <v>461</v>
      </c>
      <c r="BI416" s="3">
        <v>532</v>
      </c>
      <c r="BJ416" s="3">
        <v>471</v>
      </c>
      <c r="BK416" s="3">
        <v>3214</v>
      </c>
      <c r="BL416" s="3">
        <v>1692</v>
      </c>
      <c r="BM416" s="3">
        <v>734</v>
      </c>
      <c r="BN416" s="3">
        <v>384</v>
      </c>
      <c r="BO416" s="3">
        <v>7142</v>
      </c>
      <c r="BP416" s="3">
        <v>1348</v>
      </c>
      <c r="BQ416" s="3">
        <v>1023</v>
      </c>
      <c r="BR416" s="3">
        <v>1469</v>
      </c>
      <c r="BS416" s="3">
        <v>1954</v>
      </c>
      <c r="BT416" s="3">
        <v>699</v>
      </c>
      <c r="BU416" s="3">
        <v>864</v>
      </c>
      <c r="BV416" s="3">
        <v>1180</v>
      </c>
      <c r="BW416" s="3">
        <v>1129</v>
      </c>
      <c r="BX416" s="3">
        <v>560</v>
      </c>
      <c r="BY416" s="3">
        <v>148</v>
      </c>
      <c r="BZ416" s="3">
        <v>1075</v>
      </c>
      <c r="CA416" s="3">
        <v>540</v>
      </c>
      <c r="CB416" s="3">
        <v>887</v>
      </c>
      <c r="CC416" s="3">
        <v>764</v>
      </c>
      <c r="CD416" s="3">
        <v>1100</v>
      </c>
      <c r="CE416" s="3">
        <v>1529</v>
      </c>
      <c r="CF416" s="3">
        <v>2415</v>
      </c>
      <c r="CG416" s="3">
        <v>606</v>
      </c>
      <c r="CH416" s="3">
        <v>3428</v>
      </c>
    </row>
    <row r="417" spans="1:86" x14ac:dyDescent="0.2">
      <c r="A417" s="5" t="s">
        <v>457</v>
      </c>
      <c r="B417" s="9">
        <v>533559</v>
      </c>
      <c r="C417" s="9">
        <v>102</v>
      </c>
      <c r="D417" s="9">
        <v>614531</v>
      </c>
      <c r="E417" s="1" t="s">
        <v>458</v>
      </c>
      <c r="F417" s="1" t="s">
        <v>78</v>
      </c>
      <c r="G417" s="1" t="s">
        <v>78</v>
      </c>
      <c r="H417" s="1" t="s">
        <v>78</v>
      </c>
      <c r="I417" s="3">
        <v>671</v>
      </c>
      <c r="J417" s="3">
        <v>1551</v>
      </c>
      <c r="K417" s="3">
        <v>713</v>
      </c>
      <c r="L417" s="3">
        <v>570</v>
      </c>
      <c r="M417" s="3">
        <v>1145</v>
      </c>
      <c r="N417" s="3">
        <v>2371</v>
      </c>
      <c r="O417" s="3">
        <v>338</v>
      </c>
      <c r="P417" s="3">
        <v>400</v>
      </c>
      <c r="Q417" s="3">
        <v>675</v>
      </c>
      <c r="R417" s="3">
        <v>591</v>
      </c>
      <c r="S417" s="3">
        <v>492</v>
      </c>
      <c r="T417" s="3">
        <v>775</v>
      </c>
      <c r="U417" s="3">
        <v>505</v>
      </c>
      <c r="V417" s="3">
        <v>381</v>
      </c>
      <c r="W417" s="3">
        <v>712</v>
      </c>
      <c r="X417" s="3">
        <v>370</v>
      </c>
      <c r="Y417" s="3">
        <v>527</v>
      </c>
      <c r="Z417" s="3">
        <v>889</v>
      </c>
      <c r="AA417" s="3">
        <v>2354</v>
      </c>
      <c r="AB417" s="3">
        <v>550</v>
      </c>
      <c r="AC417" s="3">
        <v>397</v>
      </c>
      <c r="AD417" s="3">
        <v>544</v>
      </c>
      <c r="AE417" s="3">
        <v>857</v>
      </c>
      <c r="AF417" s="3">
        <v>570</v>
      </c>
      <c r="AG417" s="3">
        <v>532</v>
      </c>
      <c r="AH417" s="3">
        <v>424</v>
      </c>
      <c r="AI417" s="3">
        <v>1368</v>
      </c>
      <c r="AJ417" s="3">
        <v>479</v>
      </c>
      <c r="AK417" s="3">
        <v>476</v>
      </c>
      <c r="AL417" s="3">
        <v>437</v>
      </c>
      <c r="AM417" s="3">
        <v>457</v>
      </c>
      <c r="AN417" s="3">
        <v>230</v>
      </c>
      <c r="AO417" s="3">
        <v>928</v>
      </c>
      <c r="AP417" s="3">
        <v>628</v>
      </c>
      <c r="AQ417" s="3">
        <v>554</v>
      </c>
      <c r="AR417" s="3">
        <v>494</v>
      </c>
      <c r="AS417" s="3">
        <v>394</v>
      </c>
      <c r="AT417" s="3">
        <v>486</v>
      </c>
      <c r="AU417" s="3">
        <v>312</v>
      </c>
      <c r="AV417" s="3">
        <v>413</v>
      </c>
      <c r="AW417" s="3">
        <v>537</v>
      </c>
      <c r="AX417" s="3">
        <v>1474</v>
      </c>
      <c r="AY417" s="3">
        <v>450</v>
      </c>
      <c r="AZ417" s="3">
        <v>304</v>
      </c>
      <c r="BA417" s="3">
        <v>1273</v>
      </c>
      <c r="BB417" s="3">
        <v>546</v>
      </c>
      <c r="BC417" s="3">
        <v>1785</v>
      </c>
      <c r="BD417" s="3">
        <v>638</v>
      </c>
      <c r="BE417" s="3">
        <v>427</v>
      </c>
      <c r="BF417" s="3">
        <v>651</v>
      </c>
      <c r="BG417" s="3">
        <v>445</v>
      </c>
      <c r="BH417" s="3">
        <v>628</v>
      </c>
      <c r="BI417" s="3">
        <v>632</v>
      </c>
      <c r="BJ417" s="3">
        <v>474</v>
      </c>
      <c r="BK417" s="3">
        <v>452</v>
      </c>
      <c r="BL417" s="3">
        <v>432</v>
      </c>
      <c r="BM417" s="3">
        <v>272</v>
      </c>
      <c r="BN417" s="3">
        <v>489</v>
      </c>
      <c r="BO417" s="3">
        <v>524</v>
      </c>
      <c r="BP417" s="3">
        <v>232</v>
      </c>
      <c r="BQ417" s="3">
        <v>723</v>
      </c>
      <c r="BR417" s="3">
        <v>409</v>
      </c>
      <c r="BS417" s="3">
        <v>1501</v>
      </c>
      <c r="BT417" s="3">
        <v>689</v>
      </c>
      <c r="BU417" s="3">
        <v>743</v>
      </c>
      <c r="BV417" s="3">
        <v>937</v>
      </c>
      <c r="BW417" s="3">
        <v>947</v>
      </c>
      <c r="BX417" s="3">
        <v>980</v>
      </c>
      <c r="BY417" s="3">
        <v>378</v>
      </c>
      <c r="BZ417" s="3">
        <v>464</v>
      </c>
      <c r="CA417" s="3">
        <v>1850</v>
      </c>
      <c r="CB417" s="3">
        <v>1271</v>
      </c>
      <c r="CC417" s="3">
        <v>650</v>
      </c>
      <c r="CD417" s="3">
        <v>450</v>
      </c>
      <c r="CE417" s="3">
        <v>2071</v>
      </c>
      <c r="CF417" s="3">
        <v>735</v>
      </c>
      <c r="CG417" s="3">
        <v>437</v>
      </c>
      <c r="CH417" s="3">
        <v>402</v>
      </c>
    </row>
    <row r="418" spans="1:86" x14ac:dyDescent="0.2">
      <c r="A418" s="5" t="s">
        <v>598</v>
      </c>
      <c r="B418" s="9">
        <v>685244</v>
      </c>
      <c r="C418" s="9">
        <v>204</v>
      </c>
      <c r="D418" s="9">
        <v>349887</v>
      </c>
      <c r="E418" s="1" t="s">
        <v>599</v>
      </c>
      <c r="F418" s="1" t="s">
        <v>78</v>
      </c>
      <c r="G418" s="1" t="s">
        <v>78</v>
      </c>
      <c r="H418" s="1" t="s">
        <v>78</v>
      </c>
      <c r="I418" s="3">
        <v>114</v>
      </c>
      <c r="J418" s="3">
        <v>277</v>
      </c>
      <c r="K418" s="3">
        <v>230</v>
      </c>
      <c r="L418" s="3">
        <v>184</v>
      </c>
      <c r="M418" s="3">
        <v>265</v>
      </c>
      <c r="N418" s="3">
        <v>340</v>
      </c>
      <c r="O418" s="3">
        <v>118</v>
      </c>
      <c r="P418" s="3">
        <v>87</v>
      </c>
      <c r="Q418" s="3">
        <v>169</v>
      </c>
      <c r="R418" s="3">
        <v>130</v>
      </c>
      <c r="S418" s="3">
        <v>219</v>
      </c>
      <c r="T418" s="3">
        <v>90</v>
      </c>
      <c r="U418" s="3">
        <v>91</v>
      </c>
      <c r="V418" s="3">
        <v>248</v>
      </c>
      <c r="W418" s="3">
        <v>87</v>
      </c>
      <c r="X418" s="3">
        <v>127</v>
      </c>
      <c r="Y418" s="3">
        <v>135</v>
      </c>
      <c r="Z418" s="3">
        <v>126</v>
      </c>
      <c r="AA418" s="3">
        <v>136</v>
      </c>
      <c r="AB418" s="3">
        <v>166</v>
      </c>
      <c r="AC418" s="3">
        <v>103</v>
      </c>
      <c r="AD418" s="3">
        <v>83</v>
      </c>
      <c r="AE418" s="3">
        <v>20</v>
      </c>
      <c r="AF418" s="3">
        <v>175</v>
      </c>
      <c r="AG418" s="3">
        <v>720</v>
      </c>
      <c r="AH418" s="3">
        <v>119</v>
      </c>
      <c r="AI418" s="3">
        <v>106</v>
      </c>
      <c r="AJ418" s="3">
        <v>133</v>
      </c>
      <c r="AK418" s="3">
        <v>180</v>
      </c>
      <c r="AL418" s="3">
        <v>158</v>
      </c>
      <c r="AM418" s="3">
        <v>70</v>
      </c>
      <c r="AN418" s="3">
        <v>176</v>
      </c>
      <c r="AO418" s="3">
        <v>124</v>
      </c>
      <c r="AP418" s="3">
        <v>98</v>
      </c>
      <c r="AQ418" s="3">
        <v>94</v>
      </c>
      <c r="AR418" s="3">
        <v>156</v>
      </c>
      <c r="AS418" s="3">
        <v>63</v>
      </c>
      <c r="AT418" s="3">
        <v>184</v>
      </c>
      <c r="AU418" s="3">
        <v>164</v>
      </c>
      <c r="AV418" s="3">
        <v>129</v>
      </c>
      <c r="AW418" s="3">
        <v>102</v>
      </c>
      <c r="AX418" s="3">
        <v>94</v>
      </c>
      <c r="AY418" s="3">
        <v>159</v>
      </c>
      <c r="AZ418" s="3">
        <v>86</v>
      </c>
      <c r="BA418" s="3">
        <v>157</v>
      </c>
      <c r="BB418" s="3">
        <v>86</v>
      </c>
      <c r="BC418" s="3">
        <v>117</v>
      </c>
      <c r="BD418" s="3">
        <v>115</v>
      </c>
      <c r="BE418" s="3">
        <v>79</v>
      </c>
      <c r="BF418" s="3">
        <v>102</v>
      </c>
      <c r="BG418" s="3">
        <v>95</v>
      </c>
      <c r="BH418" s="3">
        <v>148</v>
      </c>
      <c r="BI418" s="3">
        <v>34</v>
      </c>
      <c r="BJ418" s="3">
        <v>158</v>
      </c>
      <c r="BK418" s="3">
        <v>307</v>
      </c>
      <c r="BL418" s="3">
        <v>141</v>
      </c>
      <c r="BM418" s="3">
        <v>111</v>
      </c>
      <c r="BN418" s="3">
        <v>96</v>
      </c>
      <c r="BO418" s="3">
        <v>124</v>
      </c>
      <c r="BP418" s="3">
        <v>71</v>
      </c>
      <c r="BQ418" s="3">
        <v>128</v>
      </c>
      <c r="BR418" s="3">
        <v>131</v>
      </c>
      <c r="BS418" s="3">
        <v>57</v>
      </c>
      <c r="BT418" s="3">
        <v>85</v>
      </c>
      <c r="BU418" s="3">
        <v>155</v>
      </c>
      <c r="BV418" s="3">
        <v>99</v>
      </c>
      <c r="BW418" s="3">
        <v>121</v>
      </c>
      <c r="BX418" s="3">
        <v>84</v>
      </c>
      <c r="BY418" s="3">
        <v>83</v>
      </c>
      <c r="BZ418" s="3">
        <v>65</v>
      </c>
      <c r="CA418" s="3">
        <v>84</v>
      </c>
      <c r="CB418" s="3">
        <v>93</v>
      </c>
      <c r="CC418" s="3">
        <v>114</v>
      </c>
      <c r="CD418" s="3">
        <v>114</v>
      </c>
      <c r="CE418" s="3">
        <v>161</v>
      </c>
      <c r="CF418" s="3">
        <v>201</v>
      </c>
      <c r="CG418" s="3">
        <v>106</v>
      </c>
      <c r="CH418" s="3">
        <v>154</v>
      </c>
    </row>
    <row r="419" spans="1:86" x14ac:dyDescent="0.2">
      <c r="A419" s="5" t="s">
        <v>749</v>
      </c>
      <c r="B419" s="9">
        <v>615712</v>
      </c>
      <c r="C419" s="9">
        <v>176</v>
      </c>
      <c r="D419" s="9">
        <v>241271</v>
      </c>
      <c r="E419" s="1" t="s">
        <v>750</v>
      </c>
      <c r="F419" s="1" t="s">
        <v>78</v>
      </c>
      <c r="G419" s="1" t="s">
        <v>78</v>
      </c>
      <c r="H419" s="1" t="s">
        <v>78</v>
      </c>
      <c r="I419" s="3">
        <v>126</v>
      </c>
      <c r="J419" s="3">
        <v>154</v>
      </c>
      <c r="K419" s="3">
        <v>96</v>
      </c>
      <c r="L419" s="3">
        <v>142</v>
      </c>
      <c r="M419" s="3">
        <v>87</v>
      </c>
      <c r="N419" s="3">
        <v>33</v>
      </c>
      <c r="O419" s="3">
        <v>92</v>
      </c>
      <c r="P419" s="3">
        <v>69</v>
      </c>
      <c r="Q419" s="3">
        <v>81</v>
      </c>
      <c r="R419" s="3">
        <v>120</v>
      </c>
      <c r="S419" s="3">
        <v>69</v>
      </c>
      <c r="T419" s="3">
        <v>78</v>
      </c>
      <c r="U419" s="3">
        <v>89</v>
      </c>
      <c r="V419" s="3">
        <v>24</v>
      </c>
      <c r="W419" s="3">
        <v>78</v>
      </c>
      <c r="X419" s="3">
        <v>113</v>
      </c>
      <c r="Y419" s="3">
        <v>115</v>
      </c>
      <c r="Z419" s="3">
        <v>112</v>
      </c>
      <c r="AA419" s="3">
        <v>147</v>
      </c>
      <c r="AB419" s="3">
        <v>87</v>
      </c>
      <c r="AC419" s="3">
        <v>99</v>
      </c>
      <c r="AD419" s="3">
        <v>115</v>
      </c>
      <c r="AE419" s="3">
        <v>105</v>
      </c>
      <c r="AF419" s="3">
        <v>26</v>
      </c>
      <c r="AG419" s="3">
        <v>63</v>
      </c>
      <c r="AH419" s="3">
        <v>118</v>
      </c>
      <c r="AI419" s="3">
        <v>182</v>
      </c>
      <c r="AJ419" s="3">
        <v>98</v>
      </c>
      <c r="AK419" s="3">
        <v>125</v>
      </c>
      <c r="AL419" s="3">
        <v>120</v>
      </c>
      <c r="AM419" s="3">
        <v>95</v>
      </c>
      <c r="AN419" s="3">
        <v>106</v>
      </c>
      <c r="AO419" s="3">
        <v>85</v>
      </c>
      <c r="AP419" s="3">
        <v>99</v>
      </c>
      <c r="AQ419" s="3">
        <v>140</v>
      </c>
      <c r="AR419" s="3">
        <v>125</v>
      </c>
      <c r="AS419" s="3">
        <v>119</v>
      </c>
      <c r="AT419" s="3">
        <v>129</v>
      </c>
      <c r="AU419" s="3">
        <v>109</v>
      </c>
      <c r="AV419" s="3">
        <v>127</v>
      </c>
      <c r="AW419" s="3">
        <v>113</v>
      </c>
      <c r="AX419" s="3">
        <v>40</v>
      </c>
      <c r="AY419" s="3">
        <v>43</v>
      </c>
      <c r="AZ419" s="3">
        <v>125</v>
      </c>
      <c r="BA419" s="3">
        <v>140</v>
      </c>
      <c r="BB419" s="3">
        <v>142</v>
      </c>
      <c r="BC419" s="3">
        <v>15</v>
      </c>
      <c r="BD419" s="3">
        <v>93</v>
      </c>
      <c r="BE419" s="3">
        <v>100</v>
      </c>
      <c r="BF419" s="3">
        <v>108</v>
      </c>
      <c r="BG419" s="3">
        <v>11</v>
      </c>
      <c r="BH419" s="3">
        <v>110</v>
      </c>
      <c r="BI419" s="3">
        <v>147</v>
      </c>
      <c r="BJ419" s="3">
        <v>120</v>
      </c>
      <c r="BK419" s="3">
        <v>109</v>
      </c>
      <c r="BL419" s="3">
        <v>41</v>
      </c>
      <c r="BM419" s="3">
        <v>102</v>
      </c>
      <c r="BN419" s="3">
        <v>114</v>
      </c>
      <c r="BO419" s="3">
        <v>116</v>
      </c>
      <c r="BP419" s="3">
        <v>82</v>
      </c>
      <c r="BQ419" s="3">
        <v>108</v>
      </c>
      <c r="BR419" s="3">
        <v>116</v>
      </c>
      <c r="BS419" s="3">
        <v>62</v>
      </c>
      <c r="BT419" s="3">
        <v>124</v>
      </c>
      <c r="BU419" s="3">
        <v>102</v>
      </c>
      <c r="BV419" s="3">
        <v>123</v>
      </c>
      <c r="BW419" s="3">
        <v>135</v>
      </c>
      <c r="BX419" s="3">
        <v>149</v>
      </c>
      <c r="BY419" s="3">
        <v>93</v>
      </c>
      <c r="BZ419" s="3">
        <v>119</v>
      </c>
      <c r="CA419" s="3">
        <v>102</v>
      </c>
      <c r="CB419" s="3">
        <v>87</v>
      </c>
      <c r="CC419" s="3">
        <v>117</v>
      </c>
      <c r="CD419" s="3">
        <v>118</v>
      </c>
      <c r="CE419" s="3">
        <v>119</v>
      </c>
      <c r="CF419" s="3">
        <v>98</v>
      </c>
      <c r="CG419" s="3">
        <v>81</v>
      </c>
      <c r="CH419" s="3">
        <v>120</v>
      </c>
    </row>
    <row r="420" spans="1:86" x14ac:dyDescent="0.2">
      <c r="A420" s="5" t="s">
        <v>769</v>
      </c>
      <c r="B420" s="9">
        <v>628019</v>
      </c>
      <c r="C420" s="9">
        <v>217</v>
      </c>
      <c r="D420" s="9">
        <v>236890</v>
      </c>
      <c r="E420" s="1" t="s">
        <v>770</v>
      </c>
      <c r="F420" s="1" t="s">
        <v>78</v>
      </c>
      <c r="G420" s="1" t="s">
        <v>78</v>
      </c>
      <c r="H420" s="1" t="s">
        <v>78</v>
      </c>
      <c r="I420" s="3">
        <v>1355</v>
      </c>
      <c r="J420" s="3">
        <v>371</v>
      </c>
      <c r="K420" s="3">
        <v>806</v>
      </c>
      <c r="L420" s="3">
        <v>750</v>
      </c>
      <c r="M420" s="3">
        <v>578</v>
      </c>
      <c r="N420" s="3">
        <v>1152</v>
      </c>
      <c r="O420" s="3">
        <v>248</v>
      </c>
      <c r="P420" s="3">
        <v>243</v>
      </c>
      <c r="Q420" s="3">
        <v>509</v>
      </c>
      <c r="R420" s="3">
        <v>724</v>
      </c>
      <c r="S420" s="3">
        <v>263</v>
      </c>
      <c r="T420" s="3">
        <v>498</v>
      </c>
      <c r="U420" s="3">
        <v>198</v>
      </c>
      <c r="V420" s="3">
        <v>395</v>
      </c>
      <c r="W420" s="3">
        <v>382</v>
      </c>
      <c r="X420" s="3">
        <v>597</v>
      </c>
      <c r="Y420" s="3">
        <v>387</v>
      </c>
      <c r="Z420" s="3">
        <v>403</v>
      </c>
      <c r="AA420" s="3">
        <v>694</v>
      </c>
      <c r="AB420" s="3">
        <v>707</v>
      </c>
      <c r="AC420" s="3">
        <v>179</v>
      </c>
      <c r="AD420" s="3">
        <v>518</v>
      </c>
      <c r="AE420" s="3">
        <v>522</v>
      </c>
      <c r="AF420" s="3">
        <v>373</v>
      </c>
      <c r="AG420" s="3">
        <v>551</v>
      </c>
      <c r="AH420" s="3">
        <v>287</v>
      </c>
      <c r="AI420" s="3">
        <v>550</v>
      </c>
      <c r="AJ420" s="3">
        <v>261</v>
      </c>
      <c r="AK420" s="3">
        <v>672</v>
      </c>
      <c r="AL420" s="3">
        <v>542</v>
      </c>
      <c r="AM420" s="3">
        <v>400</v>
      </c>
      <c r="AN420" s="3">
        <v>170</v>
      </c>
      <c r="AO420" s="3">
        <v>451</v>
      </c>
      <c r="AP420" s="3">
        <v>754</v>
      </c>
      <c r="AQ420" s="3">
        <v>1034</v>
      </c>
      <c r="AR420" s="3">
        <v>258</v>
      </c>
      <c r="AS420" s="3">
        <v>496</v>
      </c>
      <c r="AT420" s="3">
        <v>438</v>
      </c>
      <c r="AU420" s="3">
        <v>649</v>
      </c>
      <c r="AV420" s="3">
        <v>435</v>
      </c>
      <c r="AW420" s="3">
        <v>214</v>
      </c>
      <c r="AX420" s="3">
        <v>1062</v>
      </c>
      <c r="AY420" s="3">
        <v>1000</v>
      </c>
      <c r="AZ420" s="3">
        <v>973</v>
      </c>
      <c r="BA420" s="3">
        <v>801</v>
      </c>
      <c r="BB420" s="3">
        <v>216</v>
      </c>
      <c r="BC420" s="3">
        <v>1046</v>
      </c>
      <c r="BD420" s="3">
        <v>1072</v>
      </c>
      <c r="BE420" s="3">
        <v>1296</v>
      </c>
      <c r="BF420" s="3">
        <v>1186</v>
      </c>
      <c r="BG420" s="3">
        <v>142</v>
      </c>
      <c r="BH420" s="3">
        <v>676</v>
      </c>
      <c r="BI420" s="3">
        <v>275</v>
      </c>
      <c r="BJ420" s="3">
        <v>724</v>
      </c>
      <c r="BK420" s="3">
        <v>1096</v>
      </c>
      <c r="BL420" s="3">
        <v>554</v>
      </c>
      <c r="BM420" s="3">
        <v>241</v>
      </c>
      <c r="BN420" s="3">
        <v>3548</v>
      </c>
      <c r="BO420" s="3">
        <v>802</v>
      </c>
      <c r="BP420" s="3">
        <v>326</v>
      </c>
      <c r="BQ420" s="3">
        <v>605</v>
      </c>
      <c r="BR420" s="3">
        <v>274</v>
      </c>
      <c r="BS420" s="3">
        <v>899</v>
      </c>
      <c r="BT420" s="3">
        <v>854</v>
      </c>
      <c r="BU420" s="3">
        <v>3465</v>
      </c>
      <c r="BV420" s="3">
        <v>1341</v>
      </c>
      <c r="BW420" s="3">
        <v>1441</v>
      </c>
      <c r="BX420" s="3">
        <v>588</v>
      </c>
      <c r="BY420" s="3">
        <v>687</v>
      </c>
      <c r="BZ420" s="3">
        <v>424</v>
      </c>
      <c r="CA420" s="3">
        <v>1783</v>
      </c>
      <c r="CB420" s="3">
        <v>617</v>
      </c>
      <c r="CC420" s="3">
        <v>883</v>
      </c>
      <c r="CD420" s="3">
        <v>865</v>
      </c>
      <c r="CE420" s="3">
        <v>1000</v>
      </c>
      <c r="CF420" s="3">
        <v>359</v>
      </c>
      <c r="CG420" s="3">
        <v>1595</v>
      </c>
      <c r="CH420" s="3">
        <v>789</v>
      </c>
    </row>
    <row r="421" spans="1:86" x14ac:dyDescent="0.2">
      <c r="A421" s="5" t="s">
        <v>811</v>
      </c>
      <c r="B421" s="9">
        <v>630481</v>
      </c>
      <c r="C421" s="9">
        <v>292</v>
      </c>
      <c r="D421" s="9">
        <v>227675</v>
      </c>
      <c r="E421" s="1" t="s">
        <v>812</v>
      </c>
      <c r="F421" s="1" t="s">
        <v>78</v>
      </c>
      <c r="G421" s="1" t="s">
        <v>78</v>
      </c>
      <c r="H421" s="1" t="s">
        <v>78</v>
      </c>
      <c r="I421" s="3">
        <v>208</v>
      </c>
      <c r="J421" s="3">
        <v>106</v>
      </c>
      <c r="K421" s="3">
        <v>146</v>
      </c>
      <c r="L421" s="3">
        <v>93</v>
      </c>
      <c r="M421" s="3">
        <v>169</v>
      </c>
      <c r="N421" s="3">
        <v>169</v>
      </c>
      <c r="O421" s="3">
        <v>123</v>
      </c>
      <c r="P421" s="3">
        <v>78</v>
      </c>
      <c r="Q421" s="3">
        <v>146</v>
      </c>
      <c r="R421" s="3">
        <v>186</v>
      </c>
      <c r="S421" s="3">
        <v>105</v>
      </c>
      <c r="T421" s="3">
        <v>117</v>
      </c>
      <c r="U421" s="3">
        <v>122</v>
      </c>
      <c r="V421" s="3">
        <v>156</v>
      </c>
      <c r="W421" s="3">
        <v>101</v>
      </c>
      <c r="X421" s="3">
        <v>137</v>
      </c>
      <c r="Y421" s="3">
        <v>116</v>
      </c>
      <c r="Z421" s="3">
        <v>102</v>
      </c>
      <c r="AA421" s="3">
        <v>162</v>
      </c>
      <c r="AB421" s="3">
        <v>131</v>
      </c>
      <c r="AC421" s="3">
        <v>103</v>
      </c>
      <c r="AD421" s="3">
        <v>110</v>
      </c>
      <c r="AE421" s="3">
        <v>111</v>
      </c>
      <c r="AF421" s="3">
        <v>105</v>
      </c>
      <c r="AG421" s="3">
        <v>92</v>
      </c>
      <c r="AH421" s="3">
        <v>150</v>
      </c>
      <c r="AI421" s="3">
        <v>111</v>
      </c>
      <c r="AJ421" s="3">
        <v>134</v>
      </c>
      <c r="AK421" s="3">
        <v>90</v>
      </c>
      <c r="AL421" s="3">
        <v>109</v>
      </c>
      <c r="AM421" s="3">
        <v>109</v>
      </c>
      <c r="AN421" s="3">
        <v>85</v>
      </c>
      <c r="AO421" s="3">
        <v>105</v>
      </c>
      <c r="AP421" s="3">
        <v>94</v>
      </c>
      <c r="AQ421" s="3">
        <v>153</v>
      </c>
      <c r="AR421" s="3">
        <v>113</v>
      </c>
      <c r="AS421" s="3">
        <v>89</v>
      </c>
      <c r="AT421" s="3">
        <v>123</v>
      </c>
      <c r="AU421" s="3">
        <v>111</v>
      </c>
      <c r="AV421" s="3">
        <v>112</v>
      </c>
      <c r="AW421" s="3">
        <v>79</v>
      </c>
      <c r="AX421" s="3">
        <v>224</v>
      </c>
      <c r="AY421" s="3">
        <v>89</v>
      </c>
      <c r="AZ421" s="3">
        <v>112</v>
      </c>
      <c r="BA421" s="3">
        <v>131</v>
      </c>
      <c r="BB421" s="3">
        <v>114</v>
      </c>
      <c r="BC421" s="3">
        <v>95</v>
      </c>
      <c r="BD421" s="3">
        <v>2247</v>
      </c>
      <c r="BE421" s="3">
        <v>183</v>
      </c>
      <c r="BF421" s="3">
        <v>183</v>
      </c>
      <c r="BG421" s="3">
        <v>104</v>
      </c>
      <c r="BH421" s="3">
        <v>215</v>
      </c>
      <c r="BI421" s="3">
        <v>126</v>
      </c>
      <c r="BJ421" s="3">
        <v>112</v>
      </c>
      <c r="BK421" s="3">
        <v>86</v>
      </c>
      <c r="BL421" s="3">
        <v>192</v>
      </c>
      <c r="BM421" s="3">
        <v>114</v>
      </c>
      <c r="BN421" s="3">
        <v>135</v>
      </c>
      <c r="BO421" s="3">
        <v>160</v>
      </c>
      <c r="BP421" s="3">
        <v>102</v>
      </c>
      <c r="BQ421" s="3">
        <v>241</v>
      </c>
      <c r="BR421" s="3">
        <v>145</v>
      </c>
      <c r="BS421" s="3">
        <v>282</v>
      </c>
      <c r="BT421" s="3">
        <v>484</v>
      </c>
      <c r="BU421" s="3">
        <v>125</v>
      </c>
      <c r="BV421" s="3">
        <v>193</v>
      </c>
      <c r="BW421" s="3">
        <v>242</v>
      </c>
      <c r="BX421" s="3">
        <v>108</v>
      </c>
      <c r="BY421" s="3">
        <v>129</v>
      </c>
      <c r="BZ421" s="3">
        <v>144</v>
      </c>
      <c r="CA421" s="3">
        <v>255</v>
      </c>
      <c r="CB421" s="3">
        <v>149</v>
      </c>
      <c r="CC421" s="3">
        <v>140</v>
      </c>
      <c r="CD421" s="3">
        <v>129</v>
      </c>
      <c r="CE421" s="3">
        <v>208</v>
      </c>
      <c r="CF421" s="3">
        <v>121</v>
      </c>
      <c r="CG421" s="3">
        <v>264</v>
      </c>
      <c r="CH421" s="3">
        <v>137</v>
      </c>
    </row>
    <row r="422" spans="1:86" x14ac:dyDescent="0.2">
      <c r="A422" s="5" t="s">
        <v>881</v>
      </c>
      <c r="B422" s="9">
        <v>600185</v>
      </c>
      <c r="C422" s="9">
        <v>292</v>
      </c>
      <c r="D422" s="9">
        <v>216860</v>
      </c>
      <c r="E422" s="1" t="s">
        <v>882</v>
      </c>
      <c r="F422" s="1" t="s">
        <v>78</v>
      </c>
      <c r="G422" s="1" t="s">
        <v>78</v>
      </c>
      <c r="H422" s="1" t="s">
        <v>78</v>
      </c>
      <c r="I422" s="3">
        <v>238</v>
      </c>
      <c r="J422" s="3">
        <v>264</v>
      </c>
      <c r="K422" s="3">
        <v>312</v>
      </c>
      <c r="L422" s="3">
        <v>195</v>
      </c>
      <c r="M422" s="3">
        <v>230</v>
      </c>
      <c r="N422" s="3">
        <v>308</v>
      </c>
      <c r="O422" s="3">
        <v>135</v>
      </c>
      <c r="P422" s="3">
        <v>131</v>
      </c>
      <c r="Q422" s="3">
        <v>223</v>
      </c>
      <c r="R422" s="3">
        <v>313</v>
      </c>
      <c r="S422" s="3">
        <v>268</v>
      </c>
      <c r="T422" s="3">
        <v>242</v>
      </c>
      <c r="U422" s="3">
        <v>315</v>
      </c>
      <c r="V422" s="3">
        <v>515</v>
      </c>
      <c r="W422" s="3">
        <v>123</v>
      </c>
      <c r="X422" s="3">
        <v>1234</v>
      </c>
      <c r="Y422" s="3">
        <v>745</v>
      </c>
      <c r="Z422" s="3">
        <v>1008</v>
      </c>
      <c r="AA422" s="3">
        <v>1475</v>
      </c>
      <c r="AB422" s="3">
        <v>757</v>
      </c>
      <c r="AC422" s="3">
        <v>316</v>
      </c>
      <c r="AD422" s="3">
        <v>479</v>
      </c>
      <c r="AE422" s="3">
        <v>526</v>
      </c>
      <c r="AF422" s="3">
        <v>147</v>
      </c>
      <c r="AG422" s="3">
        <v>262</v>
      </c>
      <c r="AH422" s="3">
        <v>154</v>
      </c>
      <c r="AI422" s="3">
        <v>277</v>
      </c>
      <c r="AJ422" s="3">
        <v>173</v>
      </c>
      <c r="AK422" s="3">
        <v>425</v>
      </c>
      <c r="AL422" s="3">
        <v>650</v>
      </c>
      <c r="AM422" s="3">
        <v>491</v>
      </c>
      <c r="AN422" s="3">
        <v>226</v>
      </c>
      <c r="AO422" s="3">
        <v>741</v>
      </c>
      <c r="AP422" s="3">
        <v>320</v>
      </c>
      <c r="AQ422" s="3">
        <v>597</v>
      </c>
      <c r="AR422" s="3">
        <v>249</v>
      </c>
      <c r="AS422" s="3">
        <v>236</v>
      </c>
      <c r="AT422" s="3">
        <v>210</v>
      </c>
      <c r="AU422" s="3">
        <v>370</v>
      </c>
      <c r="AV422" s="3">
        <v>234</v>
      </c>
      <c r="AW422" s="3">
        <v>163</v>
      </c>
      <c r="AX422" s="3">
        <v>279</v>
      </c>
      <c r="AY422" s="3">
        <v>161</v>
      </c>
      <c r="AZ422" s="3">
        <v>234</v>
      </c>
      <c r="BA422" s="3">
        <v>187</v>
      </c>
      <c r="BB422" s="3">
        <v>141</v>
      </c>
      <c r="BC422" s="3">
        <v>283</v>
      </c>
      <c r="BD422" s="3">
        <v>313</v>
      </c>
      <c r="BE422" s="3">
        <v>545</v>
      </c>
      <c r="BF422" s="3">
        <v>307</v>
      </c>
      <c r="BG422" s="3">
        <v>135</v>
      </c>
      <c r="BH422" s="3">
        <v>284</v>
      </c>
      <c r="BI422" s="3">
        <v>246</v>
      </c>
      <c r="BJ422" s="3">
        <v>162</v>
      </c>
      <c r="BK422" s="3">
        <v>645</v>
      </c>
      <c r="BL422" s="3">
        <v>471</v>
      </c>
      <c r="BM422" s="3">
        <v>578</v>
      </c>
      <c r="BN422" s="3">
        <v>318</v>
      </c>
      <c r="BO422" s="3">
        <v>348</v>
      </c>
      <c r="BP422" s="3">
        <v>565</v>
      </c>
      <c r="BQ422" s="3">
        <v>1661</v>
      </c>
      <c r="BR422" s="3">
        <v>248</v>
      </c>
      <c r="BS422" s="3">
        <v>325</v>
      </c>
      <c r="BT422" s="3">
        <v>206</v>
      </c>
      <c r="BU422" s="3">
        <v>572</v>
      </c>
      <c r="BV422" s="3">
        <v>346</v>
      </c>
      <c r="BW422" s="3">
        <v>387</v>
      </c>
      <c r="BX422" s="3">
        <v>434</v>
      </c>
      <c r="BY422" s="3">
        <v>259</v>
      </c>
      <c r="BZ422" s="3">
        <v>413</v>
      </c>
      <c r="CA422" s="3">
        <v>293</v>
      </c>
      <c r="CB422" s="3">
        <v>334</v>
      </c>
      <c r="CC422" s="3">
        <v>261</v>
      </c>
      <c r="CD422" s="3">
        <v>664</v>
      </c>
      <c r="CE422" s="3">
        <v>270</v>
      </c>
      <c r="CF422" s="3">
        <v>284</v>
      </c>
      <c r="CG422" s="3">
        <v>820</v>
      </c>
      <c r="CH422" s="3">
        <v>358</v>
      </c>
    </row>
    <row r="423" spans="1:86" x14ac:dyDescent="0.2">
      <c r="A423" s="5" t="s">
        <v>815</v>
      </c>
      <c r="B423" s="9">
        <v>927021</v>
      </c>
      <c r="C423" s="9">
        <v>132</v>
      </c>
      <c r="D423" s="9">
        <v>227352</v>
      </c>
      <c r="E423" s="1" t="s">
        <v>816</v>
      </c>
      <c r="F423" s="1" t="s">
        <v>78</v>
      </c>
      <c r="G423" s="1" t="s">
        <v>78</v>
      </c>
      <c r="H423" s="1" t="s">
        <v>78</v>
      </c>
      <c r="I423" s="3">
        <v>830</v>
      </c>
      <c r="J423" s="3">
        <v>382</v>
      </c>
      <c r="K423" s="3">
        <v>262</v>
      </c>
      <c r="L423" s="3">
        <v>246</v>
      </c>
      <c r="M423" s="3">
        <v>1259</v>
      </c>
      <c r="N423" s="3">
        <v>643</v>
      </c>
      <c r="O423" s="3">
        <v>213</v>
      </c>
      <c r="P423" s="3">
        <v>202</v>
      </c>
      <c r="Q423" s="3">
        <v>234</v>
      </c>
      <c r="R423" s="3">
        <v>334</v>
      </c>
      <c r="S423" s="3">
        <v>200</v>
      </c>
      <c r="T423" s="3">
        <v>172</v>
      </c>
      <c r="U423" s="3">
        <v>304</v>
      </c>
      <c r="V423" s="3">
        <v>471</v>
      </c>
      <c r="W423" s="3">
        <v>261</v>
      </c>
      <c r="X423" s="3">
        <v>254</v>
      </c>
      <c r="Y423" s="3">
        <v>360</v>
      </c>
      <c r="Z423" s="3">
        <v>320</v>
      </c>
      <c r="AA423" s="3">
        <v>458</v>
      </c>
      <c r="AB423" s="3">
        <v>406</v>
      </c>
      <c r="AC423" s="3">
        <v>384</v>
      </c>
      <c r="AD423" s="3">
        <v>267</v>
      </c>
      <c r="AE423" s="3">
        <v>856</v>
      </c>
      <c r="AF423" s="3">
        <v>305</v>
      </c>
      <c r="AG423" s="3">
        <v>332</v>
      </c>
      <c r="AH423" s="3">
        <v>697</v>
      </c>
      <c r="AI423" s="3">
        <v>563</v>
      </c>
      <c r="AJ423" s="3">
        <v>628</v>
      </c>
      <c r="AK423" s="3">
        <v>321</v>
      </c>
      <c r="AL423" s="3">
        <v>320</v>
      </c>
      <c r="AM423" s="3">
        <v>297</v>
      </c>
      <c r="AN423" s="3">
        <v>297</v>
      </c>
      <c r="AO423" s="3">
        <v>280</v>
      </c>
      <c r="AP423" s="3">
        <v>422</v>
      </c>
      <c r="AQ423" s="3">
        <v>500</v>
      </c>
      <c r="AR423" s="3">
        <v>225</v>
      </c>
      <c r="AS423" s="3">
        <v>400</v>
      </c>
      <c r="AT423" s="3">
        <v>401</v>
      </c>
      <c r="AU423" s="3">
        <v>308</v>
      </c>
      <c r="AV423" s="3">
        <v>744</v>
      </c>
      <c r="AW423" s="3">
        <v>224</v>
      </c>
      <c r="AX423" s="3">
        <v>431</v>
      </c>
      <c r="AY423" s="3">
        <v>1213</v>
      </c>
      <c r="AZ423" s="3">
        <v>227</v>
      </c>
      <c r="BA423" s="3">
        <v>373</v>
      </c>
      <c r="BB423" s="3">
        <v>252</v>
      </c>
      <c r="BC423" s="3">
        <v>314</v>
      </c>
      <c r="BD423" s="3">
        <v>259</v>
      </c>
      <c r="BE423" s="3">
        <v>228</v>
      </c>
      <c r="BF423" s="3">
        <v>428</v>
      </c>
      <c r="BG423" s="3">
        <v>285</v>
      </c>
      <c r="BH423" s="3">
        <v>369</v>
      </c>
      <c r="BI423" s="3">
        <v>315</v>
      </c>
      <c r="BJ423" s="3">
        <v>218</v>
      </c>
      <c r="BK423" s="3">
        <v>285</v>
      </c>
      <c r="BL423" s="3">
        <v>700</v>
      </c>
      <c r="BM423" s="3">
        <v>172</v>
      </c>
      <c r="BN423" s="3">
        <v>249</v>
      </c>
      <c r="BO423" s="3">
        <v>2106</v>
      </c>
      <c r="BP423" s="3">
        <v>245</v>
      </c>
      <c r="BQ423" s="3">
        <v>479</v>
      </c>
      <c r="BR423" s="3">
        <v>909</v>
      </c>
      <c r="BS423" s="3">
        <v>797</v>
      </c>
      <c r="BT423" s="3">
        <v>381</v>
      </c>
      <c r="BU423" s="3">
        <v>358</v>
      </c>
      <c r="BV423" s="3">
        <v>359</v>
      </c>
      <c r="BW423" s="3">
        <v>588</v>
      </c>
      <c r="BX423" s="3">
        <v>318</v>
      </c>
      <c r="BY423" s="3">
        <v>219</v>
      </c>
      <c r="BZ423" s="3">
        <v>368</v>
      </c>
      <c r="CA423" s="3">
        <v>213</v>
      </c>
      <c r="CB423" s="3">
        <v>354</v>
      </c>
      <c r="CC423" s="3">
        <v>384</v>
      </c>
      <c r="CD423" s="3">
        <v>436</v>
      </c>
      <c r="CE423" s="3">
        <v>554</v>
      </c>
      <c r="CF423" s="3">
        <v>898</v>
      </c>
      <c r="CG423" s="3">
        <v>253</v>
      </c>
      <c r="CH423" s="3">
        <v>244</v>
      </c>
    </row>
    <row r="424" spans="1:86" x14ac:dyDescent="0.2">
      <c r="A424" s="5" t="s">
        <v>636</v>
      </c>
      <c r="B424" s="9">
        <v>916380</v>
      </c>
      <c r="C424" s="9">
        <v>204</v>
      </c>
      <c r="D424" s="9">
        <v>303839</v>
      </c>
      <c r="E424" s="1" t="s">
        <v>637</v>
      </c>
      <c r="F424" s="1" t="s">
        <v>78</v>
      </c>
      <c r="G424" s="1" t="s">
        <v>78</v>
      </c>
      <c r="H424" s="1" t="s">
        <v>78</v>
      </c>
      <c r="I424" s="3">
        <v>1337</v>
      </c>
      <c r="J424" s="3">
        <v>437</v>
      </c>
      <c r="K424" s="3">
        <v>1067</v>
      </c>
      <c r="L424" s="3">
        <v>1732</v>
      </c>
      <c r="M424" s="3">
        <v>484</v>
      </c>
      <c r="N424" s="3">
        <v>25209</v>
      </c>
      <c r="O424" s="3">
        <v>1266</v>
      </c>
      <c r="P424" s="3">
        <v>160</v>
      </c>
      <c r="Q424" s="3">
        <v>176</v>
      </c>
      <c r="R424" s="3">
        <v>1291</v>
      </c>
      <c r="S424" s="3">
        <v>200</v>
      </c>
      <c r="T424" s="3">
        <v>59160</v>
      </c>
      <c r="U424" s="3">
        <v>907</v>
      </c>
      <c r="V424" s="3">
        <v>6399</v>
      </c>
      <c r="W424" s="3">
        <v>607</v>
      </c>
      <c r="X424" s="3">
        <v>1330</v>
      </c>
      <c r="Y424" s="3">
        <v>350</v>
      </c>
      <c r="Z424" s="3">
        <v>317</v>
      </c>
      <c r="AA424" s="3">
        <v>487</v>
      </c>
      <c r="AB424" s="3">
        <v>360</v>
      </c>
      <c r="AC424" s="3">
        <v>685</v>
      </c>
      <c r="AD424" s="3">
        <v>195</v>
      </c>
      <c r="AE424" s="3">
        <v>257</v>
      </c>
      <c r="AF424" s="3">
        <v>8052</v>
      </c>
      <c r="AG424" s="3">
        <v>800</v>
      </c>
      <c r="AH424" s="3">
        <v>215</v>
      </c>
      <c r="AI424" s="3">
        <v>3993</v>
      </c>
      <c r="AJ424" s="3">
        <v>7727</v>
      </c>
      <c r="AK424" s="3">
        <v>166</v>
      </c>
      <c r="AL424" s="3">
        <v>2044</v>
      </c>
      <c r="AM424" s="3">
        <v>227</v>
      </c>
      <c r="AN424" s="3">
        <v>163</v>
      </c>
      <c r="AO424" s="3">
        <v>264</v>
      </c>
      <c r="AP424" s="3">
        <v>251</v>
      </c>
      <c r="AQ424" s="3">
        <v>2323</v>
      </c>
      <c r="AR424" s="3">
        <v>1847</v>
      </c>
      <c r="AS424" s="3">
        <v>1262</v>
      </c>
      <c r="AT424" s="3">
        <v>3859</v>
      </c>
      <c r="AU424" s="3">
        <v>263</v>
      </c>
      <c r="AV424" s="3">
        <v>230</v>
      </c>
      <c r="AW424" s="3">
        <v>147</v>
      </c>
      <c r="AX424" s="3">
        <v>623</v>
      </c>
      <c r="AY424" s="3">
        <v>1342</v>
      </c>
      <c r="AZ424" s="3">
        <v>174</v>
      </c>
      <c r="BA424" s="3">
        <v>6399</v>
      </c>
      <c r="BB424" s="3">
        <v>185</v>
      </c>
      <c r="BC424" s="3">
        <v>5334</v>
      </c>
      <c r="BD424" s="3">
        <v>740</v>
      </c>
      <c r="BE424" s="3">
        <v>319</v>
      </c>
      <c r="BF424" s="3">
        <v>350</v>
      </c>
      <c r="BG424" s="3">
        <v>157</v>
      </c>
      <c r="BH424" s="3">
        <v>2119</v>
      </c>
      <c r="BI424" s="3">
        <v>184</v>
      </c>
      <c r="BJ424" s="3">
        <v>608</v>
      </c>
      <c r="BK424" s="3">
        <v>2941</v>
      </c>
      <c r="BL424" s="3">
        <v>259</v>
      </c>
      <c r="BM424" s="3">
        <v>130</v>
      </c>
      <c r="BN424" s="3">
        <v>5218</v>
      </c>
      <c r="BO424" s="3">
        <v>1406</v>
      </c>
      <c r="BP424" s="3">
        <v>162</v>
      </c>
      <c r="BQ424" s="3">
        <v>674</v>
      </c>
      <c r="BR424" s="3">
        <v>238</v>
      </c>
      <c r="BS424" s="3">
        <v>434</v>
      </c>
      <c r="BT424" s="3">
        <v>258</v>
      </c>
      <c r="BU424" s="3">
        <v>4838</v>
      </c>
      <c r="BV424" s="3">
        <v>549</v>
      </c>
      <c r="BW424" s="3">
        <v>867</v>
      </c>
      <c r="BX424" s="3">
        <v>286</v>
      </c>
      <c r="BY424" s="3">
        <v>1477</v>
      </c>
      <c r="BZ424" s="3">
        <v>256</v>
      </c>
      <c r="CA424" s="3">
        <v>429</v>
      </c>
      <c r="CB424" s="3">
        <v>238</v>
      </c>
      <c r="CC424" s="3">
        <v>365</v>
      </c>
      <c r="CD424" s="3">
        <v>957</v>
      </c>
      <c r="CE424" s="3">
        <v>671</v>
      </c>
      <c r="CF424" s="3">
        <v>817</v>
      </c>
      <c r="CG424" s="3">
        <v>14726</v>
      </c>
      <c r="CH424" s="3">
        <v>2017</v>
      </c>
    </row>
    <row r="425" spans="1:86" x14ac:dyDescent="0.2">
      <c r="A425" s="5" t="s">
        <v>586</v>
      </c>
      <c r="B425" s="9">
        <v>630673</v>
      </c>
      <c r="C425" s="9">
        <v>102</v>
      </c>
      <c r="D425" s="9">
        <v>356987</v>
      </c>
      <c r="E425" s="1" t="s">
        <v>587</v>
      </c>
      <c r="F425" s="1" t="s">
        <v>78</v>
      </c>
      <c r="G425" s="1" t="s">
        <v>78</v>
      </c>
      <c r="H425" s="1" t="s">
        <v>78</v>
      </c>
      <c r="I425" s="3">
        <v>1504</v>
      </c>
      <c r="J425" s="3">
        <v>879</v>
      </c>
      <c r="K425" s="3">
        <v>891</v>
      </c>
      <c r="L425" s="3">
        <v>391</v>
      </c>
      <c r="M425" s="3">
        <v>815</v>
      </c>
      <c r="N425" s="3">
        <v>745</v>
      </c>
      <c r="O425" s="3">
        <v>747</v>
      </c>
      <c r="P425" s="3">
        <v>629</v>
      </c>
      <c r="Q425" s="3">
        <v>328</v>
      </c>
      <c r="R425" s="3">
        <v>1319</v>
      </c>
      <c r="S425" s="3">
        <v>413</v>
      </c>
      <c r="T425" s="3">
        <v>560</v>
      </c>
      <c r="U425" s="3">
        <v>569</v>
      </c>
      <c r="V425" s="3">
        <v>2763</v>
      </c>
      <c r="W425" s="3">
        <v>1256</v>
      </c>
      <c r="X425" s="3">
        <v>752</v>
      </c>
      <c r="Y425" s="3">
        <v>536</v>
      </c>
      <c r="Z425" s="3">
        <v>734</v>
      </c>
      <c r="AA425" s="3">
        <v>1152</v>
      </c>
      <c r="AB425" s="3">
        <v>502</v>
      </c>
      <c r="AC425" s="3">
        <v>601</v>
      </c>
      <c r="AD425" s="3">
        <v>451</v>
      </c>
      <c r="AE425" s="3">
        <v>524</v>
      </c>
      <c r="AF425" s="3">
        <v>1647</v>
      </c>
      <c r="AG425" s="3">
        <v>735</v>
      </c>
      <c r="AH425" s="3">
        <v>512</v>
      </c>
      <c r="AI425" s="3">
        <v>943</v>
      </c>
      <c r="AJ425" s="3">
        <v>637</v>
      </c>
      <c r="AK425" s="3">
        <v>633</v>
      </c>
      <c r="AL425" s="3">
        <v>451</v>
      </c>
      <c r="AM425" s="3">
        <v>773</v>
      </c>
      <c r="AN425" s="3">
        <v>515</v>
      </c>
      <c r="AO425" s="3">
        <v>377</v>
      </c>
      <c r="AP425" s="3">
        <v>500</v>
      </c>
      <c r="AQ425" s="3">
        <v>822</v>
      </c>
      <c r="AR425" s="3">
        <v>482</v>
      </c>
      <c r="AS425" s="3">
        <v>446</v>
      </c>
      <c r="AT425" s="3">
        <v>1397</v>
      </c>
      <c r="AU425" s="3">
        <v>306</v>
      </c>
      <c r="AV425" s="3">
        <v>900</v>
      </c>
      <c r="AW425" s="3">
        <v>331</v>
      </c>
      <c r="AX425" s="3">
        <v>1019</v>
      </c>
      <c r="AY425" s="3">
        <v>375</v>
      </c>
      <c r="AZ425" s="3">
        <v>269</v>
      </c>
      <c r="BA425" s="3">
        <v>905</v>
      </c>
      <c r="BB425" s="3">
        <v>531</v>
      </c>
      <c r="BC425" s="3">
        <v>490</v>
      </c>
      <c r="BD425" s="3">
        <v>1683</v>
      </c>
      <c r="BE425" s="3">
        <v>276</v>
      </c>
      <c r="BF425" s="3">
        <v>1026</v>
      </c>
      <c r="BG425" s="3">
        <v>439</v>
      </c>
      <c r="BH425" s="3">
        <v>634</v>
      </c>
      <c r="BI425" s="3">
        <v>476</v>
      </c>
      <c r="BJ425" s="3">
        <v>837</v>
      </c>
      <c r="BK425" s="3">
        <v>654</v>
      </c>
      <c r="BL425" s="3">
        <v>351</v>
      </c>
      <c r="BM425" s="3">
        <v>418</v>
      </c>
      <c r="BN425" s="3">
        <v>399</v>
      </c>
      <c r="BO425" s="3">
        <v>951</v>
      </c>
      <c r="BP425" s="3">
        <v>326</v>
      </c>
      <c r="BQ425" s="3">
        <v>764</v>
      </c>
      <c r="BR425" s="3">
        <v>360</v>
      </c>
      <c r="BS425" s="3">
        <v>426</v>
      </c>
      <c r="BT425" s="3">
        <v>698</v>
      </c>
      <c r="BU425" s="3">
        <v>659</v>
      </c>
      <c r="BV425" s="3">
        <v>705</v>
      </c>
      <c r="BW425" s="3">
        <v>860</v>
      </c>
      <c r="BX425" s="3">
        <v>564</v>
      </c>
      <c r="BY425" s="3">
        <v>266</v>
      </c>
      <c r="BZ425" s="3">
        <v>469</v>
      </c>
      <c r="CA425" s="3">
        <v>455</v>
      </c>
      <c r="CB425" s="3">
        <v>351</v>
      </c>
      <c r="CC425" s="3">
        <v>483</v>
      </c>
      <c r="CD425" s="3">
        <v>298</v>
      </c>
      <c r="CE425" s="3">
        <v>821</v>
      </c>
      <c r="CF425" s="3">
        <v>782</v>
      </c>
      <c r="CG425" s="3">
        <v>391</v>
      </c>
      <c r="CH425" s="3">
        <v>655</v>
      </c>
    </row>
    <row r="426" spans="1:86" x14ac:dyDescent="0.2">
      <c r="A426" s="5" t="s">
        <v>817</v>
      </c>
      <c r="B426" s="9">
        <v>801098</v>
      </c>
      <c r="C426" s="9">
        <v>98</v>
      </c>
      <c r="D426" s="9">
        <v>227017</v>
      </c>
      <c r="E426" s="1" t="s">
        <v>818</v>
      </c>
      <c r="F426" s="1" t="s">
        <v>78</v>
      </c>
      <c r="G426" s="1" t="s">
        <v>78</v>
      </c>
      <c r="H426" s="1" t="s">
        <v>78</v>
      </c>
      <c r="I426" s="3">
        <v>555</v>
      </c>
      <c r="J426" s="3">
        <v>321</v>
      </c>
      <c r="K426" s="3">
        <v>161</v>
      </c>
      <c r="L426" s="3">
        <v>155</v>
      </c>
      <c r="M426" s="3">
        <v>708</v>
      </c>
      <c r="N426" s="3">
        <v>450</v>
      </c>
      <c r="O426" s="3">
        <v>212</v>
      </c>
      <c r="P426" s="3">
        <v>197</v>
      </c>
      <c r="Q426" s="3">
        <v>235</v>
      </c>
      <c r="R426" s="3">
        <v>448</v>
      </c>
      <c r="S426" s="3">
        <v>198</v>
      </c>
      <c r="T426" s="3">
        <v>188</v>
      </c>
      <c r="U426" s="3">
        <v>270</v>
      </c>
      <c r="V426" s="3">
        <v>341</v>
      </c>
      <c r="W426" s="3">
        <v>216</v>
      </c>
      <c r="X426" s="3">
        <v>206</v>
      </c>
      <c r="Y426" s="3">
        <v>227</v>
      </c>
      <c r="Z426" s="3">
        <v>220</v>
      </c>
      <c r="AA426" s="3">
        <v>406</v>
      </c>
      <c r="AB426" s="3">
        <v>351</v>
      </c>
      <c r="AC426" s="3">
        <v>477</v>
      </c>
      <c r="AD426" s="3">
        <v>261</v>
      </c>
      <c r="AE426" s="3">
        <v>453</v>
      </c>
      <c r="AF426" s="3">
        <v>181</v>
      </c>
      <c r="AG426" s="3">
        <v>271</v>
      </c>
      <c r="AH426" s="3">
        <v>559</v>
      </c>
      <c r="AI426" s="3">
        <v>374</v>
      </c>
      <c r="AJ426" s="3">
        <v>362</v>
      </c>
      <c r="AK426" s="3">
        <v>347</v>
      </c>
      <c r="AL426" s="3">
        <v>206</v>
      </c>
      <c r="AM426" s="3">
        <v>245</v>
      </c>
      <c r="AN426" s="3">
        <v>303</v>
      </c>
      <c r="AO426" s="3">
        <v>190</v>
      </c>
      <c r="AP426" s="3">
        <v>414</v>
      </c>
      <c r="AQ426" s="3">
        <v>555</v>
      </c>
      <c r="AR426" s="3">
        <v>297</v>
      </c>
      <c r="AS426" s="3">
        <v>210</v>
      </c>
      <c r="AT426" s="3">
        <v>384</v>
      </c>
      <c r="AU426" s="3">
        <v>262</v>
      </c>
      <c r="AV426" s="3">
        <v>229</v>
      </c>
      <c r="AW426" s="3">
        <v>182</v>
      </c>
      <c r="AX426" s="3">
        <v>236</v>
      </c>
      <c r="AY426" s="3">
        <v>592</v>
      </c>
      <c r="AZ426" s="3">
        <v>207</v>
      </c>
      <c r="BA426" s="3">
        <v>257</v>
      </c>
      <c r="BB426" s="3">
        <v>168</v>
      </c>
      <c r="BC426" s="3">
        <v>214</v>
      </c>
      <c r="BD426" s="3">
        <v>159</v>
      </c>
      <c r="BE426" s="3">
        <v>191</v>
      </c>
      <c r="BF426" s="3">
        <v>237</v>
      </c>
      <c r="BG426" s="3">
        <v>138</v>
      </c>
      <c r="BH426" s="3">
        <v>161</v>
      </c>
      <c r="BI426" s="3">
        <v>212</v>
      </c>
      <c r="BJ426" s="3">
        <v>325</v>
      </c>
      <c r="BK426" s="3">
        <v>483</v>
      </c>
      <c r="BL426" s="3">
        <v>652</v>
      </c>
      <c r="BM426" s="3">
        <v>162</v>
      </c>
      <c r="BN426" s="3">
        <v>265</v>
      </c>
      <c r="BO426" s="3">
        <v>909</v>
      </c>
      <c r="BP426" s="3">
        <v>186</v>
      </c>
      <c r="BQ426" s="3">
        <v>381</v>
      </c>
      <c r="BR426" s="3">
        <v>366</v>
      </c>
      <c r="BS426" s="3">
        <v>699</v>
      </c>
      <c r="BT426" s="3">
        <v>229</v>
      </c>
      <c r="BU426" s="3">
        <v>335</v>
      </c>
      <c r="BV426" s="3">
        <v>118</v>
      </c>
      <c r="BW426" s="3">
        <v>395</v>
      </c>
      <c r="BX426" s="3">
        <v>229</v>
      </c>
      <c r="BY426" s="3">
        <v>171</v>
      </c>
      <c r="BZ426" s="3">
        <v>261</v>
      </c>
      <c r="CA426" s="3">
        <v>226</v>
      </c>
      <c r="CB426" s="3">
        <v>317</v>
      </c>
      <c r="CC426" s="3">
        <v>221</v>
      </c>
      <c r="CD426" s="3">
        <v>287</v>
      </c>
      <c r="CE426" s="3">
        <v>337</v>
      </c>
      <c r="CF426" s="3">
        <v>632</v>
      </c>
      <c r="CG426" s="3">
        <v>313</v>
      </c>
      <c r="CH426" s="3">
        <v>243</v>
      </c>
    </row>
    <row r="427" spans="1:86" x14ac:dyDescent="0.2">
      <c r="A427" s="5" t="s">
        <v>765</v>
      </c>
      <c r="B427" s="9">
        <v>937421</v>
      </c>
      <c r="C427" s="9">
        <v>361</v>
      </c>
      <c r="D427" s="9">
        <v>238321</v>
      </c>
      <c r="E427" s="1" t="s">
        <v>766</v>
      </c>
      <c r="F427" s="1" t="s">
        <v>78</v>
      </c>
      <c r="G427" s="1" t="s">
        <v>78</v>
      </c>
      <c r="H427" s="1" t="s">
        <v>78</v>
      </c>
      <c r="I427" s="3">
        <v>135</v>
      </c>
      <c r="J427" s="3">
        <v>114</v>
      </c>
      <c r="K427" s="3">
        <v>65</v>
      </c>
      <c r="L427" s="3">
        <v>99</v>
      </c>
      <c r="M427" s="3">
        <v>116</v>
      </c>
      <c r="N427" s="3">
        <v>161</v>
      </c>
      <c r="O427" s="3">
        <v>78</v>
      </c>
      <c r="P427" s="3">
        <v>62</v>
      </c>
      <c r="Q427" s="3">
        <v>151</v>
      </c>
      <c r="R427" s="3">
        <v>92</v>
      </c>
      <c r="S427" s="3">
        <v>117</v>
      </c>
      <c r="T427" s="3">
        <v>111</v>
      </c>
      <c r="U427" s="3">
        <v>100</v>
      </c>
      <c r="V427" s="3">
        <v>128</v>
      </c>
      <c r="W427" s="3">
        <v>85</v>
      </c>
      <c r="X427" s="3">
        <v>69</v>
      </c>
      <c r="Y427" s="3">
        <v>586</v>
      </c>
      <c r="Z427" s="3">
        <v>103</v>
      </c>
      <c r="AA427" s="3">
        <v>143</v>
      </c>
      <c r="AB427" s="3">
        <v>76</v>
      </c>
      <c r="AC427" s="3">
        <v>89</v>
      </c>
      <c r="AD427" s="3">
        <v>112</v>
      </c>
      <c r="AE427" s="3">
        <v>71</v>
      </c>
      <c r="AF427" s="3">
        <v>112</v>
      </c>
      <c r="AG427" s="3">
        <v>115</v>
      </c>
      <c r="AH427" s="3">
        <v>123</v>
      </c>
      <c r="AI427" s="3">
        <v>88</v>
      </c>
      <c r="AJ427" s="3">
        <v>3337</v>
      </c>
      <c r="AK427" s="3">
        <v>111</v>
      </c>
      <c r="AL427" s="3">
        <v>111</v>
      </c>
      <c r="AM427" s="3">
        <v>70</v>
      </c>
      <c r="AN427" s="3">
        <v>82</v>
      </c>
      <c r="AO427" s="3">
        <v>108</v>
      </c>
      <c r="AP427" s="3">
        <v>127</v>
      </c>
      <c r="AQ427" s="3">
        <v>107</v>
      </c>
      <c r="AR427" s="3">
        <v>91</v>
      </c>
      <c r="AS427" s="3">
        <v>105</v>
      </c>
      <c r="AT427" s="3">
        <v>100</v>
      </c>
      <c r="AU427" s="3">
        <v>89</v>
      </c>
      <c r="AV427" s="3">
        <v>92</v>
      </c>
      <c r="AW427" s="3">
        <v>78</v>
      </c>
      <c r="AX427" s="3">
        <v>109</v>
      </c>
      <c r="AY427" s="3">
        <v>219</v>
      </c>
      <c r="AZ427" s="3">
        <v>104</v>
      </c>
      <c r="BA427" s="3">
        <v>73</v>
      </c>
      <c r="BB427" s="3">
        <v>293</v>
      </c>
      <c r="BC427" s="3">
        <v>895</v>
      </c>
      <c r="BD427" s="3">
        <v>125</v>
      </c>
      <c r="BE427" s="3">
        <v>90</v>
      </c>
      <c r="BF427" s="3">
        <v>97</v>
      </c>
      <c r="BG427" s="3">
        <v>74</v>
      </c>
      <c r="BH427" s="3">
        <v>83</v>
      </c>
      <c r="BI427" s="3">
        <v>204</v>
      </c>
      <c r="BJ427" s="3">
        <v>128</v>
      </c>
      <c r="BK427" s="3">
        <v>88</v>
      </c>
      <c r="BL427" s="3">
        <v>146</v>
      </c>
      <c r="BM427" s="3">
        <v>71</v>
      </c>
      <c r="BN427" s="3">
        <v>95</v>
      </c>
      <c r="BO427" s="3">
        <v>99</v>
      </c>
      <c r="BP427" s="3">
        <v>99</v>
      </c>
      <c r="BQ427" s="3">
        <v>67</v>
      </c>
      <c r="BR427" s="3">
        <v>145</v>
      </c>
      <c r="BS427" s="3">
        <v>234</v>
      </c>
      <c r="BT427" s="3">
        <v>87</v>
      </c>
      <c r="BU427" s="3">
        <v>149</v>
      </c>
      <c r="BV427" s="3">
        <v>124</v>
      </c>
      <c r="BW427" s="3">
        <v>292</v>
      </c>
      <c r="BX427" s="3">
        <v>142</v>
      </c>
      <c r="BY427" s="3">
        <v>64</v>
      </c>
      <c r="BZ427" s="3">
        <v>100</v>
      </c>
      <c r="CA427" s="3">
        <v>79</v>
      </c>
      <c r="CB427" s="3">
        <v>92</v>
      </c>
      <c r="CC427" s="3">
        <v>95</v>
      </c>
      <c r="CD427" s="3">
        <v>160</v>
      </c>
      <c r="CE427" s="3">
        <v>148</v>
      </c>
      <c r="CF427" s="3">
        <v>272</v>
      </c>
      <c r="CG427" s="3">
        <v>149</v>
      </c>
      <c r="CH427" s="3">
        <v>602</v>
      </c>
    </row>
    <row r="428" spans="1:86" x14ac:dyDescent="0.2">
      <c r="A428" s="5" t="s">
        <v>564</v>
      </c>
      <c r="B428" s="9">
        <v>911810</v>
      </c>
      <c r="C428" s="9">
        <v>375</v>
      </c>
      <c r="D428" s="9">
        <v>367980</v>
      </c>
      <c r="E428" s="1" t="s">
        <v>565</v>
      </c>
      <c r="F428" s="1" t="s">
        <v>78</v>
      </c>
      <c r="G428" s="1" t="s">
        <v>78</v>
      </c>
      <c r="H428" s="1" t="s">
        <v>78</v>
      </c>
      <c r="I428" s="3">
        <v>332</v>
      </c>
      <c r="J428" s="3">
        <v>93</v>
      </c>
      <c r="K428" s="3">
        <v>148</v>
      </c>
      <c r="L428" s="3">
        <v>91</v>
      </c>
      <c r="M428" s="3">
        <v>130</v>
      </c>
      <c r="N428" s="3">
        <v>131</v>
      </c>
      <c r="O428" s="3">
        <v>95</v>
      </c>
      <c r="P428" s="3">
        <v>75</v>
      </c>
      <c r="Q428" s="3">
        <v>116</v>
      </c>
      <c r="R428" s="3">
        <v>80</v>
      </c>
      <c r="S428" s="3">
        <v>70</v>
      </c>
      <c r="T428" s="3">
        <v>87</v>
      </c>
      <c r="U428" s="3">
        <v>172</v>
      </c>
      <c r="V428" s="3">
        <v>105</v>
      </c>
      <c r="W428" s="3">
        <v>133</v>
      </c>
      <c r="X428" s="3">
        <v>155</v>
      </c>
      <c r="Y428" s="3">
        <v>274</v>
      </c>
      <c r="Z428" s="3">
        <v>43</v>
      </c>
      <c r="AA428" s="3">
        <v>86</v>
      </c>
      <c r="AB428" s="3">
        <v>98</v>
      </c>
      <c r="AC428" s="3">
        <v>103</v>
      </c>
      <c r="AD428" s="3">
        <v>104</v>
      </c>
      <c r="AE428" s="3">
        <v>96</v>
      </c>
      <c r="AF428" s="3">
        <v>91</v>
      </c>
      <c r="AG428" s="3">
        <v>76</v>
      </c>
      <c r="AH428" s="3">
        <v>195</v>
      </c>
      <c r="AI428" s="3">
        <v>97</v>
      </c>
      <c r="AJ428" s="3">
        <v>170</v>
      </c>
      <c r="AK428" s="3">
        <v>63</v>
      </c>
      <c r="AL428" s="3">
        <v>136</v>
      </c>
      <c r="AM428" s="3">
        <v>75</v>
      </c>
      <c r="AN428" s="3">
        <v>109</v>
      </c>
      <c r="AO428" s="3">
        <v>109</v>
      </c>
      <c r="AP428" s="3">
        <v>155</v>
      </c>
      <c r="AQ428" s="3">
        <v>209</v>
      </c>
      <c r="AR428" s="3">
        <v>164</v>
      </c>
      <c r="AS428" s="3">
        <v>145</v>
      </c>
      <c r="AT428" s="3">
        <v>196</v>
      </c>
      <c r="AU428" s="3">
        <v>77</v>
      </c>
      <c r="AV428" s="3">
        <v>275</v>
      </c>
      <c r="AW428" s="3">
        <v>78</v>
      </c>
      <c r="AX428" s="3">
        <v>139</v>
      </c>
      <c r="AY428" s="3">
        <v>187</v>
      </c>
      <c r="AZ428" s="3">
        <v>91</v>
      </c>
      <c r="BA428" s="3">
        <v>125</v>
      </c>
      <c r="BB428" s="3">
        <v>82</v>
      </c>
      <c r="BC428" s="3">
        <v>117</v>
      </c>
      <c r="BD428" s="3">
        <v>124</v>
      </c>
      <c r="BE428" s="3">
        <v>126</v>
      </c>
      <c r="BF428" s="3">
        <v>93</v>
      </c>
      <c r="BG428" s="3">
        <v>73</v>
      </c>
      <c r="BH428" s="3">
        <v>197</v>
      </c>
      <c r="BI428" s="3">
        <v>92</v>
      </c>
      <c r="BJ428" s="3">
        <v>92</v>
      </c>
      <c r="BK428" s="3">
        <v>195</v>
      </c>
      <c r="BL428" s="3">
        <v>165</v>
      </c>
      <c r="BM428" s="3">
        <v>85</v>
      </c>
      <c r="BN428" s="3">
        <v>616</v>
      </c>
      <c r="BO428" s="3">
        <v>230</v>
      </c>
      <c r="BP428" s="3">
        <v>199</v>
      </c>
      <c r="BQ428" s="3">
        <v>200</v>
      </c>
      <c r="BR428" s="3">
        <v>74</v>
      </c>
      <c r="BS428" s="3">
        <v>183</v>
      </c>
      <c r="BT428" s="3">
        <v>86</v>
      </c>
      <c r="BU428" s="3">
        <v>144</v>
      </c>
      <c r="BV428" s="3">
        <v>112</v>
      </c>
      <c r="BW428" s="3">
        <v>102</v>
      </c>
      <c r="BX428" s="3">
        <v>76</v>
      </c>
      <c r="BY428" s="3">
        <v>129</v>
      </c>
      <c r="BZ428" s="3">
        <v>74</v>
      </c>
      <c r="CA428" s="3">
        <v>118</v>
      </c>
      <c r="CB428" s="3">
        <v>110</v>
      </c>
      <c r="CC428" s="3">
        <v>122</v>
      </c>
      <c r="CD428" s="3">
        <v>109</v>
      </c>
      <c r="CE428" s="3">
        <v>162</v>
      </c>
      <c r="CF428" s="3">
        <v>221</v>
      </c>
      <c r="CG428" s="3">
        <v>143</v>
      </c>
      <c r="CH428" s="3">
        <v>81</v>
      </c>
    </row>
    <row r="429" spans="1:86" x14ac:dyDescent="0.2">
      <c r="A429" s="5" t="s">
        <v>923</v>
      </c>
      <c r="B429" s="9">
        <v>422868</v>
      </c>
      <c r="C429" s="9">
        <v>85</v>
      </c>
      <c r="D429" s="9">
        <v>208201</v>
      </c>
      <c r="E429" s="1" t="s">
        <v>924</v>
      </c>
      <c r="F429" s="1" t="s">
        <v>78</v>
      </c>
      <c r="G429" s="1" t="s">
        <v>78</v>
      </c>
      <c r="H429" s="1" t="s">
        <v>78</v>
      </c>
      <c r="I429" s="3">
        <v>976</v>
      </c>
      <c r="J429" s="3">
        <v>1046</v>
      </c>
      <c r="K429" s="3">
        <v>972</v>
      </c>
      <c r="L429" s="3">
        <v>894</v>
      </c>
      <c r="M429" s="3">
        <v>1231</v>
      </c>
      <c r="N429" s="3">
        <v>855</v>
      </c>
      <c r="O429" s="3">
        <v>397</v>
      </c>
      <c r="P429" s="3">
        <v>714</v>
      </c>
      <c r="Q429" s="3">
        <v>683</v>
      </c>
      <c r="R429" s="3">
        <v>1181</v>
      </c>
      <c r="S429" s="3">
        <v>479</v>
      </c>
      <c r="T429" s="3">
        <v>568</v>
      </c>
      <c r="U429" s="3">
        <v>536</v>
      </c>
      <c r="V429" s="3">
        <v>704</v>
      </c>
      <c r="W429" s="3">
        <v>501</v>
      </c>
      <c r="X429" s="3">
        <v>825</v>
      </c>
      <c r="Y429" s="3">
        <v>534</v>
      </c>
      <c r="Z429" s="3">
        <v>976</v>
      </c>
      <c r="AA429" s="3">
        <v>975</v>
      </c>
      <c r="AB429" s="3">
        <v>957</v>
      </c>
      <c r="AC429" s="3">
        <v>959</v>
      </c>
      <c r="AD429" s="3">
        <v>362</v>
      </c>
      <c r="AE429" s="3">
        <v>672</v>
      </c>
      <c r="AF429" s="3">
        <v>697</v>
      </c>
      <c r="AG429" s="3">
        <v>793</v>
      </c>
      <c r="AH429" s="3">
        <v>642</v>
      </c>
      <c r="AI429" s="3">
        <v>889</v>
      </c>
      <c r="AJ429" s="3">
        <v>934</v>
      </c>
      <c r="AK429" s="3">
        <v>713</v>
      </c>
      <c r="AL429" s="3">
        <v>1095</v>
      </c>
      <c r="AM429" s="3">
        <v>504</v>
      </c>
      <c r="AN429" s="3">
        <v>728</v>
      </c>
      <c r="AO429" s="3">
        <v>587</v>
      </c>
      <c r="AP429" s="3">
        <v>635</v>
      </c>
      <c r="AQ429" s="3">
        <v>763</v>
      </c>
      <c r="AR429" s="3">
        <v>872</v>
      </c>
      <c r="AS429" s="3">
        <v>664</v>
      </c>
      <c r="AT429" s="3">
        <v>955</v>
      </c>
      <c r="AU429" s="3">
        <v>841</v>
      </c>
      <c r="AV429" s="3">
        <v>796</v>
      </c>
      <c r="AW429" s="3">
        <v>574</v>
      </c>
      <c r="AX429" s="3">
        <v>918</v>
      </c>
      <c r="AY429" s="3">
        <v>700</v>
      </c>
      <c r="AZ429" s="3">
        <v>556</v>
      </c>
      <c r="BA429" s="3">
        <v>949</v>
      </c>
      <c r="BB429" s="3">
        <v>747</v>
      </c>
      <c r="BC429" s="3">
        <v>678</v>
      </c>
      <c r="BD429" s="3">
        <v>811</v>
      </c>
      <c r="BE429" s="3">
        <v>646</v>
      </c>
      <c r="BF429" s="3">
        <v>875</v>
      </c>
      <c r="BG429" s="3">
        <v>712</v>
      </c>
      <c r="BH429" s="3">
        <v>685</v>
      </c>
      <c r="BI429" s="3">
        <v>697</v>
      </c>
      <c r="BJ429" s="3">
        <v>1030</v>
      </c>
      <c r="BK429" s="3">
        <v>1070</v>
      </c>
      <c r="BL429" s="3">
        <v>660</v>
      </c>
      <c r="BM429" s="3">
        <v>744</v>
      </c>
      <c r="BN429" s="3">
        <v>641</v>
      </c>
      <c r="BO429" s="3">
        <v>1075</v>
      </c>
      <c r="BP429" s="3">
        <v>479</v>
      </c>
      <c r="BQ429" s="3">
        <v>1239</v>
      </c>
      <c r="BR429" s="3">
        <v>613</v>
      </c>
      <c r="BS429" s="3">
        <v>663</v>
      </c>
      <c r="BT429" s="3">
        <v>705</v>
      </c>
      <c r="BU429" s="3">
        <v>962</v>
      </c>
      <c r="BV429" s="3">
        <v>864</v>
      </c>
      <c r="BW429" s="3">
        <v>1165</v>
      </c>
      <c r="BX429" s="3">
        <v>674</v>
      </c>
      <c r="BY429" s="3">
        <v>678</v>
      </c>
      <c r="BZ429" s="3">
        <v>647</v>
      </c>
      <c r="CA429" s="3">
        <v>612</v>
      </c>
      <c r="CB429" s="3">
        <v>478</v>
      </c>
      <c r="CC429" s="3">
        <v>666</v>
      </c>
      <c r="CD429" s="3">
        <v>564</v>
      </c>
      <c r="CE429" s="3">
        <v>1113</v>
      </c>
      <c r="CF429" s="3">
        <v>968</v>
      </c>
      <c r="CG429" s="3">
        <v>1004</v>
      </c>
      <c r="CH429" s="3">
        <v>1008</v>
      </c>
    </row>
    <row r="430" spans="1:86" x14ac:dyDescent="0.2">
      <c r="A430" s="5" t="s">
        <v>745</v>
      </c>
      <c r="B430" s="9">
        <v>1082682</v>
      </c>
      <c r="C430" s="9">
        <v>299</v>
      </c>
      <c r="D430" s="9">
        <v>241572</v>
      </c>
      <c r="E430" s="1" t="s">
        <v>746</v>
      </c>
      <c r="F430" s="1" t="s">
        <v>78</v>
      </c>
      <c r="G430" s="1" t="s">
        <v>78</v>
      </c>
      <c r="H430" s="1" t="s">
        <v>78</v>
      </c>
      <c r="I430" s="3">
        <v>274</v>
      </c>
      <c r="J430" s="3">
        <v>375</v>
      </c>
      <c r="K430" s="3">
        <v>227</v>
      </c>
      <c r="L430" s="3">
        <v>367</v>
      </c>
      <c r="M430" s="3">
        <v>538</v>
      </c>
      <c r="N430" s="3">
        <v>317</v>
      </c>
      <c r="O430" s="3">
        <v>243</v>
      </c>
      <c r="P430" s="3">
        <v>211</v>
      </c>
      <c r="Q430" s="3">
        <v>341</v>
      </c>
      <c r="R430" s="3">
        <v>571</v>
      </c>
      <c r="S430" s="3">
        <v>174</v>
      </c>
      <c r="T430" s="3">
        <v>214</v>
      </c>
      <c r="U430" s="3">
        <v>422</v>
      </c>
      <c r="V430" s="3">
        <v>368</v>
      </c>
      <c r="W430" s="3">
        <v>197</v>
      </c>
      <c r="X430" s="3">
        <v>50</v>
      </c>
      <c r="Y430" s="3">
        <v>359</v>
      </c>
      <c r="Z430" s="3">
        <v>423</v>
      </c>
      <c r="AA430" s="3">
        <v>198</v>
      </c>
      <c r="AB430" s="3">
        <v>199</v>
      </c>
      <c r="AC430" s="3">
        <v>279</v>
      </c>
      <c r="AD430" s="3">
        <v>211</v>
      </c>
      <c r="AE430" s="3">
        <v>477</v>
      </c>
      <c r="AF430" s="3">
        <v>220</v>
      </c>
      <c r="AG430" s="3">
        <v>433</v>
      </c>
      <c r="AH430" s="3">
        <v>323</v>
      </c>
      <c r="AI430" s="3">
        <v>163</v>
      </c>
      <c r="AJ430" s="3">
        <v>373</v>
      </c>
      <c r="AK430" s="3">
        <v>167</v>
      </c>
      <c r="AL430" s="3">
        <v>162</v>
      </c>
      <c r="AM430" s="3">
        <v>220</v>
      </c>
      <c r="AN430" s="3">
        <v>316</v>
      </c>
      <c r="AO430" s="3">
        <v>285</v>
      </c>
      <c r="AP430" s="3">
        <v>431</v>
      </c>
      <c r="AQ430" s="3">
        <v>268</v>
      </c>
      <c r="AR430" s="3">
        <v>129</v>
      </c>
      <c r="AS430" s="3">
        <v>228</v>
      </c>
      <c r="AT430" s="3">
        <v>316</v>
      </c>
      <c r="AU430" s="3">
        <v>348</v>
      </c>
      <c r="AV430" s="3">
        <v>200</v>
      </c>
      <c r="AW430" s="3">
        <v>189</v>
      </c>
      <c r="AX430" s="3">
        <v>262</v>
      </c>
      <c r="AY430" s="3">
        <v>314</v>
      </c>
      <c r="AZ430" s="3">
        <v>141</v>
      </c>
      <c r="BA430" s="3">
        <v>375</v>
      </c>
      <c r="BB430" s="3">
        <v>300</v>
      </c>
      <c r="BC430" s="3">
        <v>238</v>
      </c>
      <c r="BD430" s="3">
        <v>160</v>
      </c>
      <c r="BE430" s="3">
        <v>289</v>
      </c>
      <c r="BF430" s="3">
        <v>376</v>
      </c>
      <c r="BG430" s="3">
        <v>296</v>
      </c>
      <c r="BH430" s="3">
        <v>266</v>
      </c>
      <c r="BI430" s="3">
        <v>172</v>
      </c>
      <c r="BJ430" s="3">
        <v>210</v>
      </c>
      <c r="BK430" s="3">
        <v>321</v>
      </c>
      <c r="BL430" s="3">
        <v>320</v>
      </c>
      <c r="BM430" s="3">
        <v>371</v>
      </c>
      <c r="BN430" s="3">
        <v>298</v>
      </c>
      <c r="BO430" s="3">
        <v>295</v>
      </c>
      <c r="BP430" s="3">
        <v>315</v>
      </c>
      <c r="BQ430" s="3">
        <v>331</v>
      </c>
      <c r="BR430" s="3">
        <v>389</v>
      </c>
      <c r="BS430" s="3">
        <v>203</v>
      </c>
      <c r="BT430" s="3">
        <v>365</v>
      </c>
      <c r="BU430" s="3">
        <v>339</v>
      </c>
      <c r="BV430" s="3">
        <v>371</v>
      </c>
      <c r="BW430" s="3">
        <v>103</v>
      </c>
      <c r="BX430" s="3">
        <v>200</v>
      </c>
      <c r="BY430" s="3">
        <v>295</v>
      </c>
      <c r="BZ430" s="3">
        <v>247</v>
      </c>
      <c r="CA430" s="3">
        <v>180</v>
      </c>
      <c r="CB430" s="3">
        <v>272</v>
      </c>
      <c r="CC430" s="3">
        <v>233</v>
      </c>
      <c r="CD430" s="3">
        <v>234</v>
      </c>
      <c r="CE430" s="3">
        <v>222</v>
      </c>
      <c r="CF430" s="3">
        <v>292</v>
      </c>
      <c r="CG430" s="3">
        <v>199</v>
      </c>
      <c r="CH430" s="3">
        <v>320</v>
      </c>
    </row>
    <row r="431" spans="1:86" x14ac:dyDescent="0.2">
      <c r="A431" s="5" t="s">
        <v>604</v>
      </c>
      <c r="B431" s="9">
        <v>1240953</v>
      </c>
      <c r="C431" s="9">
        <v>208</v>
      </c>
      <c r="D431" s="9">
        <v>330991</v>
      </c>
      <c r="E431" s="1" t="s">
        <v>605</v>
      </c>
      <c r="F431" s="1" t="s">
        <v>78</v>
      </c>
      <c r="G431" s="1" t="s">
        <v>78</v>
      </c>
      <c r="H431" s="1" t="s">
        <v>78</v>
      </c>
      <c r="I431" s="3">
        <v>421</v>
      </c>
      <c r="J431" s="3">
        <v>319</v>
      </c>
      <c r="K431" s="3">
        <v>389</v>
      </c>
      <c r="L431" s="3">
        <v>337</v>
      </c>
      <c r="M431" s="3">
        <v>336</v>
      </c>
      <c r="N431" s="3">
        <v>324</v>
      </c>
      <c r="O431" s="3">
        <v>352</v>
      </c>
      <c r="P431" s="3">
        <v>328</v>
      </c>
      <c r="Q431" s="3">
        <v>355</v>
      </c>
      <c r="R431" s="3">
        <v>68</v>
      </c>
      <c r="S431" s="3">
        <v>348</v>
      </c>
      <c r="T431" s="3">
        <v>256</v>
      </c>
      <c r="U431" s="3">
        <v>337</v>
      </c>
      <c r="V431" s="3">
        <v>173</v>
      </c>
      <c r="W431" s="3">
        <v>358</v>
      </c>
      <c r="X431" s="3">
        <v>319</v>
      </c>
      <c r="Y431" s="3">
        <v>377</v>
      </c>
      <c r="Z431" s="3">
        <v>311</v>
      </c>
      <c r="AA431" s="3">
        <v>445</v>
      </c>
      <c r="AB431" s="3">
        <v>134</v>
      </c>
      <c r="AC431" s="3">
        <v>422</v>
      </c>
      <c r="AD431" s="3">
        <v>388</v>
      </c>
      <c r="AE431" s="3">
        <v>316</v>
      </c>
      <c r="AF431" s="3">
        <v>258</v>
      </c>
      <c r="AG431" s="3">
        <v>366</v>
      </c>
      <c r="AH431" s="3">
        <v>393</v>
      </c>
      <c r="AI431" s="3">
        <v>339</v>
      </c>
      <c r="AJ431" s="3">
        <v>341</v>
      </c>
      <c r="AK431" s="3">
        <v>395</v>
      </c>
      <c r="AL431" s="3">
        <v>295</v>
      </c>
      <c r="AM431" s="3">
        <v>389</v>
      </c>
      <c r="AN431" s="3">
        <v>337</v>
      </c>
      <c r="AO431" s="3">
        <v>304</v>
      </c>
      <c r="AP431" s="3">
        <v>297</v>
      </c>
      <c r="AQ431" s="3">
        <v>349</v>
      </c>
      <c r="AR431" s="3">
        <v>283</v>
      </c>
      <c r="AS431" s="3">
        <v>304</v>
      </c>
      <c r="AT431" s="3">
        <v>123</v>
      </c>
      <c r="AU431" s="3">
        <v>341</v>
      </c>
      <c r="AV431" s="3">
        <v>372</v>
      </c>
      <c r="AW431" s="3">
        <v>180</v>
      </c>
      <c r="AX431" s="3">
        <v>430</v>
      </c>
      <c r="AY431" s="3">
        <v>119</v>
      </c>
      <c r="AZ431" s="3">
        <v>325</v>
      </c>
      <c r="BA431" s="3">
        <v>339</v>
      </c>
      <c r="BB431" s="3">
        <v>139</v>
      </c>
      <c r="BC431" s="3">
        <v>378</v>
      </c>
      <c r="BD431" s="3">
        <v>373</v>
      </c>
      <c r="BE431" s="3">
        <v>358</v>
      </c>
      <c r="BF431" s="3">
        <v>356</v>
      </c>
      <c r="BG431" s="3">
        <v>113</v>
      </c>
      <c r="BH431" s="3">
        <v>354</v>
      </c>
      <c r="BI431" s="3">
        <v>302</v>
      </c>
      <c r="BJ431" s="3">
        <v>341</v>
      </c>
      <c r="BK431" s="3">
        <v>471</v>
      </c>
      <c r="BL431" s="3">
        <v>384</v>
      </c>
      <c r="BM431" s="3">
        <v>282</v>
      </c>
      <c r="BN431" s="3">
        <v>343</v>
      </c>
      <c r="BO431" s="3">
        <v>276</v>
      </c>
      <c r="BP431" s="3">
        <v>403</v>
      </c>
      <c r="BQ431" s="3">
        <v>414</v>
      </c>
      <c r="BR431" s="3">
        <v>382</v>
      </c>
      <c r="BS431" s="3">
        <v>400</v>
      </c>
      <c r="BT431" s="3">
        <v>288</v>
      </c>
      <c r="BU431" s="3">
        <v>430</v>
      </c>
      <c r="BV431" s="3">
        <v>330</v>
      </c>
      <c r="BW431" s="3">
        <v>408</v>
      </c>
      <c r="BX431" s="3">
        <v>437</v>
      </c>
      <c r="BY431" s="3">
        <v>178</v>
      </c>
      <c r="BZ431" s="3">
        <v>387</v>
      </c>
      <c r="CA431" s="3">
        <v>348</v>
      </c>
      <c r="CB431" s="3">
        <v>357</v>
      </c>
      <c r="CC431" s="3">
        <v>390</v>
      </c>
      <c r="CD431" s="3">
        <v>325</v>
      </c>
      <c r="CE431" s="3">
        <v>321</v>
      </c>
      <c r="CF431" s="3">
        <v>574</v>
      </c>
      <c r="CG431" s="3">
        <v>49</v>
      </c>
      <c r="CH431" s="3">
        <v>332</v>
      </c>
    </row>
    <row r="432" spans="1:86" x14ac:dyDescent="0.2">
      <c r="A432" s="5" t="s">
        <v>644</v>
      </c>
      <c r="B432" s="9">
        <v>559473</v>
      </c>
      <c r="C432" s="9">
        <v>99</v>
      </c>
      <c r="D432" s="9">
        <v>300148</v>
      </c>
      <c r="E432" s="1" t="s">
        <v>645</v>
      </c>
      <c r="F432" s="1" t="s">
        <v>78</v>
      </c>
      <c r="G432" s="1" t="s">
        <v>78</v>
      </c>
      <c r="H432" s="1" t="s">
        <v>78</v>
      </c>
      <c r="I432" s="3">
        <v>346</v>
      </c>
      <c r="J432" s="3">
        <v>465</v>
      </c>
      <c r="K432" s="3">
        <v>511</v>
      </c>
      <c r="L432" s="3">
        <v>448</v>
      </c>
      <c r="M432" s="3">
        <v>568</v>
      </c>
      <c r="N432" s="3">
        <v>891</v>
      </c>
      <c r="O432" s="3">
        <v>89</v>
      </c>
      <c r="P432" s="3">
        <v>158</v>
      </c>
      <c r="Q432" s="3">
        <v>397</v>
      </c>
      <c r="R432" s="3">
        <v>606</v>
      </c>
      <c r="S432" s="3">
        <v>432</v>
      </c>
      <c r="T432" s="3">
        <v>263</v>
      </c>
      <c r="U432" s="3">
        <v>375</v>
      </c>
      <c r="V432" s="3">
        <v>218</v>
      </c>
      <c r="W432" s="3">
        <v>393</v>
      </c>
      <c r="X432" s="3">
        <v>559</v>
      </c>
      <c r="Y432" s="3">
        <v>380</v>
      </c>
      <c r="Z432" s="3">
        <v>438</v>
      </c>
      <c r="AA432" s="3">
        <v>839</v>
      </c>
      <c r="AB432" s="3">
        <v>373</v>
      </c>
      <c r="AC432" s="3">
        <v>461</v>
      </c>
      <c r="AD432" s="3">
        <v>358</v>
      </c>
      <c r="AE432" s="3">
        <v>373</v>
      </c>
      <c r="AF432" s="3">
        <v>227</v>
      </c>
      <c r="AG432" s="3">
        <v>416</v>
      </c>
      <c r="AH432" s="3">
        <v>432</v>
      </c>
      <c r="AI432" s="3">
        <v>992</v>
      </c>
      <c r="AJ432" s="3">
        <v>205</v>
      </c>
      <c r="AK432" s="3">
        <v>362</v>
      </c>
      <c r="AL432" s="3">
        <v>1166</v>
      </c>
      <c r="AM432" s="3">
        <v>350</v>
      </c>
      <c r="AN432" s="3">
        <v>370</v>
      </c>
      <c r="AO432" s="3">
        <v>594</v>
      </c>
      <c r="AP432" s="3">
        <v>488</v>
      </c>
      <c r="AQ432" s="3">
        <v>604</v>
      </c>
      <c r="AR432" s="3">
        <v>1919</v>
      </c>
      <c r="AS432" s="3">
        <v>217</v>
      </c>
      <c r="AT432" s="3">
        <v>578</v>
      </c>
      <c r="AU432" s="3">
        <v>440</v>
      </c>
      <c r="AV432" s="3">
        <v>212</v>
      </c>
      <c r="AW432" s="3">
        <v>320</v>
      </c>
      <c r="AX432" s="3">
        <v>693</v>
      </c>
      <c r="AY432" s="3">
        <v>909</v>
      </c>
      <c r="AZ432" s="3">
        <v>275</v>
      </c>
      <c r="BA432" s="3">
        <v>389</v>
      </c>
      <c r="BB432" s="3">
        <v>339</v>
      </c>
      <c r="BC432" s="3">
        <v>434</v>
      </c>
      <c r="BD432" s="3">
        <v>661</v>
      </c>
      <c r="BE432" s="3">
        <v>801</v>
      </c>
      <c r="BF432" s="3">
        <v>722</v>
      </c>
      <c r="BG432" s="3">
        <v>150</v>
      </c>
      <c r="BH432" s="3">
        <v>2211</v>
      </c>
      <c r="BI432" s="3">
        <v>312</v>
      </c>
      <c r="BJ432" s="3">
        <v>401</v>
      </c>
      <c r="BK432" s="3">
        <v>956</v>
      </c>
      <c r="BL432" s="3">
        <v>496</v>
      </c>
      <c r="BM432" s="3">
        <v>276</v>
      </c>
      <c r="BN432" s="3">
        <v>1180</v>
      </c>
      <c r="BO432" s="3">
        <v>733</v>
      </c>
      <c r="BP432" s="3">
        <v>329</v>
      </c>
      <c r="BQ432" s="3">
        <v>340</v>
      </c>
      <c r="BR432" s="3">
        <v>438</v>
      </c>
      <c r="BS432" s="3">
        <v>649</v>
      </c>
      <c r="BT432" s="3">
        <v>669</v>
      </c>
      <c r="BU432" s="3">
        <v>929</v>
      </c>
      <c r="BV432" s="3">
        <v>626</v>
      </c>
      <c r="BW432" s="3">
        <v>1321</v>
      </c>
      <c r="BX432" s="3">
        <v>804</v>
      </c>
      <c r="BY432" s="3">
        <v>356</v>
      </c>
      <c r="BZ432" s="3">
        <v>371</v>
      </c>
      <c r="CA432" s="3">
        <v>492</v>
      </c>
      <c r="CB432" s="3">
        <v>419</v>
      </c>
      <c r="CC432" s="3">
        <v>421</v>
      </c>
      <c r="CD432" s="3">
        <v>952</v>
      </c>
      <c r="CE432" s="3">
        <v>1750</v>
      </c>
      <c r="CF432" s="3">
        <v>658</v>
      </c>
      <c r="CG432" s="3">
        <v>3982</v>
      </c>
      <c r="CH432" s="3">
        <v>464</v>
      </c>
    </row>
    <row r="433" spans="1:86" x14ac:dyDescent="0.2">
      <c r="A433" s="5" t="s">
        <v>753</v>
      </c>
      <c r="B433" s="9">
        <v>837646</v>
      </c>
      <c r="C433" s="9">
        <v>116</v>
      </c>
      <c r="D433" s="9">
        <v>241065</v>
      </c>
      <c r="E433" s="1" t="s">
        <v>754</v>
      </c>
      <c r="F433" s="1" t="s">
        <v>78</v>
      </c>
      <c r="G433" s="1" t="s">
        <v>78</v>
      </c>
      <c r="H433" s="1" t="s">
        <v>78</v>
      </c>
      <c r="I433" s="3">
        <v>1462</v>
      </c>
      <c r="J433" s="3">
        <v>488</v>
      </c>
      <c r="K433" s="3">
        <v>784</v>
      </c>
      <c r="L433" s="3">
        <v>1380</v>
      </c>
      <c r="M433" s="3">
        <v>543</v>
      </c>
      <c r="N433" s="3">
        <v>894</v>
      </c>
      <c r="O433" s="3">
        <v>2799</v>
      </c>
      <c r="P433" s="3">
        <v>889</v>
      </c>
      <c r="Q433" s="3">
        <v>290</v>
      </c>
      <c r="R433" s="3">
        <v>532</v>
      </c>
      <c r="S433" s="3">
        <v>418</v>
      </c>
      <c r="T433" s="3">
        <v>404</v>
      </c>
      <c r="U433" s="3">
        <v>540</v>
      </c>
      <c r="V433" s="3">
        <v>1074</v>
      </c>
      <c r="W433" s="3">
        <v>6028</v>
      </c>
      <c r="X433" s="3">
        <v>510</v>
      </c>
      <c r="Y433" s="3">
        <v>307</v>
      </c>
      <c r="Z433" s="3">
        <v>879</v>
      </c>
      <c r="AA433" s="3">
        <v>1371</v>
      </c>
      <c r="AB433" s="3">
        <v>422</v>
      </c>
      <c r="AC433" s="3">
        <v>728</v>
      </c>
      <c r="AD433" s="3">
        <v>374</v>
      </c>
      <c r="AE433" s="3">
        <v>564</v>
      </c>
      <c r="AF433" s="3">
        <v>832</v>
      </c>
      <c r="AG433" s="3">
        <v>536</v>
      </c>
      <c r="AH433" s="3">
        <v>872</v>
      </c>
      <c r="AI433" s="3">
        <v>838</v>
      </c>
      <c r="AJ433" s="3">
        <v>643</v>
      </c>
      <c r="AK433" s="3">
        <v>578</v>
      </c>
      <c r="AL433" s="3">
        <v>364</v>
      </c>
      <c r="AM433" s="3">
        <v>449</v>
      </c>
      <c r="AN433" s="3">
        <v>400</v>
      </c>
      <c r="AO433" s="3">
        <v>1134</v>
      </c>
      <c r="AP433" s="3">
        <v>527</v>
      </c>
      <c r="AQ433" s="3">
        <v>708</v>
      </c>
      <c r="AR433" s="3">
        <v>419</v>
      </c>
      <c r="AS433" s="3">
        <v>366</v>
      </c>
      <c r="AT433" s="3">
        <v>740</v>
      </c>
      <c r="AU433" s="3">
        <v>382</v>
      </c>
      <c r="AV433" s="3">
        <v>720</v>
      </c>
      <c r="AW433" s="3">
        <v>317</v>
      </c>
      <c r="AX433" s="3">
        <v>546</v>
      </c>
      <c r="AY433" s="3">
        <v>1075</v>
      </c>
      <c r="AZ433" s="3">
        <v>430</v>
      </c>
      <c r="BA433" s="3">
        <v>2922</v>
      </c>
      <c r="BB433" s="3">
        <v>2447</v>
      </c>
      <c r="BC433" s="3">
        <v>1997</v>
      </c>
      <c r="BD433" s="3">
        <v>1237</v>
      </c>
      <c r="BE433" s="3">
        <v>217</v>
      </c>
      <c r="BF433" s="3">
        <v>792</v>
      </c>
      <c r="BG433" s="3">
        <v>816</v>
      </c>
      <c r="BH433" s="3">
        <v>797</v>
      </c>
      <c r="BI433" s="3">
        <v>328</v>
      </c>
      <c r="BJ433" s="3">
        <v>3554</v>
      </c>
      <c r="BK433" s="3">
        <v>828</v>
      </c>
      <c r="BL433" s="3">
        <v>632</v>
      </c>
      <c r="BM433" s="3">
        <v>403</v>
      </c>
      <c r="BN433" s="3">
        <v>562</v>
      </c>
      <c r="BO433" s="3">
        <v>576</v>
      </c>
      <c r="BP433" s="3">
        <v>151</v>
      </c>
      <c r="BQ433" s="3">
        <v>994</v>
      </c>
      <c r="BR433" s="3">
        <v>701</v>
      </c>
      <c r="BS433" s="3">
        <v>1405</v>
      </c>
      <c r="BT433" s="3">
        <v>558</v>
      </c>
      <c r="BU433" s="3">
        <v>559</v>
      </c>
      <c r="BV433" s="3">
        <v>1064</v>
      </c>
      <c r="BW433" s="3">
        <v>1634</v>
      </c>
      <c r="BX433" s="3">
        <v>537</v>
      </c>
      <c r="BY433" s="3">
        <v>194</v>
      </c>
      <c r="BZ433" s="3">
        <v>529</v>
      </c>
      <c r="CA433" s="3">
        <v>308</v>
      </c>
      <c r="CB433" s="3">
        <v>363</v>
      </c>
      <c r="CC433" s="3">
        <v>509</v>
      </c>
      <c r="CD433" s="3">
        <v>637</v>
      </c>
      <c r="CE433" s="3">
        <v>901</v>
      </c>
      <c r="CF433" s="3">
        <v>708</v>
      </c>
      <c r="CG433" s="3">
        <v>477</v>
      </c>
      <c r="CH433" s="3">
        <v>231</v>
      </c>
    </row>
    <row r="434" spans="1:86" x14ac:dyDescent="0.2">
      <c r="A434" s="5" t="s">
        <v>775</v>
      </c>
      <c r="B434" s="9">
        <v>775045</v>
      </c>
      <c r="C434" s="9">
        <v>235</v>
      </c>
      <c r="D434" s="9">
        <v>234567</v>
      </c>
      <c r="E434" s="1" t="s">
        <v>776</v>
      </c>
      <c r="F434" s="1" t="s">
        <v>78</v>
      </c>
      <c r="G434" s="1" t="s">
        <v>78</v>
      </c>
      <c r="H434" s="1" t="s">
        <v>78</v>
      </c>
      <c r="I434" s="3">
        <v>340</v>
      </c>
      <c r="J434" s="3">
        <v>296</v>
      </c>
      <c r="K434" s="3">
        <v>482</v>
      </c>
      <c r="L434" s="3">
        <v>257</v>
      </c>
      <c r="M434" s="3">
        <v>222</v>
      </c>
      <c r="N434" s="3">
        <v>311</v>
      </c>
      <c r="O434" s="3">
        <v>238</v>
      </c>
      <c r="P434" s="3">
        <v>107</v>
      </c>
      <c r="Q434" s="3">
        <v>202</v>
      </c>
      <c r="R434" s="3">
        <v>277</v>
      </c>
      <c r="S434" s="3">
        <v>205</v>
      </c>
      <c r="T434" s="3">
        <v>90</v>
      </c>
      <c r="U434" s="3">
        <v>254</v>
      </c>
      <c r="V434" s="3">
        <v>451</v>
      </c>
      <c r="W434" s="3">
        <v>100</v>
      </c>
      <c r="X434" s="3">
        <v>511</v>
      </c>
      <c r="Y434" s="3">
        <v>137</v>
      </c>
      <c r="Z434" s="3">
        <v>257</v>
      </c>
      <c r="AA434" s="3">
        <v>232</v>
      </c>
      <c r="AB434" s="3">
        <v>264</v>
      </c>
      <c r="AC434" s="3">
        <v>226</v>
      </c>
      <c r="AD434" s="3">
        <v>185</v>
      </c>
      <c r="AE434" s="3">
        <v>132</v>
      </c>
      <c r="AF434" s="3">
        <v>169</v>
      </c>
      <c r="AG434" s="3">
        <v>183</v>
      </c>
      <c r="AH434" s="3">
        <v>154</v>
      </c>
      <c r="AI434" s="3">
        <v>187</v>
      </c>
      <c r="AJ434" s="3">
        <v>107</v>
      </c>
      <c r="AK434" s="3">
        <v>156</v>
      </c>
      <c r="AL434" s="3">
        <v>604</v>
      </c>
      <c r="AM434" s="3">
        <v>346</v>
      </c>
      <c r="AN434" s="3">
        <v>193</v>
      </c>
      <c r="AO434" s="3">
        <v>147</v>
      </c>
      <c r="AP434" s="3">
        <v>158</v>
      </c>
      <c r="AQ434" s="3">
        <v>185</v>
      </c>
      <c r="AR434" s="3">
        <v>294</v>
      </c>
      <c r="AS434" s="3">
        <v>152</v>
      </c>
      <c r="AT434" s="3">
        <v>284</v>
      </c>
      <c r="AU434" s="3">
        <v>187</v>
      </c>
      <c r="AV434" s="3">
        <v>192</v>
      </c>
      <c r="AW434" s="3">
        <v>119</v>
      </c>
      <c r="AX434" s="3">
        <v>136</v>
      </c>
      <c r="AY434" s="3">
        <v>126</v>
      </c>
      <c r="AZ434" s="3">
        <v>146</v>
      </c>
      <c r="BA434" s="3">
        <v>174</v>
      </c>
      <c r="BB434" s="3">
        <v>115</v>
      </c>
      <c r="BC434" s="3">
        <v>127</v>
      </c>
      <c r="BD434" s="3">
        <v>213</v>
      </c>
      <c r="BE434" s="3">
        <v>88</v>
      </c>
      <c r="BF434" s="3">
        <v>247</v>
      </c>
      <c r="BG434" s="3">
        <v>140</v>
      </c>
      <c r="BH434" s="3">
        <v>227</v>
      </c>
      <c r="BI434" s="3">
        <v>131</v>
      </c>
      <c r="BJ434" s="3">
        <v>246</v>
      </c>
      <c r="BK434" s="3">
        <v>317</v>
      </c>
      <c r="BL434" s="3">
        <v>118</v>
      </c>
      <c r="BM434" s="3">
        <v>242</v>
      </c>
      <c r="BN434" s="3">
        <v>79</v>
      </c>
      <c r="BO434" s="3">
        <v>122</v>
      </c>
      <c r="BP434" s="3">
        <v>270</v>
      </c>
      <c r="BQ434" s="3">
        <v>346</v>
      </c>
      <c r="BR434" s="3">
        <v>173</v>
      </c>
      <c r="BS434" s="3">
        <v>124</v>
      </c>
      <c r="BT434" s="3">
        <v>137</v>
      </c>
      <c r="BU434" s="3">
        <v>121</v>
      </c>
      <c r="BV434" s="3">
        <v>171</v>
      </c>
      <c r="BW434" s="3">
        <v>105</v>
      </c>
      <c r="BX434" s="3">
        <v>99</v>
      </c>
      <c r="BY434" s="3">
        <v>138</v>
      </c>
      <c r="BZ434" s="3">
        <v>122</v>
      </c>
      <c r="CA434" s="3">
        <v>115</v>
      </c>
      <c r="CB434" s="3">
        <v>141</v>
      </c>
      <c r="CC434" s="3">
        <v>121</v>
      </c>
      <c r="CD434" s="3">
        <v>107</v>
      </c>
      <c r="CE434" s="3">
        <v>155</v>
      </c>
      <c r="CF434" s="3">
        <v>218</v>
      </c>
      <c r="CG434" s="3">
        <v>130</v>
      </c>
      <c r="CH434" s="3">
        <v>242</v>
      </c>
    </row>
    <row r="435" spans="1:86" x14ac:dyDescent="0.2">
      <c r="A435" s="5" t="s">
        <v>576</v>
      </c>
      <c r="B435" s="9">
        <v>841774</v>
      </c>
      <c r="C435" s="9">
        <v>129</v>
      </c>
      <c r="D435" s="9">
        <v>362056</v>
      </c>
      <c r="E435" s="1" t="s">
        <v>577</v>
      </c>
      <c r="F435" s="1" t="s">
        <v>78</v>
      </c>
      <c r="G435" s="1" t="s">
        <v>78</v>
      </c>
      <c r="H435" s="1" t="s">
        <v>78</v>
      </c>
      <c r="I435" s="3">
        <v>1607</v>
      </c>
      <c r="J435" s="3">
        <v>1228</v>
      </c>
      <c r="K435" s="3">
        <v>1386</v>
      </c>
      <c r="L435" s="3">
        <v>649</v>
      </c>
      <c r="M435" s="3">
        <v>1435</v>
      </c>
      <c r="N435" s="3">
        <v>955</v>
      </c>
      <c r="O435" s="3">
        <v>514</v>
      </c>
      <c r="P435" s="3">
        <v>833</v>
      </c>
      <c r="Q435" s="3">
        <v>362</v>
      </c>
      <c r="R435" s="3">
        <v>663</v>
      </c>
      <c r="S435" s="3">
        <v>526</v>
      </c>
      <c r="T435" s="3">
        <v>1289</v>
      </c>
      <c r="U435" s="3">
        <v>480</v>
      </c>
      <c r="V435" s="3">
        <v>1901</v>
      </c>
      <c r="W435" s="3">
        <v>1625</v>
      </c>
      <c r="X435" s="3">
        <v>626</v>
      </c>
      <c r="Y435" s="3">
        <v>442</v>
      </c>
      <c r="Z435" s="3">
        <v>1204</v>
      </c>
      <c r="AA435" s="3">
        <v>1418</v>
      </c>
      <c r="AB435" s="3">
        <v>633</v>
      </c>
      <c r="AC435" s="3">
        <v>1073</v>
      </c>
      <c r="AD435" s="3">
        <v>342</v>
      </c>
      <c r="AE435" s="3">
        <v>1313</v>
      </c>
      <c r="AF435" s="3">
        <v>392</v>
      </c>
      <c r="AG435" s="3">
        <v>360</v>
      </c>
      <c r="AH435" s="3">
        <v>3552</v>
      </c>
      <c r="AI435" s="3">
        <v>894</v>
      </c>
      <c r="AJ435" s="3">
        <v>2559</v>
      </c>
      <c r="AK435" s="3">
        <v>507</v>
      </c>
      <c r="AL435" s="3">
        <v>2164</v>
      </c>
      <c r="AM435" s="3">
        <v>584</v>
      </c>
      <c r="AN435" s="3">
        <v>371</v>
      </c>
      <c r="AO435" s="3">
        <v>675</v>
      </c>
      <c r="AP435" s="3">
        <v>389</v>
      </c>
      <c r="AQ435" s="3">
        <v>3679</v>
      </c>
      <c r="AR435" s="3">
        <v>1958</v>
      </c>
      <c r="AS435" s="3">
        <v>807</v>
      </c>
      <c r="AT435" s="3">
        <v>1671</v>
      </c>
      <c r="AU435" s="3">
        <v>1378</v>
      </c>
      <c r="AV435" s="3">
        <v>2309</v>
      </c>
      <c r="AW435" s="3">
        <v>363</v>
      </c>
      <c r="AX435" s="3">
        <v>1891</v>
      </c>
      <c r="AY435" s="3">
        <v>3116</v>
      </c>
      <c r="AZ435" s="3">
        <v>882</v>
      </c>
      <c r="BA435" s="3">
        <v>1112</v>
      </c>
      <c r="BB435" s="3">
        <v>936</v>
      </c>
      <c r="BC435" s="3">
        <v>1176</v>
      </c>
      <c r="BD435" s="3">
        <v>1447</v>
      </c>
      <c r="BE435" s="3">
        <v>1169</v>
      </c>
      <c r="BF435" s="3">
        <v>948</v>
      </c>
      <c r="BG435" s="3">
        <v>456</v>
      </c>
      <c r="BH435" s="3">
        <v>1624</v>
      </c>
      <c r="BI435" s="3">
        <v>728</v>
      </c>
      <c r="BJ435" s="3">
        <v>2066</v>
      </c>
      <c r="BK435" s="3">
        <v>2107</v>
      </c>
      <c r="BL435" s="3">
        <v>2535</v>
      </c>
      <c r="BM435" s="3">
        <v>395</v>
      </c>
      <c r="BN435" s="3">
        <v>1007</v>
      </c>
      <c r="BO435" s="3">
        <v>2879</v>
      </c>
      <c r="BP435" s="3">
        <v>530</v>
      </c>
      <c r="BQ435" s="3">
        <v>1803</v>
      </c>
      <c r="BR435" s="3">
        <v>4101</v>
      </c>
      <c r="BS435" s="3">
        <v>3170</v>
      </c>
      <c r="BT435" s="3">
        <v>2764</v>
      </c>
      <c r="BU435" s="3">
        <v>2615</v>
      </c>
      <c r="BV435" s="3">
        <v>1896</v>
      </c>
      <c r="BW435" s="3">
        <v>3259</v>
      </c>
      <c r="BX435" s="3">
        <v>1032</v>
      </c>
      <c r="BY435" s="3">
        <v>864</v>
      </c>
      <c r="BZ435" s="3">
        <v>765</v>
      </c>
      <c r="CA435" s="3">
        <v>1358</v>
      </c>
      <c r="CB435" s="3">
        <v>793</v>
      </c>
      <c r="CC435" s="3">
        <v>1145</v>
      </c>
      <c r="CD435" s="3">
        <v>1496</v>
      </c>
      <c r="CE435" s="3">
        <v>1639</v>
      </c>
      <c r="CF435" s="3">
        <v>2831</v>
      </c>
      <c r="CG435" s="3">
        <v>1699</v>
      </c>
      <c r="CH435" s="3">
        <v>1287</v>
      </c>
    </row>
    <row r="436" spans="1:86" x14ac:dyDescent="0.2">
      <c r="A436" s="5" t="s">
        <v>835</v>
      </c>
      <c r="B436" s="9">
        <v>792540</v>
      </c>
      <c r="C436" s="9">
        <v>255</v>
      </c>
      <c r="D436" s="9">
        <v>223629</v>
      </c>
      <c r="E436" s="1" t="s">
        <v>836</v>
      </c>
      <c r="F436" s="1" t="s">
        <v>78</v>
      </c>
      <c r="G436" s="1" t="s">
        <v>78</v>
      </c>
      <c r="H436" s="1" t="s">
        <v>78</v>
      </c>
      <c r="I436" s="3">
        <v>242</v>
      </c>
      <c r="J436" s="3">
        <v>145</v>
      </c>
      <c r="K436" s="3">
        <v>159</v>
      </c>
      <c r="L436" s="3">
        <v>108</v>
      </c>
      <c r="M436" s="3">
        <v>159</v>
      </c>
      <c r="N436" s="3">
        <v>260</v>
      </c>
      <c r="O436" s="3">
        <v>119</v>
      </c>
      <c r="P436" s="3">
        <v>83</v>
      </c>
      <c r="Q436" s="3">
        <v>132</v>
      </c>
      <c r="R436" s="3">
        <v>138</v>
      </c>
      <c r="S436" s="3">
        <v>173</v>
      </c>
      <c r="T436" s="3">
        <v>81</v>
      </c>
      <c r="U436" s="3">
        <v>174</v>
      </c>
      <c r="V436" s="3">
        <v>80</v>
      </c>
      <c r="W436" s="3">
        <v>93</v>
      </c>
      <c r="X436" s="3">
        <v>132</v>
      </c>
      <c r="Y436" s="3">
        <v>169</v>
      </c>
      <c r="Z436" s="3">
        <v>177</v>
      </c>
      <c r="AA436" s="3">
        <v>216</v>
      </c>
      <c r="AB436" s="3">
        <v>327</v>
      </c>
      <c r="AC436" s="3">
        <v>158</v>
      </c>
      <c r="AD436" s="3">
        <v>108</v>
      </c>
      <c r="AE436" s="3">
        <v>288</v>
      </c>
      <c r="AF436" s="3">
        <v>132</v>
      </c>
      <c r="AG436" s="3">
        <v>231</v>
      </c>
      <c r="AH436" s="3">
        <v>96</v>
      </c>
      <c r="AI436" s="3">
        <v>144</v>
      </c>
      <c r="AJ436" s="3">
        <v>119</v>
      </c>
      <c r="AK436" s="3">
        <v>220</v>
      </c>
      <c r="AL436" s="3">
        <v>142</v>
      </c>
      <c r="AM436" s="3">
        <v>214</v>
      </c>
      <c r="AN436" s="3">
        <v>114</v>
      </c>
      <c r="AO436" s="3">
        <v>179</v>
      </c>
      <c r="AP436" s="3">
        <v>158</v>
      </c>
      <c r="AQ436" s="3">
        <v>85</v>
      </c>
      <c r="AR436" s="3">
        <v>158</v>
      </c>
      <c r="AS436" s="3">
        <v>209</v>
      </c>
      <c r="AT436" s="3">
        <v>172</v>
      </c>
      <c r="AU436" s="3">
        <v>211</v>
      </c>
      <c r="AV436" s="3">
        <v>209</v>
      </c>
      <c r="AW436" s="3">
        <v>113</v>
      </c>
      <c r="AX436" s="3">
        <v>117</v>
      </c>
      <c r="AY436" s="3">
        <v>194</v>
      </c>
      <c r="AZ436" s="3">
        <v>79</v>
      </c>
      <c r="BA436" s="3">
        <v>101</v>
      </c>
      <c r="BB436" s="3">
        <v>114</v>
      </c>
      <c r="BC436" s="3">
        <v>106</v>
      </c>
      <c r="BD436" s="3">
        <v>92</v>
      </c>
      <c r="BE436" s="3">
        <v>85</v>
      </c>
      <c r="BF436" s="3">
        <v>95</v>
      </c>
      <c r="BG436" s="3">
        <v>100</v>
      </c>
      <c r="BH436" s="3">
        <v>96</v>
      </c>
      <c r="BI436" s="3">
        <v>103</v>
      </c>
      <c r="BJ436" s="3">
        <v>91</v>
      </c>
      <c r="BK436" s="3">
        <v>176</v>
      </c>
      <c r="BL436" s="3">
        <v>176</v>
      </c>
      <c r="BM436" s="3">
        <v>90</v>
      </c>
      <c r="BN436" s="3">
        <v>93</v>
      </c>
      <c r="BO436" s="3">
        <v>594</v>
      </c>
      <c r="BP436" s="3">
        <v>113</v>
      </c>
      <c r="BQ436" s="3">
        <v>232</v>
      </c>
      <c r="BR436" s="3">
        <v>228</v>
      </c>
      <c r="BS436" s="3">
        <v>246</v>
      </c>
      <c r="BT436" s="3">
        <v>121</v>
      </c>
      <c r="BU436" s="3">
        <v>129</v>
      </c>
      <c r="BV436" s="3">
        <v>104</v>
      </c>
      <c r="BW436" s="3">
        <v>123</v>
      </c>
      <c r="BX436" s="3">
        <v>140</v>
      </c>
      <c r="BY436" s="3">
        <v>65</v>
      </c>
      <c r="BZ436" s="3">
        <v>161</v>
      </c>
      <c r="CA436" s="3">
        <v>66</v>
      </c>
      <c r="CB436" s="3">
        <v>111</v>
      </c>
      <c r="CC436" s="3">
        <v>82</v>
      </c>
      <c r="CD436" s="3">
        <v>164</v>
      </c>
      <c r="CE436" s="3">
        <v>133</v>
      </c>
      <c r="CF436" s="3">
        <v>329</v>
      </c>
      <c r="CG436" s="3">
        <v>86</v>
      </c>
      <c r="CH436" s="3">
        <v>159</v>
      </c>
    </row>
    <row r="437" spans="1:86" x14ac:dyDescent="0.2">
      <c r="A437" s="5" t="s">
        <v>837</v>
      </c>
      <c r="B437" s="9">
        <v>1204498</v>
      </c>
      <c r="C437" s="9">
        <v>297</v>
      </c>
      <c r="D437" s="9">
        <v>223597</v>
      </c>
      <c r="E437" s="1" t="s">
        <v>838</v>
      </c>
      <c r="F437" s="1" t="s">
        <v>78</v>
      </c>
      <c r="G437" s="1" t="s">
        <v>78</v>
      </c>
      <c r="H437" s="1" t="s">
        <v>78</v>
      </c>
      <c r="I437" s="3">
        <v>301</v>
      </c>
      <c r="J437" s="3">
        <v>204</v>
      </c>
      <c r="K437" s="3">
        <v>215</v>
      </c>
      <c r="L437" s="3">
        <v>176</v>
      </c>
      <c r="M437" s="3">
        <v>306</v>
      </c>
      <c r="N437" s="3">
        <v>236</v>
      </c>
      <c r="O437" s="3">
        <v>248</v>
      </c>
      <c r="P437" s="3">
        <v>209</v>
      </c>
      <c r="Q437" s="3">
        <v>253</v>
      </c>
      <c r="R437" s="3">
        <v>229</v>
      </c>
      <c r="S437" s="3">
        <v>196</v>
      </c>
      <c r="T437" s="3">
        <v>229</v>
      </c>
      <c r="U437" s="3">
        <v>254</v>
      </c>
      <c r="V437" s="3">
        <v>140</v>
      </c>
      <c r="W437" s="3">
        <v>283</v>
      </c>
      <c r="X437" s="3">
        <v>180</v>
      </c>
      <c r="Y437" s="3">
        <v>182</v>
      </c>
      <c r="Z437" s="3">
        <v>273</v>
      </c>
      <c r="AA437" s="3">
        <v>259</v>
      </c>
      <c r="AB437" s="3">
        <v>176</v>
      </c>
      <c r="AC437" s="3">
        <v>127</v>
      </c>
      <c r="AD437" s="3">
        <v>156</v>
      </c>
      <c r="AE437" s="3">
        <v>230</v>
      </c>
      <c r="AF437" s="3">
        <v>261</v>
      </c>
      <c r="AG437" s="3">
        <v>233</v>
      </c>
      <c r="AH437" s="3">
        <v>224</v>
      </c>
      <c r="AI437" s="3">
        <v>221</v>
      </c>
      <c r="AJ437" s="3">
        <v>236</v>
      </c>
      <c r="AK437" s="3">
        <v>207</v>
      </c>
      <c r="AL437" s="3">
        <v>258</v>
      </c>
      <c r="AM437" s="3">
        <v>216</v>
      </c>
      <c r="AN437" s="3">
        <v>164</v>
      </c>
      <c r="AO437" s="3">
        <v>217</v>
      </c>
      <c r="AP437" s="3">
        <v>190</v>
      </c>
      <c r="AQ437" s="3">
        <v>123</v>
      </c>
      <c r="AR437" s="3">
        <v>240</v>
      </c>
      <c r="AS437" s="3">
        <v>146</v>
      </c>
      <c r="AT437" s="3">
        <v>306</v>
      </c>
      <c r="AU437" s="3">
        <v>255</v>
      </c>
      <c r="AV437" s="3">
        <v>217</v>
      </c>
      <c r="AW437" s="3">
        <v>147</v>
      </c>
      <c r="AX437" s="3">
        <v>193</v>
      </c>
      <c r="AY437" s="3">
        <v>183</v>
      </c>
      <c r="AZ437" s="3">
        <v>177</v>
      </c>
      <c r="BA437" s="3">
        <v>149</v>
      </c>
      <c r="BB437" s="3">
        <v>206</v>
      </c>
      <c r="BC437" s="3">
        <v>195</v>
      </c>
      <c r="BD437" s="3">
        <v>271</v>
      </c>
      <c r="BE437" s="3">
        <v>260</v>
      </c>
      <c r="BF437" s="3">
        <v>252</v>
      </c>
      <c r="BG437" s="3">
        <v>184</v>
      </c>
      <c r="BH437" s="3">
        <v>300</v>
      </c>
      <c r="BI437" s="3">
        <v>202</v>
      </c>
      <c r="BJ437" s="3">
        <v>339</v>
      </c>
      <c r="BK437" s="3">
        <v>238</v>
      </c>
      <c r="BL437" s="3">
        <v>187</v>
      </c>
      <c r="BM437" s="3">
        <v>262</v>
      </c>
      <c r="BN437" s="3">
        <v>212</v>
      </c>
      <c r="BO437" s="3">
        <v>264</v>
      </c>
      <c r="BP437" s="3">
        <v>303</v>
      </c>
      <c r="BQ437" s="3">
        <v>256</v>
      </c>
      <c r="BR437" s="3">
        <v>276</v>
      </c>
      <c r="BS437" s="3">
        <v>195</v>
      </c>
      <c r="BT437" s="3">
        <v>178</v>
      </c>
      <c r="BU437" s="3">
        <v>221</v>
      </c>
      <c r="BV437" s="3">
        <v>253</v>
      </c>
      <c r="BW437" s="3">
        <v>303</v>
      </c>
      <c r="BX437" s="3">
        <v>184</v>
      </c>
      <c r="BY437" s="3">
        <v>197</v>
      </c>
      <c r="BZ437" s="3">
        <v>241</v>
      </c>
      <c r="CA437" s="3">
        <v>220</v>
      </c>
      <c r="CB437" s="3">
        <v>238</v>
      </c>
      <c r="CC437" s="3">
        <v>203</v>
      </c>
      <c r="CD437" s="3">
        <v>254</v>
      </c>
      <c r="CE437" s="3">
        <v>212</v>
      </c>
      <c r="CF437" s="3">
        <v>266</v>
      </c>
      <c r="CG437" s="3">
        <v>246</v>
      </c>
      <c r="CH437" s="3">
        <v>216</v>
      </c>
    </row>
    <row r="438" spans="1:86" x14ac:dyDescent="0.2">
      <c r="A438" s="5" t="s">
        <v>632</v>
      </c>
      <c r="B438" s="9">
        <v>698816</v>
      </c>
      <c r="C438" s="9">
        <v>218</v>
      </c>
      <c r="D438" s="9">
        <v>307909</v>
      </c>
      <c r="E438" s="1" t="s">
        <v>633</v>
      </c>
      <c r="F438" s="1" t="s">
        <v>78</v>
      </c>
      <c r="G438" s="1" t="s">
        <v>78</v>
      </c>
      <c r="H438" s="1" t="s">
        <v>78</v>
      </c>
      <c r="I438" s="3">
        <v>217</v>
      </c>
      <c r="J438" s="3">
        <v>225</v>
      </c>
      <c r="K438" s="3">
        <v>200</v>
      </c>
      <c r="L438" s="3">
        <v>243</v>
      </c>
      <c r="M438" s="3">
        <v>286</v>
      </c>
      <c r="N438" s="3">
        <v>226</v>
      </c>
      <c r="O438" s="3">
        <v>129</v>
      </c>
      <c r="P438" s="3">
        <v>131</v>
      </c>
      <c r="Q438" s="3">
        <v>123</v>
      </c>
      <c r="R438" s="3">
        <v>213</v>
      </c>
      <c r="S438" s="3">
        <v>158</v>
      </c>
      <c r="T438" s="3">
        <v>93</v>
      </c>
      <c r="U438" s="3">
        <v>248</v>
      </c>
      <c r="V438" s="3">
        <v>228</v>
      </c>
      <c r="W438" s="3">
        <v>105</v>
      </c>
      <c r="X438" s="3">
        <v>204</v>
      </c>
      <c r="Y438" s="3">
        <v>158</v>
      </c>
      <c r="Z438" s="3">
        <v>216</v>
      </c>
      <c r="AA438" s="3">
        <v>232</v>
      </c>
      <c r="AB438" s="3">
        <v>230</v>
      </c>
      <c r="AC438" s="3">
        <v>109</v>
      </c>
      <c r="AD438" s="3">
        <v>94</v>
      </c>
      <c r="AE438" s="3">
        <v>92</v>
      </c>
      <c r="AF438" s="3">
        <v>120</v>
      </c>
      <c r="AG438" s="3">
        <v>102</v>
      </c>
      <c r="AH438" s="3">
        <v>63</v>
      </c>
      <c r="AI438" s="3">
        <v>187</v>
      </c>
      <c r="AJ438" s="3">
        <v>124</v>
      </c>
      <c r="AK438" s="3">
        <v>131</v>
      </c>
      <c r="AL438" s="3">
        <v>98</v>
      </c>
      <c r="AM438" s="3">
        <v>186</v>
      </c>
      <c r="AN438" s="3">
        <v>132</v>
      </c>
      <c r="AO438" s="3">
        <v>125</v>
      </c>
      <c r="AP438" s="3">
        <v>133</v>
      </c>
      <c r="AQ438" s="3">
        <v>122</v>
      </c>
      <c r="AR438" s="3">
        <v>296</v>
      </c>
      <c r="AS438" s="3">
        <v>212</v>
      </c>
      <c r="AT438" s="3">
        <v>132</v>
      </c>
      <c r="AU438" s="3">
        <v>164</v>
      </c>
      <c r="AV438" s="3">
        <v>329</v>
      </c>
      <c r="AW438" s="3">
        <v>105</v>
      </c>
      <c r="AX438" s="3">
        <v>129</v>
      </c>
      <c r="AY438" s="3">
        <v>1253</v>
      </c>
      <c r="AZ438" s="3">
        <v>119</v>
      </c>
      <c r="BA438" s="3">
        <v>184</v>
      </c>
      <c r="BB438" s="3">
        <v>213</v>
      </c>
      <c r="BC438" s="3">
        <v>243</v>
      </c>
      <c r="BD438" s="3">
        <v>98</v>
      </c>
      <c r="BE438" s="3">
        <v>160</v>
      </c>
      <c r="BF438" s="3">
        <v>127</v>
      </c>
      <c r="BG438" s="3">
        <v>145</v>
      </c>
      <c r="BH438" s="3">
        <v>135</v>
      </c>
      <c r="BI438" s="3">
        <v>124</v>
      </c>
      <c r="BJ438" s="3">
        <v>263</v>
      </c>
      <c r="BK438" s="3">
        <v>155</v>
      </c>
      <c r="BL438" s="3">
        <v>127</v>
      </c>
      <c r="BM438" s="3">
        <v>118</v>
      </c>
      <c r="BN438" s="3">
        <v>297</v>
      </c>
      <c r="BO438" s="3">
        <v>433</v>
      </c>
      <c r="BP438" s="3">
        <v>129</v>
      </c>
      <c r="BQ438" s="3">
        <v>129</v>
      </c>
      <c r="BR438" s="3">
        <v>115</v>
      </c>
      <c r="BS438" s="3">
        <v>214</v>
      </c>
      <c r="BT438" s="3">
        <v>155</v>
      </c>
      <c r="BU438" s="3">
        <v>486</v>
      </c>
      <c r="BV438" s="3">
        <v>46</v>
      </c>
      <c r="BW438" s="3">
        <v>50</v>
      </c>
      <c r="BX438" s="3">
        <v>279</v>
      </c>
      <c r="BY438" s="3">
        <v>199</v>
      </c>
      <c r="BZ438" s="3">
        <v>117</v>
      </c>
      <c r="CA438" s="3">
        <v>139</v>
      </c>
      <c r="CB438" s="3">
        <v>69</v>
      </c>
      <c r="CC438" s="3">
        <v>146</v>
      </c>
      <c r="CD438" s="3">
        <v>246</v>
      </c>
      <c r="CE438" s="3">
        <v>217</v>
      </c>
      <c r="CF438" s="3">
        <v>173</v>
      </c>
      <c r="CG438" s="3">
        <v>122</v>
      </c>
      <c r="CH438" s="3">
        <v>238</v>
      </c>
    </row>
    <row r="439" spans="1:86" x14ac:dyDescent="0.2">
      <c r="A439" s="5" t="s">
        <v>677</v>
      </c>
      <c r="B439" s="9">
        <v>744413</v>
      </c>
      <c r="C439" s="9">
        <v>352</v>
      </c>
      <c r="D439" s="9">
        <v>289049</v>
      </c>
      <c r="E439" s="1" t="s">
        <v>678</v>
      </c>
      <c r="F439" s="1" t="s">
        <v>78</v>
      </c>
      <c r="G439" s="1" t="s">
        <v>78</v>
      </c>
      <c r="H439" s="1" t="s">
        <v>78</v>
      </c>
      <c r="I439" s="3">
        <v>7326</v>
      </c>
      <c r="J439" s="3">
        <v>6364</v>
      </c>
      <c r="K439" s="3">
        <v>2362</v>
      </c>
      <c r="L439" s="3">
        <v>2620</v>
      </c>
      <c r="M439" s="3">
        <v>9179</v>
      </c>
      <c r="N439" s="3">
        <v>2697</v>
      </c>
      <c r="O439" s="3">
        <v>1710</v>
      </c>
      <c r="P439" s="3">
        <v>2207</v>
      </c>
      <c r="Q439" s="3">
        <v>2034</v>
      </c>
      <c r="R439" s="3">
        <v>3917</v>
      </c>
      <c r="S439" s="3">
        <v>862</v>
      </c>
      <c r="T439" s="3">
        <v>1847</v>
      </c>
      <c r="U439" s="3">
        <v>1088</v>
      </c>
      <c r="V439" s="3">
        <v>4208</v>
      </c>
      <c r="W439" s="3">
        <v>3326</v>
      </c>
      <c r="X439" s="3">
        <v>1943</v>
      </c>
      <c r="Y439" s="3">
        <v>2628</v>
      </c>
      <c r="Z439" s="3">
        <v>5512</v>
      </c>
      <c r="AA439" s="3">
        <v>6162</v>
      </c>
      <c r="AB439" s="3">
        <v>2786</v>
      </c>
      <c r="AC439" s="3">
        <v>3026</v>
      </c>
      <c r="AD439" s="3">
        <v>3650</v>
      </c>
      <c r="AE439" s="3">
        <v>4722</v>
      </c>
      <c r="AF439" s="3">
        <v>1048</v>
      </c>
      <c r="AG439" s="3">
        <v>2705</v>
      </c>
      <c r="AH439" s="3">
        <v>5175</v>
      </c>
      <c r="AI439" s="3">
        <v>5944</v>
      </c>
      <c r="AJ439" s="3">
        <v>6737</v>
      </c>
      <c r="AK439" s="3">
        <v>3105</v>
      </c>
      <c r="AL439" s="3">
        <v>1662</v>
      </c>
      <c r="AM439" s="3">
        <v>1827</v>
      </c>
      <c r="AN439" s="3">
        <v>1937</v>
      </c>
      <c r="AO439" s="3">
        <v>3275</v>
      </c>
      <c r="AP439" s="3">
        <v>5507</v>
      </c>
      <c r="AQ439" s="3">
        <v>8439</v>
      </c>
      <c r="AR439" s="3">
        <v>1251</v>
      </c>
      <c r="AS439" s="3">
        <v>5101</v>
      </c>
      <c r="AT439" s="3">
        <v>4244</v>
      </c>
      <c r="AU439" s="3">
        <v>2332</v>
      </c>
      <c r="AV439" s="3">
        <v>7608</v>
      </c>
      <c r="AW439" s="3">
        <v>565</v>
      </c>
      <c r="AX439" s="3">
        <v>5102</v>
      </c>
      <c r="AY439" s="3">
        <v>998</v>
      </c>
      <c r="AZ439" s="3">
        <v>1405</v>
      </c>
      <c r="BA439" s="3">
        <v>1472</v>
      </c>
      <c r="BB439" s="3">
        <v>1463</v>
      </c>
      <c r="BC439" s="3">
        <v>5228</v>
      </c>
      <c r="BD439" s="3">
        <v>124</v>
      </c>
      <c r="BE439" s="3">
        <v>2253</v>
      </c>
      <c r="BF439" s="3">
        <v>4333</v>
      </c>
      <c r="BG439" s="3">
        <v>899</v>
      </c>
      <c r="BH439" s="3">
        <v>8629</v>
      </c>
      <c r="BI439" s="3">
        <v>3685</v>
      </c>
      <c r="BJ439" s="3">
        <v>2050</v>
      </c>
      <c r="BK439" s="3">
        <v>1878</v>
      </c>
      <c r="BL439" s="3">
        <v>5473</v>
      </c>
      <c r="BM439" s="3">
        <v>816</v>
      </c>
      <c r="BN439" s="3">
        <v>7166</v>
      </c>
      <c r="BO439" s="3">
        <v>8877</v>
      </c>
      <c r="BP439" s="3">
        <v>1281</v>
      </c>
      <c r="BQ439" s="3">
        <v>6544</v>
      </c>
      <c r="BR439" s="3">
        <v>7692</v>
      </c>
      <c r="BS439" s="3">
        <v>7100</v>
      </c>
      <c r="BT439" s="3">
        <v>12841</v>
      </c>
      <c r="BU439" s="3">
        <v>5745</v>
      </c>
      <c r="BV439" s="3">
        <v>8778</v>
      </c>
      <c r="BW439" s="3">
        <v>5951</v>
      </c>
      <c r="BX439" s="3">
        <v>3163</v>
      </c>
      <c r="BY439" s="3">
        <v>162</v>
      </c>
      <c r="BZ439" s="3">
        <v>1670</v>
      </c>
      <c r="CA439" s="3">
        <v>2374</v>
      </c>
      <c r="CB439" s="3">
        <v>2639</v>
      </c>
      <c r="CC439" s="3">
        <v>2609</v>
      </c>
      <c r="CD439" s="3">
        <v>4655</v>
      </c>
      <c r="CE439" s="3">
        <v>3468</v>
      </c>
      <c r="CF439" s="3">
        <v>13645</v>
      </c>
      <c r="CG439" s="3">
        <v>2433</v>
      </c>
      <c r="CH439" s="3">
        <v>1010</v>
      </c>
    </row>
    <row r="440" spans="1:86" x14ac:dyDescent="0.2">
      <c r="A440" s="5" t="s">
        <v>857</v>
      </c>
      <c r="B440" s="9">
        <v>701919</v>
      </c>
      <c r="C440" s="9">
        <v>117</v>
      </c>
      <c r="D440" s="9">
        <v>222049</v>
      </c>
      <c r="E440" s="1" t="s">
        <v>858</v>
      </c>
      <c r="F440" s="1" t="s">
        <v>78</v>
      </c>
      <c r="G440" s="1" t="s">
        <v>78</v>
      </c>
      <c r="H440" s="1" t="s">
        <v>78</v>
      </c>
      <c r="I440" s="3">
        <v>2382</v>
      </c>
      <c r="J440" s="3">
        <v>1265</v>
      </c>
      <c r="K440" s="3">
        <v>1384</v>
      </c>
      <c r="L440" s="3">
        <v>643</v>
      </c>
      <c r="M440" s="3">
        <v>3048</v>
      </c>
      <c r="N440" s="3">
        <v>1308</v>
      </c>
      <c r="O440" s="3">
        <v>1812</v>
      </c>
      <c r="P440" s="3">
        <v>641</v>
      </c>
      <c r="Q440" s="3">
        <v>853</v>
      </c>
      <c r="R440" s="3">
        <v>3699</v>
      </c>
      <c r="S440" s="3">
        <v>1406</v>
      </c>
      <c r="T440" s="3">
        <v>1210</v>
      </c>
      <c r="U440" s="3">
        <v>1662</v>
      </c>
      <c r="V440" s="3">
        <v>5725</v>
      </c>
      <c r="W440" s="3">
        <v>1477</v>
      </c>
      <c r="X440" s="3">
        <v>1921</v>
      </c>
      <c r="Y440" s="3">
        <v>771</v>
      </c>
      <c r="Z440" s="3">
        <v>2172</v>
      </c>
      <c r="AA440" s="3">
        <v>2082</v>
      </c>
      <c r="AB440" s="3">
        <v>1983</v>
      </c>
      <c r="AC440" s="3">
        <v>2300</v>
      </c>
      <c r="AD440" s="3">
        <v>1292</v>
      </c>
      <c r="AE440" s="3">
        <v>1905</v>
      </c>
      <c r="AF440" s="3">
        <v>2357</v>
      </c>
      <c r="AG440" s="3">
        <v>746</v>
      </c>
      <c r="AH440" s="3">
        <v>4400</v>
      </c>
      <c r="AI440" s="3">
        <v>1325</v>
      </c>
      <c r="AJ440" s="3">
        <v>3108</v>
      </c>
      <c r="AK440" s="3">
        <v>1568</v>
      </c>
      <c r="AL440" s="3">
        <v>1710</v>
      </c>
      <c r="AM440" s="3">
        <v>1230</v>
      </c>
      <c r="AN440" s="3">
        <v>588</v>
      </c>
      <c r="AO440" s="3">
        <v>1059</v>
      </c>
      <c r="AP440" s="3">
        <v>1010</v>
      </c>
      <c r="AQ440" s="3">
        <v>2449</v>
      </c>
      <c r="AR440" s="3">
        <v>1963</v>
      </c>
      <c r="AS440" s="3">
        <v>2882</v>
      </c>
      <c r="AT440" s="3">
        <v>2606</v>
      </c>
      <c r="AU440" s="3">
        <v>1014</v>
      </c>
      <c r="AV440" s="3">
        <v>1987</v>
      </c>
      <c r="AW440" s="3">
        <v>675</v>
      </c>
      <c r="AX440" s="3">
        <v>7596</v>
      </c>
      <c r="AY440" s="3">
        <v>2322</v>
      </c>
      <c r="AZ440" s="3">
        <v>804</v>
      </c>
      <c r="BA440" s="3">
        <v>2398</v>
      </c>
      <c r="BB440" s="3">
        <v>594</v>
      </c>
      <c r="BC440" s="3">
        <v>855</v>
      </c>
      <c r="BD440" s="3">
        <v>2925</v>
      </c>
      <c r="BE440" s="3">
        <v>1238</v>
      </c>
      <c r="BF440" s="3">
        <v>2332</v>
      </c>
      <c r="BG440" s="3">
        <v>764</v>
      </c>
      <c r="BH440" s="3">
        <v>2004</v>
      </c>
      <c r="BI440" s="3">
        <v>1500</v>
      </c>
      <c r="BJ440" s="3">
        <v>1337</v>
      </c>
      <c r="BK440" s="3">
        <v>1878</v>
      </c>
      <c r="BL440" s="3">
        <v>905</v>
      </c>
      <c r="BM440" s="3">
        <v>1147</v>
      </c>
      <c r="BN440" s="3">
        <v>1343</v>
      </c>
      <c r="BO440" s="3">
        <v>1972</v>
      </c>
      <c r="BP440" s="3">
        <v>1185</v>
      </c>
      <c r="BQ440" s="3">
        <v>7302</v>
      </c>
      <c r="BR440" s="3">
        <v>4195</v>
      </c>
      <c r="BS440" s="3">
        <v>1719</v>
      </c>
      <c r="BT440" s="3">
        <v>2130</v>
      </c>
      <c r="BU440" s="3">
        <v>3675</v>
      </c>
      <c r="BV440" s="3">
        <v>3170</v>
      </c>
      <c r="BW440" s="3">
        <v>6826</v>
      </c>
      <c r="BX440" s="3">
        <v>1644</v>
      </c>
      <c r="BY440" s="3">
        <v>2482</v>
      </c>
      <c r="BZ440" s="3">
        <v>1200</v>
      </c>
      <c r="CA440" s="3">
        <v>1039</v>
      </c>
      <c r="CB440" s="3">
        <v>827</v>
      </c>
      <c r="CC440" s="3">
        <v>1436</v>
      </c>
      <c r="CD440" s="3">
        <v>891</v>
      </c>
      <c r="CE440" s="3">
        <v>1891</v>
      </c>
      <c r="CF440" s="3">
        <v>7358</v>
      </c>
      <c r="CG440" s="3">
        <v>2392</v>
      </c>
      <c r="CH440" s="3">
        <v>1501</v>
      </c>
    </row>
    <row r="441" spans="1:86" x14ac:dyDescent="0.2">
      <c r="A441" s="5" t="s">
        <v>759</v>
      </c>
      <c r="B441" s="9">
        <v>1100168</v>
      </c>
      <c r="C441" s="9">
        <v>295</v>
      </c>
      <c r="D441" s="9">
        <v>240432</v>
      </c>
      <c r="E441" s="1" t="s">
        <v>760</v>
      </c>
      <c r="F441" s="1" t="s">
        <v>78</v>
      </c>
      <c r="G441" s="1" t="s">
        <v>78</v>
      </c>
      <c r="H441" s="1" t="s">
        <v>78</v>
      </c>
      <c r="I441" s="3">
        <v>205</v>
      </c>
      <c r="J441" s="3">
        <v>151</v>
      </c>
      <c r="K441" s="3">
        <v>164</v>
      </c>
      <c r="L441" s="3">
        <v>189</v>
      </c>
      <c r="M441" s="3">
        <v>231</v>
      </c>
      <c r="N441" s="3">
        <v>136</v>
      </c>
      <c r="O441" s="3">
        <v>48</v>
      </c>
      <c r="P441" s="3">
        <v>111</v>
      </c>
      <c r="Q441" s="3">
        <v>187</v>
      </c>
      <c r="R441" s="3">
        <v>273</v>
      </c>
      <c r="S441" s="3">
        <v>214</v>
      </c>
      <c r="T441" s="3">
        <v>162</v>
      </c>
      <c r="U441" s="3">
        <v>84</v>
      </c>
      <c r="V441" s="3">
        <v>216</v>
      </c>
      <c r="W441" s="3">
        <v>87</v>
      </c>
      <c r="X441" s="3">
        <v>186</v>
      </c>
      <c r="Y441" s="3">
        <v>165</v>
      </c>
      <c r="Z441" s="3">
        <v>198</v>
      </c>
      <c r="AA441" s="3">
        <v>271</v>
      </c>
      <c r="AB441" s="3">
        <v>238</v>
      </c>
      <c r="AC441" s="3">
        <v>195</v>
      </c>
      <c r="AD441" s="3">
        <v>191</v>
      </c>
      <c r="AE441" s="3">
        <v>242</v>
      </c>
      <c r="AF441" s="3">
        <v>78</v>
      </c>
      <c r="AG441" s="3">
        <v>75</v>
      </c>
      <c r="AH441" s="3">
        <v>288</v>
      </c>
      <c r="AI441" s="3">
        <v>162</v>
      </c>
      <c r="AJ441" s="3">
        <v>191</v>
      </c>
      <c r="AK441" s="3">
        <v>84</v>
      </c>
      <c r="AL441" s="3">
        <v>181</v>
      </c>
      <c r="AM441" s="3">
        <v>175</v>
      </c>
      <c r="AN441" s="3">
        <v>187</v>
      </c>
      <c r="AO441" s="3">
        <v>244</v>
      </c>
      <c r="AP441" s="3">
        <v>277</v>
      </c>
      <c r="AQ441" s="3">
        <v>258</v>
      </c>
      <c r="AR441" s="3">
        <v>157</v>
      </c>
      <c r="AS441" s="3">
        <v>176</v>
      </c>
      <c r="AT441" s="3">
        <v>237</v>
      </c>
      <c r="AU441" s="3">
        <v>48</v>
      </c>
      <c r="AV441" s="3">
        <v>198</v>
      </c>
      <c r="AW441" s="3">
        <v>177</v>
      </c>
      <c r="AX441" s="3">
        <v>202</v>
      </c>
      <c r="AY441" s="3">
        <v>205</v>
      </c>
      <c r="AZ441" s="3">
        <v>182</v>
      </c>
      <c r="BA441" s="3">
        <v>234</v>
      </c>
      <c r="BB441" s="3">
        <v>18</v>
      </c>
      <c r="BC441" s="3">
        <v>168</v>
      </c>
      <c r="BD441" s="3">
        <v>203</v>
      </c>
      <c r="BE441" s="3">
        <v>234</v>
      </c>
      <c r="BF441" s="3">
        <v>254</v>
      </c>
      <c r="BG441" s="3">
        <v>90</v>
      </c>
      <c r="BH441" s="3">
        <v>255</v>
      </c>
      <c r="BI441" s="3">
        <v>137</v>
      </c>
      <c r="BJ441" s="3">
        <v>159</v>
      </c>
      <c r="BK441" s="3">
        <v>195</v>
      </c>
      <c r="BL441" s="3">
        <v>180</v>
      </c>
      <c r="BM441" s="3">
        <v>203</v>
      </c>
      <c r="BN441" s="3">
        <v>263</v>
      </c>
      <c r="BO441" s="3">
        <v>139</v>
      </c>
      <c r="BP441" s="3">
        <v>228</v>
      </c>
      <c r="BQ441" s="3">
        <v>215</v>
      </c>
      <c r="BR441" s="3">
        <v>168</v>
      </c>
      <c r="BS441" s="3">
        <v>233</v>
      </c>
      <c r="BT441" s="3">
        <v>205</v>
      </c>
      <c r="BU441" s="3">
        <v>227</v>
      </c>
      <c r="BV441" s="3">
        <v>259</v>
      </c>
      <c r="BW441" s="3">
        <v>155</v>
      </c>
      <c r="BX441" s="3">
        <v>185</v>
      </c>
      <c r="BY441" s="3">
        <v>238</v>
      </c>
      <c r="BZ441" s="3">
        <v>220</v>
      </c>
      <c r="CA441" s="3">
        <v>184</v>
      </c>
      <c r="CB441" s="3">
        <v>262</v>
      </c>
      <c r="CC441" s="3">
        <v>149</v>
      </c>
      <c r="CD441" s="3">
        <v>166</v>
      </c>
      <c r="CE441" s="3">
        <v>206</v>
      </c>
      <c r="CF441" s="3">
        <v>249</v>
      </c>
      <c r="CG441" s="3">
        <v>166</v>
      </c>
      <c r="CH441" s="3">
        <v>196</v>
      </c>
    </row>
    <row r="442" spans="1:86" x14ac:dyDescent="0.2">
      <c r="A442" s="5" t="s">
        <v>887</v>
      </c>
      <c r="B442" s="9">
        <v>991296</v>
      </c>
      <c r="C442" s="9">
        <v>169</v>
      </c>
      <c r="D442" s="9">
        <v>213974</v>
      </c>
      <c r="E442" s="1" t="s">
        <v>888</v>
      </c>
      <c r="F442" s="1" t="s">
        <v>78</v>
      </c>
      <c r="G442" s="1" t="s">
        <v>78</v>
      </c>
      <c r="H442" s="1" t="s">
        <v>78</v>
      </c>
      <c r="I442" s="3">
        <v>179</v>
      </c>
      <c r="J442" s="3">
        <v>98</v>
      </c>
      <c r="K442" s="3">
        <v>284</v>
      </c>
      <c r="L442" s="3">
        <v>141</v>
      </c>
      <c r="M442" s="3">
        <v>147</v>
      </c>
      <c r="N442" s="3">
        <v>244</v>
      </c>
      <c r="O442" s="3">
        <v>117</v>
      </c>
      <c r="P442" s="3">
        <v>114</v>
      </c>
      <c r="Q442" s="3">
        <v>108</v>
      </c>
      <c r="R442" s="3">
        <v>195</v>
      </c>
      <c r="S442" s="3">
        <v>269</v>
      </c>
      <c r="T442" s="3">
        <v>136</v>
      </c>
      <c r="U442" s="3">
        <v>151</v>
      </c>
      <c r="V442" s="3">
        <v>98</v>
      </c>
      <c r="W442" s="3">
        <v>158</v>
      </c>
      <c r="X442" s="3">
        <v>133</v>
      </c>
      <c r="Y442" s="3">
        <v>104</v>
      </c>
      <c r="Z442" s="3">
        <v>192</v>
      </c>
      <c r="AA442" s="3">
        <v>131</v>
      </c>
      <c r="AB442" s="3">
        <v>118</v>
      </c>
      <c r="AC442" s="3">
        <v>85</v>
      </c>
      <c r="AD442" s="3">
        <v>105</v>
      </c>
      <c r="AE442" s="3">
        <v>116</v>
      </c>
      <c r="AF442" s="3">
        <v>132</v>
      </c>
      <c r="AG442" s="3">
        <v>122</v>
      </c>
      <c r="AH442" s="3">
        <v>91</v>
      </c>
      <c r="AI442" s="3">
        <v>98</v>
      </c>
      <c r="AJ442" s="3">
        <v>121</v>
      </c>
      <c r="AK442" s="3">
        <v>119</v>
      </c>
      <c r="AL442" s="3">
        <v>453</v>
      </c>
      <c r="AM442" s="3">
        <v>159</v>
      </c>
      <c r="AN442" s="3">
        <v>85</v>
      </c>
      <c r="AO442" s="3">
        <v>142</v>
      </c>
      <c r="AP442" s="3">
        <v>108</v>
      </c>
      <c r="AQ442" s="3">
        <v>238</v>
      </c>
      <c r="AR442" s="3">
        <v>109</v>
      </c>
      <c r="AS442" s="3">
        <v>114</v>
      </c>
      <c r="AT442" s="3">
        <v>117</v>
      </c>
      <c r="AU442" s="3">
        <v>128</v>
      </c>
      <c r="AV442" s="3">
        <v>119</v>
      </c>
      <c r="AW442" s="3">
        <v>151</v>
      </c>
      <c r="AX442" s="3">
        <v>270</v>
      </c>
      <c r="AY442" s="3">
        <v>278</v>
      </c>
      <c r="AZ442" s="3">
        <v>256</v>
      </c>
      <c r="BA442" s="3">
        <v>201</v>
      </c>
      <c r="BB442" s="3">
        <v>120</v>
      </c>
      <c r="BC442" s="3">
        <v>182</v>
      </c>
      <c r="BD442" s="3">
        <v>139</v>
      </c>
      <c r="BE442" s="3">
        <v>974</v>
      </c>
      <c r="BF442" s="3">
        <v>271</v>
      </c>
      <c r="BG442" s="3">
        <v>124</v>
      </c>
      <c r="BH442" s="3">
        <v>129</v>
      </c>
      <c r="BI442" s="3">
        <v>113</v>
      </c>
      <c r="BJ442" s="3">
        <v>159</v>
      </c>
      <c r="BK442" s="3">
        <v>371</v>
      </c>
      <c r="BL442" s="3">
        <v>135</v>
      </c>
      <c r="BM442" s="3">
        <v>102</v>
      </c>
      <c r="BN442" s="3">
        <v>1065</v>
      </c>
      <c r="BO442" s="3">
        <v>192</v>
      </c>
      <c r="BP442" s="3">
        <v>171</v>
      </c>
      <c r="BQ442" s="3">
        <v>136</v>
      </c>
      <c r="BR442" s="3">
        <v>165</v>
      </c>
      <c r="BS442" s="3">
        <v>195</v>
      </c>
      <c r="BT442" s="3">
        <v>174</v>
      </c>
      <c r="BU442" s="3">
        <v>1514</v>
      </c>
      <c r="BV442" s="3">
        <v>331</v>
      </c>
      <c r="BW442" s="3">
        <v>362</v>
      </c>
      <c r="BX442" s="3">
        <v>180</v>
      </c>
      <c r="BY442" s="3">
        <v>336</v>
      </c>
      <c r="BZ442" s="3">
        <v>154</v>
      </c>
      <c r="CA442" s="3">
        <v>834</v>
      </c>
      <c r="CB442" s="3">
        <v>276</v>
      </c>
      <c r="CC442" s="3">
        <v>324</v>
      </c>
      <c r="CD442" s="3">
        <v>284</v>
      </c>
      <c r="CE442" s="3">
        <v>328</v>
      </c>
      <c r="CF442" s="3">
        <v>128</v>
      </c>
      <c r="CG442" s="3">
        <v>888</v>
      </c>
      <c r="CH442" s="3">
        <v>236</v>
      </c>
    </row>
    <row r="443" spans="1:86" x14ac:dyDescent="0.2">
      <c r="A443" s="5" t="s">
        <v>959</v>
      </c>
      <c r="B443" s="9">
        <v>937853</v>
      </c>
      <c r="C443" s="9">
        <v>204</v>
      </c>
      <c r="D443" s="9">
        <v>200961</v>
      </c>
      <c r="E443" s="1" t="s">
        <v>960</v>
      </c>
      <c r="F443" s="1" t="s">
        <v>78</v>
      </c>
      <c r="G443" s="1" t="s">
        <v>78</v>
      </c>
      <c r="H443" s="1" t="s">
        <v>78</v>
      </c>
      <c r="I443" s="3">
        <v>321</v>
      </c>
      <c r="J443" s="3">
        <v>192</v>
      </c>
      <c r="K443" s="3">
        <v>111</v>
      </c>
      <c r="L443" s="3">
        <v>169</v>
      </c>
      <c r="M443" s="3">
        <v>288</v>
      </c>
      <c r="N443" s="3">
        <v>859</v>
      </c>
      <c r="O443" s="3">
        <v>156</v>
      </c>
      <c r="P443" s="3">
        <v>138</v>
      </c>
      <c r="Q443" s="3">
        <v>241</v>
      </c>
      <c r="R443" s="3">
        <v>147</v>
      </c>
      <c r="S443" s="3">
        <v>143</v>
      </c>
      <c r="T443" s="3">
        <v>592</v>
      </c>
      <c r="U443" s="3">
        <v>134</v>
      </c>
      <c r="V443" s="3">
        <v>232</v>
      </c>
      <c r="W443" s="3">
        <v>131</v>
      </c>
      <c r="X443" s="3">
        <v>110</v>
      </c>
      <c r="Y443" s="3">
        <v>2481</v>
      </c>
      <c r="Z443" s="3">
        <v>258</v>
      </c>
      <c r="AA443" s="3">
        <v>826</v>
      </c>
      <c r="AB443" s="3">
        <v>185</v>
      </c>
      <c r="AC443" s="3">
        <v>120</v>
      </c>
      <c r="AD443" s="3">
        <v>246</v>
      </c>
      <c r="AE443" s="3">
        <v>360</v>
      </c>
      <c r="AF443" s="3">
        <v>230</v>
      </c>
      <c r="AG443" s="3">
        <v>464</v>
      </c>
      <c r="AH443" s="3">
        <v>160</v>
      </c>
      <c r="AI443" s="3">
        <v>581</v>
      </c>
      <c r="AJ443" s="3">
        <v>11146</v>
      </c>
      <c r="AK443" s="3">
        <v>191</v>
      </c>
      <c r="AL443" s="3">
        <v>373</v>
      </c>
      <c r="AM443" s="3">
        <v>145</v>
      </c>
      <c r="AN443" s="3">
        <v>121</v>
      </c>
      <c r="AO443" s="3">
        <v>149</v>
      </c>
      <c r="AP443" s="3">
        <v>240</v>
      </c>
      <c r="AQ443" s="3">
        <v>333</v>
      </c>
      <c r="AR443" s="3">
        <v>127</v>
      </c>
      <c r="AS443" s="3">
        <v>148</v>
      </c>
      <c r="AT443" s="3">
        <v>272</v>
      </c>
      <c r="AU443" s="3">
        <v>175</v>
      </c>
      <c r="AV443" s="3">
        <v>151</v>
      </c>
      <c r="AW443" s="3">
        <v>127</v>
      </c>
      <c r="AX443" s="3">
        <v>219</v>
      </c>
      <c r="AY443" s="3">
        <v>436</v>
      </c>
      <c r="AZ443" s="3">
        <v>230</v>
      </c>
      <c r="BA443" s="3">
        <v>162</v>
      </c>
      <c r="BB443" s="3">
        <v>1213</v>
      </c>
      <c r="BC443" s="3">
        <v>3507</v>
      </c>
      <c r="BD443" s="3">
        <v>264</v>
      </c>
      <c r="BE443" s="3">
        <v>100</v>
      </c>
      <c r="BF443" s="3">
        <v>152</v>
      </c>
      <c r="BG443" s="3">
        <v>160</v>
      </c>
      <c r="BH443" s="3">
        <v>119</v>
      </c>
      <c r="BI443" s="3">
        <v>268</v>
      </c>
      <c r="BJ443" s="3">
        <v>220</v>
      </c>
      <c r="BK443" s="3">
        <v>190</v>
      </c>
      <c r="BL443" s="3">
        <v>298</v>
      </c>
      <c r="BM443" s="3">
        <v>107</v>
      </c>
      <c r="BN443" s="3">
        <v>128</v>
      </c>
      <c r="BO443" s="3">
        <v>795</v>
      </c>
      <c r="BP443" s="3">
        <v>130</v>
      </c>
      <c r="BQ443" s="3">
        <v>182</v>
      </c>
      <c r="BR443" s="3">
        <v>208</v>
      </c>
      <c r="BS443" s="3">
        <v>435</v>
      </c>
      <c r="BT443" s="3">
        <v>133</v>
      </c>
      <c r="BU443" s="3">
        <v>728</v>
      </c>
      <c r="BV443" s="3">
        <v>331</v>
      </c>
      <c r="BW443" s="3">
        <v>1670</v>
      </c>
      <c r="BX443" s="3">
        <v>298</v>
      </c>
      <c r="BY443" s="3">
        <v>150</v>
      </c>
      <c r="BZ443" s="3">
        <v>228</v>
      </c>
      <c r="CA443" s="3">
        <v>132</v>
      </c>
      <c r="CB443" s="3">
        <v>164</v>
      </c>
      <c r="CC443" s="3">
        <v>171</v>
      </c>
      <c r="CD443" s="3">
        <v>315</v>
      </c>
      <c r="CE443" s="3">
        <v>271</v>
      </c>
      <c r="CF443" s="3">
        <v>1002</v>
      </c>
      <c r="CG443" s="3">
        <v>304</v>
      </c>
      <c r="CH443" s="3">
        <v>2544</v>
      </c>
    </row>
    <row r="444" spans="1:86" x14ac:dyDescent="0.2">
      <c r="A444" s="5" t="s">
        <v>729</v>
      </c>
      <c r="B444" s="9">
        <v>818135</v>
      </c>
      <c r="C444" s="9">
        <v>174</v>
      </c>
      <c r="D444" s="9">
        <v>268050</v>
      </c>
      <c r="E444" s="1" t="s">
        <v>730</v>
      </c>
      <c r="F444" s="1" t="s">
        <v>78</v>
      </c>
      <c r="G444" s="1" t="s">
        <v>78</v>
      </c>
      <c r="H444" s="1" t="s">
        <v>78</v>
      </c>
      <c r="I444" s="3">
        <v>172</v>
      </c>
      <c r="J444" s="3">
        <v>637</v>
      </c>
      <c r="K444" s="3">
        <v>829</v>
      </c>
      <c r="L444" s="3">
        <v>568</v>
      </c>
      <c r="M444" s="3">
        <v>463</v>
      </c>
      <c r="N444" s="3">
        <v>2285</v>
      </c>
      <c r="O444" s="3">
        <v>383</v>
      </c>
      <c r="P444" s="3">
        <v>146</v>
      </c>
      <c r="Q444" s="3">
        <v>378</v>
      </c>
      <c r="R444" s="3">
        <v>253</v>
      </c>
      <c r="S444" s="3">
        <v>375</v>
      </c>
      <c r="T444" s="3">
        <v>850</v>
      </c>
      <c r="U444" s="3">
        <v>437</v>
      </c>
      <c r="V444" s="3">
        <v>133</v>
      </c>
      <c r="W444" s="3">
        <v>773</v>
      </c>
      <c r="X444" s="3">
        <v>311</v>
      </c>
      <c r="Y444" s="3">
        <v>251</v>
      </c>
      <c r="Z444" s="3">
        <v>275</v>
      </c>
      <c r="AA444" s="3">
        <v>1300</v>
      </c>
      <c r="AB444" s="3">
        <v>325</v>
      </c>
      <c r="AC444" s="3">
        <v>232</v>
      </c>
      <c r="AD444" s="3">
        <v>127</v>
      </c>
      <c r="AE444" s="3">
        <v>103</v>
      </c>
      <c r="AF444" s="3">
        <v>124</v>
      </c>
      <c r="AG444" s="3">
        <v>192</v>
      </c>
      <c r="AH444" s="3">
        <v>626</v>
      </c>
      <c r="AI444" s="3">
        <v>973</v>
      </c>
      <c r="AJ444" s="3">
        <v>219</v>
      </c>
      <c r="AK444" s="3">
        <v>197</v>
      </c>
      <c r="AL444" s="3">
        <v>150</v>
      </c>
      <c r="AM444" s="3">
        <v>202</v>
      </c>
      <c r="AN444" s="3">
        <v>129</v>
      </c>
      <c r="AO444" s="3">
        <v>1631</v>
      </c>
      <c r="AP444" s="3">
        <v>279</v>
      </c>
      <c r="AQ444" s="3">
        <v>559</v>
      </c>
      <c r="AR444" s="3">
        <v>314</v>
      </c>
      <c r="AS444" s="3">
        <v>363</v>
      </c>
      <c r="AT444" s="3">
        <v>144</v>
      </c>
      <c r="AU444" s="3">
        <v>594</v>
      </c>
      <c r="AV444" s="3">
        <v>169</v>
      </c>
      <c r="AW444" s="3">
        <v>388</v>
      </c>
      <c r="AX444" s="3">
        <v>539</v>
      </c>
      <c r="AY444" s="3">
        <v>1064</v>
      </c>
      <c r="AZ444" s="3">
        <v>172</v>
      </c>
      <c r="BA444" s="3">
        <v>620</v>
      </c>
      <c r="BB444" s="3">
        <v>639</v>
      </c>
      <c r="BC444" s="3">
        <v>811</v>
      </c>
      <c r="BD444" s="3">
        <v>266</v>
      </c>
      <c r="BE444" s="3">
        <v>139</v>
      </c>
      <c r="BF444" s="3">
        <v>898</v>
      </c>
      <c r="BG444" s="3">
        <v>278</v>
      </c>
      <c r="BH444" s="3">
        <v>345</v>
      </c>
      <c r="BI444" s="3">
        <v>163</v>
      </c>
      <c r="BJ444" s="3">
        <v>1024</v>
      </c>
      <c r="BK444" s="3">
        <v>599</v>
      </c>
      <c r="BL444" s="3">
        <v>709</v>
      </c>
      <c r="BM444" s="3">
        <v>184</v>
      </c>
      <c r="BN444" s="3">
        <v>456</v>
      </c>
      <c r="BO444" s="3">
        <v>243</v>
      </c>
      <c r="BP444" s="3">
        <v>135</v>
      </c>
      <c r="BQ444" s="3">
        <v>218</v>
      </c>
      <c r="BR444" s="3">
        <v>94</v>
      </c>
      <c r="BS444" s="3">
        <v>186</v>
      </c>
      <c r="BT444" s="3">
        <v>146</v>
      </c>
      <c r="BU444" s="3">
        <v>602</v>
      </c>
      <c r="BV444" s="3">
        <v>789</v>
      </c>
      <c r="BW444" s="3">
        <v>528</v>
      </c>
      <c r="BX444" s="3">
        <v>587</v>
      </c>
      <c r="BY444" s="3">
        <v>164</v>
      </c>
      <c r="BZ444" s="3">
        <v>603</v>
      </c>
      <c r="CA444" s="3">
        <v>445</v>
      </c>
      <c r="CB444" s="3">
        <v>427</v>
      </c>
      <c r="CC444" s="3">
        <v>829</v>
      </c>
      <c r="CD444" s="3">
        <v>810</v>
      </c>
      <c r="CE444" s="3">
        <v>653</v>
      </c>
      <c r="CF444" s="3">
        <v>277</v>
      </c>
      <c r="CG444" s="3">
        <v>221</v>
      </c>
      <c r="CH444" s="3">
        <v>449</v>
      </c>
    </row>
    <row r="445" spans="1:86" x14ac:dyDescent="0.2">
      <c r="A445" s="5" t="s">
        <v>622</v>
      </c>
      <c r="B445" s="9">
        <v>525387</v>
      </c>
      <c r="C445" s="9">
        <v>149</v>
      </c>
      <c r="D445" s="9">
        <v>309730</v>
      </c>
      <c r="E445" s="1" t="s">
        <v>623</v>
      </c>
      <c r="F445" s="1" t="s">
        <v>78</v>
      </c>
      <c r="G445" s="1" t="s">
        <v>78</v>
      </c>
      <c r="H445" s="1" t="s">
        <v>78</v>
      </c>
      <c r="I445" s="3">
        <v>2920</v>
      </c>
      <c r="J445" s="3">
        <v>4696</v>
      </c>
      <c r="K445" s="3">
        <v>2782</v>
      </c>
      <c r="L445" s="3">
        <v>2829</v>
      </c>
      <c r="M445" s="3">
        <v>3998</v>
      </c>
      <c r="N445" s="3">
        <v>3739</v>
      </c>
      <c r="O445" s="3">
        <v>5462</v>
      </c>
      <c r="P445" s="3">
        <v>1033</v>
      </c>
      <c r="Q445" s="3">
        <v>1357</v>
      </c>
      <c r="R445" s="3">
        <v>2976</v>
      </c>
      <c r="S445" s="3">
        <v>1179</v>
      </c>
      <c r="T445" s="3">
        <v>3730</v>
      </c>
      <c r="U445" s="3">
        <v>1277</v>
      </c>
      <c r="V445" s="3">
        <v>4688</v>
      </c>
      <c r="W445" s="3">
        <v>2972</v>
      </c>
      <c r="X445" s="3">
        <v>3709</v>
      </c>
      <c r="Y445" s="3">
        <v>1432</v>
      </c>
      <c r="Z445" s="3">
        <v>4603</v>
      </c>
      <c r="AA445" s="3">
        <v>3722</v>
      </c>
      <c r="AB445" s="3">
        <v>1424</v>
      </c>
      <c r="AC445" s="3">
        <v>1566</v>
      </c>
      <c r="AD445" s="3">
        <v>1215</v>
      </c>
      <c r="AE445" s="3">
        <v>1321</v>
      </c>
      <c r="AF445" s="3">
        <v>4737</v>
      </c>
      <c r="AG445" s="3">
        <v>1152</v>
      </c>
      <c r="AH445" s="3">
        <v>1221</v>
      </c>
      <c r="AI445" s="3">
        <v>3053</v>
      </c>
      <c r="AJ445" s="3">
        <v>5033</v>
      </c>
      <c r="AK445" s="3">
        <v>1247</v>
      </c>
      <c r="AL445" s="3">
        <v>2823</v>
      </c>
      <c r="AM445" s="3">
        <v>1727</v>
      </c>
      <c r="AN445" s="3">
        <v>962</v>
      </c>
      <c r="AO445" s="3">
        <v>1447</v>
      </c>
      <c r="AP445" s="3">
        <v>1464</v>
      </c>
      <c r="AQ445" s="3">
        <v>6960</v>
      </c>
      <c r="AR445" s="3">
        <v>3125</v>
      </c>
      <c r="AS445" s="3">
        <v>1255</v>
      </c>
      <c r="AT445" s="3">
        <v>6034</v>
      </c>
      <c r="AU445" s="3">
        <v>1264</v>
      </c>
      <c r="AV445" s="3">
        <v>2549</v>
      </c>
      <c r="AW445" s="3">
        <v>1379</v>
      </c>
      <c r="AX445" s="3">
        <v>3504</v>
      </c>
      <c r="AY445" s="3">
        <v>1396</v>
      </c>
      <c r="AZ445" s="3">
        <v>1241</v>
      </c>
      <c r="BA445" s="3">
        <v>5162</v>
      </c>
      <c r="BB445" s="3">
        <v>1316</v>
      </c>
      <c r="BC445" s="3">
        <v>2256</v>
      </c>
      <c r="BD445" s="3">
        <v>3192</v>
      </c>
      <c r="BE445" s="3">
        <v>2089</v>
      </c>
      <c r="BF445" s="3">
        <v>5640</v>
      </c>
      <c r="BG445" s="3">
        <v>800</v>
      </c>
      <c r="BH445" s="3">
        <v>5472</v>
      </c>
      <c r="BI445" s="3">
        <v>1560</v>
      </c>
      <c r="BJ445" s="3">
        <v>5044</v>
      </c>
      <c r="BK445" s="3">
        <v>3297</v>
      </c>
      <c r="BL445" s="3">
        <v>1644</v>
      </c>
      <c r="BM445" s="3">
        <v>1155</v>
      </c>
      <c r="BN445" s="3">
        <v>2859</v>
      </c>
      <c r="BO445" s="3">
        <v>6912</v>
      </c>
      <c r="BP445" s="3">
        <v>1170</v>
      </c>
      <c r="BQ445" s="3">
        <v>5088</v>
      </c>
      <c r="BR445" s="3">
        <v>1390</v>
      </c>
      <c r="BS445" s="3">
        <v>2043</v>
      </c>
      <c r="BT445" s="3">
        <v>4327</v>
      </c>
      <c r="BU445" s="3">
        <v>5706</v>
      </c>
      <c r="BV445" s="3">
        <v>3960</v>
      </c>
      <c r="BW445" s="3">
        <v>4152</v>
      </c>
      <c r="BX445" s="3">
        <v>2107</v>
      </c>
      <c r="BY445" s="3">
        <v>1222</v>
      </c>
      <c r="BZ445" s="3">
        <v>1353</v>
      </c>
      <c r="CA445" s="3">
        <v>1965</v>
      </c>
      <c r="CB445" s="3">
        <v>1944</v>
      </c>
      <c r="CC445" s="3">
        <v>2264</v>
      </c>
      <c r="CD445" s="3">
        <v>1822</v>
      </c>
      <c r="CE445" s="3">
        <v>4020</v>
      </c>
      <c r="CF445" s="3">
        <v>8329</v>
      </c>
      <c r="CG445" s="3">
        <v>6515</v>
      </c>
      <c r="CH445" s="3">
        <v>4657</v>
      </c>
    </row>
    <row r="446" spans="1:86" x14ac:dyDescent="0.2">
      <c r="A446" s="5" t="s">
        <v>578</v>
      </c>
      <c r="B446" s="9">
        <v>718276</v>
      </c>
      <c r="C446" s="9">
        <v>174</v>
      </c>
      <c r="D446" s="9">
        <v>362021</v>
      </c>
      <c r="E446" s="1" t="s">
        <v>579</v>
      </c>
      <c r="F446" s="1" t="s">
        <v>78</v>
      </c>
      <c r="G446" s="1" t="s">
        <v>78</v>
      </c>
      <c r="H446" s="1" t="s">
        <v>78</v>
      </c>
      <c r="I446" s="3">
        <v>299</v>
      </c>
      <c r="J446" s="3">
        <v>409</v>
      </c>
      <c r="K446" s="3">
        <v>194</v>
      </c>
      <c r="L446" s="3">
        <v>436</v>
      </c>
      <c r="M446" s="3">
        <v>683</v>
      </c>
      <c r="N446" s="3">
        <v>417</v>
      </c>
      <c r="O446" s="3">
        <v>221</v>
      </c>
      <c r="P446" s="3">
        <v>336</v>
      </c>
      <c r="Q446" s="3">
        <v>205</v>
      </c>
      <c r="R446" s="3">
        <v>156</v>
      </c>
      <c r="S446" s="3">
        <v>170</v>
      </c>
      <c r="T446" s="3">
        <v>171</v>
      </c>
      <c r="U446" s="3">
        <v>234</v>
      </c>
      <c r="V446" s="3">
        <v>363</v>
      </c>
      <c r="W446" s="3">
        <v>463</v>
      </c>
      <c r="X446" s="3">
        <v>112</v>
      </c>
      <c r="Y446" s="3">
        <v>193</v>
      </c>
      <c r="Z446" s="3">
        <v>373</v>
      </c>
      <c r="AA446" s="3">
        <v>698</v>
      </c>
      <c r="AB446" s="3">
        <v>148</v>
      </c>
      <c r="AC446" s="3">
        <v>174</v>
      </c>
      <c r="AD446" s="3">
        <v>177</v>
      </c>
      <c r="AE446" s="3">
        <v>256</v>
      </c>
      <c r="AF446" s="3">
        <v>255</v>
      </c>
      <c r="AG446" s="3">
        <v>272</v>
      </c>
      <c r="AH446" s="3">
        <v>311</v>
      </c>
      <c r="AI446" s="3">
        <v>533</v>
      </c>
      <c r="AJ446" s="3">
        <v>153</v>
      </c>
      <c r="AK446" s="3">
        <v>273</v>
      </c>
      <c r="AL446" s="3">
        <v>141</v>
      </c>
      <c r="AM446" s="3">
        <v>232</v>
      </c>
      <c r="AN446" s="3">
        <v>130</v>
      </c>
      <c r="AO446" s="3">
        <v>239</v>
      </c>
      <c r="AP446" s="3">
        <v>440</v>
      </c>
      <c r="AQ446" s="3">
        <v>566</v>
      </c>
      <c r="AR446" s="3">
        <v>229</v>
      </c>
      <c r="AS446" s="3">
        <v>228</v>
      </c>
      <c r="AT446" s="3">
        <v>234</v>
      </c>
      <c r="AU446" s="3">
        <v>301</v>
      </c>
      <c r="AV446" s="3">
        <v>210</v>
      </c>
      <c r="AW446" s="3">
        <v>143</v>
      </c>
      <c r="AX446" s="3">
        <v>541</v>
      </c>
      <c r="AY446" s="3">
        <v>682</v>
      </c>
      <c r="AZ446" s="3">
        <v>220</v>
      </c>
      <c r="BA446" s="3">
        <v>291</v>
      </c>
      <c r="BB446" s="3">
        <v>316</v>
      </c>
      <c r="BC446" s="3">
        <v>306</v>
      </c>
      <c r="BD446" s="3">
        <v>230</v>
      </c>
      <c r="BE446" s="3">
        <v>258</v>
      </c>
      <c r="BF446" s="3">
        <v>313</v>
      </c>
      <c r="BG446" s="3">
        <v>355</v>
      </c>
      <c r="BH446" s="3">
        <v>273</v>
      </c>
      <c r="BI446" s="3">
        <v>241</v>
      </c>
      <c r="BJ446" s="3">
        <v>350</v>
      </c>
      <c r="BK446" s="3">
        <v>188</v>
      </c>
      <c r="BL446" s="3">
        <v>311</v>
      </c>
      <c r="BM446" s="3">
        <v>126</v>
      </c>
      <c r="BN446" s="3">
        <v>317</v>
      </c>
      <c r="BO446" s="3">
        <v>464</v>
      </c>
      <c r="BP446" s="3">
        <v>119</v>
      </c>
      <c r="BQ446" s="3">
        <v>284</v>
      </c>
      <c r="BR446" s="3">
        <v>436</v>
      </c>
      <c r="BS446" s="3">
        <v>1118</v>
      </c>
      <c r="BT446" s="3">
        <v>437</v>
      </c>
      <c r="BU446" s="3">
        <v>215</v>
      </c>
      <c r="BV446" s="3">
        <v>383</v>
      </c>
      <c r="BW446" s="3">
        <v>319</v>
      </c>
      <c r="BX446" s="3">
        <v>552</v>
      </c>
      <c r="BY446" s="3">
        <v>254</v>
      </c>
      <c r="BZ446" s="3">
        <v>374</v>
      </c>
      <c r="CA446" s="3">
        <v>435</v>
      </c>
      <c r="CB446" s="3">
        <v>176</v>
      </c>
      <c r="CC446" s="3">
        <v>260</v>
      </c>
      <c r="CD446" s="3">
        <v>482</v>
      </c>
      <c r="CE446" s="3">
        <v>408</v>
      </c>
      <c r="CF446" s="3">
        <v>272</v>
      </c>
      <c r="CG446" s="3">
        <v>277</v>
      </c>
      <c r="CH446" s="3">
        <v>271</v>
      </c>
    </row>
    <row r="447" spans="1:86" x14ac:dyDescent="0.2">
      <c r="A447" s="5" t="s">
        <v>927</v>
      </c>
      <c r="B447" s="9">
        <v>424318</v>
      </c>
      <c r="C447" s="9">
        <v>85</v>
      </c>
      <c r="D447" s="9">
        <v>206556</v>
      </c>
      <c r="E447" s="1" t="s">
        <v>928</v>
      </c>
      <c r="F447" s="1" t="s">
        <v>78</v>
      </c>
      <c r="G447" s="1" t="s">
        <v>78</v>
      </c>
      <c r="H447" s="1" t="s">
        <v>78</v>
      </c>
      <c r="I447" s="3">
        <v>976</v>
      </c>
      <c r="J447" s="3">
        <v>718</v>
      </c>
      <c r="K447" s="3">
        <v>972</v>
      </c>
      <c r="L447" s="3">
        <v>894</v>
      </c>
      <c r="M447" s="3">
        <v>917</v>
      </c>
      <c r="N447" s="3">
        <v>855</v>
      </c>
      <c r="O447" s="3">
        <v>881</v>
      </c>
      <c r="P447" s="3">
        <v>714</v>
      </c>
      <c r="Q447" s="3">
        <v>683</v>
      </c>
      <c r="R447" s="3">
        <v>1181</v>
      </c>
      <c r="S447" s="3">
        <v>479</v>
      </c>
      <c r="T447" s="3">
        <v>884</v>
      </c>
      <c r="U447" s="3">
        <v>536</v>
      </c>
      <c r="V447" s="3">
        <v>1031</v>
      </c>
      <c r="W447" s="3">
        <v>927</v>
      </c>
      <c r="X447" s="3">
        <v>1119</v>
      </c>
      <c r="Y447" s="3">
        <v>534</v>
      </c>
      <c r="Z447" s="3">
        <v>722</v>
      </c>
      <c r="AA447" s="3">
        <v>975</v>
      </c>
      <c r="AB447" s="3">
        <v>683</v>
      </c>
      <c r="AC447" s="3">
        <v>959</v>
      </c>
      <c r="AD447" s="3">
        <v>707</v>
      </c>
      <c r="AE447" s="3">
        <v>672</v>
      </c>
      <c r="AF447" s="3">
        <v>988</v>
      </c>
      <c r="AG447" s="3">
        <v>793</v>
      </c>
      <c r="AH447" s="3">
        <v>642</v>
      </c>
      <c r="AI447" s="3">
        <v>889</v>
      </c>
      <c r="AJ447" s="3">
        <v>934</v>
      </c>
      <c r="AK447" s="3">
        <v>713</v>
      </c>
      <c r="AL447" s="3">
        <v>1095</v>
      </c>
      <c r="AM447" s="3">
        <v>803</v>
      </c>
      <c r="AN447" s="3">
        <v>728</v>
      </c>
      <c r="AO447" s="3">
        <v>587</v>
      </c>
      <c r="AP447" s="3">
        <v>635</v>
      </c>
      <c r="AQ447" s="3">
        <v>1114</v>
      </c>
      <c r="AR447" s="3">
        <v>792</v>
      </c>
      <c r="AS447" s="3">
        <v>664</v>
      </c>
      <c r="AT447" s="3">
        <v>955</v>
      </c>
      <c r="AU447" s="3">
        <v>474</v>
      </c>
      <c r="AV447" s="3">
        <v>488</v>
      </c>
      <c r="AW447" s="3">
        <v>574</v>
      </c>
      <c r="AX447" s="3">
        <v>918</v>
      </c>
      <c r="AY447" s="3">
        <v>700</v>
      </c>
      <c r="AZ447" s="3">
        <v>556</v>
      </c>
      <c r="BA447" s="3">
        <v>949</v>
      </c>
      <c r="BB447" s="3">
        <v>747</v>
      </c>
      <c r="BC447" s="3">
        <v>678</v>
      </c>
      <c r="BD447" s="3">
        <v>1259</v>
      </c>
      <c r="BE447" s="3">
        <v>646</v>
      </c>
      <c r="BF447" s="3">
        <v>875</v>
      </c>
      <c r="BG447" s="3">
        <v>712</v>
      </c>
      <c r="BH447" s="3">
        <v>1165</v>
      </c>
      <c r="BI447" s="3">
        <v>697</v>
      </c>
      <c r="BJ447" s="3">
        <v>805</v>
      </c>
      <c r="BK447" s="3">
        <v>1070</v>
      </c>
      <c r="BL447" s="3">
        <v>660</v>
      </c>
      <c r="BM447" s="3">
        <v>496</v>
      </c>
      <c r="BN447" s="3">
        <v>641</v>
      </c>
      <c r="BO447" s="3">
        <v>1075</v>
      </c>
      <c r="BP447" s="3">
        <v>479</v>
      </c>
      <c r="BQ447" s="3">
        <v>1239</v>
      </c>
      <c r="BR447" s="3">
        <v>613</v>
      </c>
      <c r="BS447" s="3">
        <v>341</v>
      </c>
      <c r="BT447" s="3">
        <v>1046</v>
      </c>
      <c r="BU447" s="3">
        <v>962</v>
      </c>
      <c r="BV447" s="3">
        <v>864</v>
      </c>
      <c r="BW447" s="3">
        <v>1165</v>
      </c>
      <c r="BX447" s="3">
        <v>674</v>
      </c>
      <c r="BY447" s="3">
        <v>678</v>
      </c>
      <c r="BZ447" s="3">
        <v>647</v>
      </c>
      <c r="CA447" s="3">
        <v>612</v>
      </c>
      <c r="CB447" s="3">
        <v>478</v>
      </c>
      <c r="CC447" s="3">
        <v>666</v>
      </c>
      <c r="CD447" s="3">
        <v>564</v>
      </c>
      <c r="CE447" s="3">
        <v>798</v>
      </c>
      <c r="CF447" s="3">
        <v>1255</v>
      </c>
      <c r="CG447" s="3">
        <v>1004</v>
      </c>
      <c r="CH447" s="3">
        <v>1008</v>
      </c>
    </row>
    <row r="448" spans="1:86" x14ac:dyDescent="0.2">
      <c r="A448" s="5" t="s">
        <v>851</v>
      </c>
      <c r="B448" s="9">
        <v>590692</v>
      </c>
      <c r="C448" s="9">
        <v>197</v>
      </c>
      <c r="D448" s="9">
        <v>222099</v>
      </c>
      <c r="E448" s="1" t="s">
        <v>852</v>
      </c>
      <c r="F448" s="1" t="s">
        <v>78</v>
      </c>
      <c r="G448" s="1" t="s">
        <v>78</v>
      </c>
      <c r="H448" s="1" t="s">
        <v>78</v>
      </c>
      <c r="I448" s="3">
        <v>346</v>
      </c>
      <c r="J448" s="3">
        <v>253</v>
      </c>
      <c r="K448" s="3">
        <v>528</v>
      </c>
      <c r="L448" s="3">
        <v>513</v>
      </c>
      <c r="M448" s="3">
        <v>498</v>
      </c>
      <c r="N448" s="3">
        <v>541</v>
      </c>
      <c r="O448" s="3">
        <v>278</v>
      </c>
      <c r="P448" s="3">
        <v>185</v>
      </c>
      <c r="Q448" s="3">
        <v>178</v>
      </c>
      <c r="R448" s="3">
        <v>271</v>
      </c>
      <c r="S448" s="3">
        <v>355</v>
      </c>
      <c r="T448" s="3">
        <v>1266</v>
      </c>
      <c r="U448" s="3">
        <v>221</v>
      </c>
      <c r="V448" s="3">
        <v>261</v>
      </c>
      <c r="W448" s="3">
        <v>267</v>
      </c>
      <c r="X448" s="3">
        <v>259</v>
      </c>
      <c r="Y448" s="3">
        <v>356</v>
      </c>
      <c r="Z448" s="3">
        <v>302</v>
      </c>
      <c r="AA448" s="3">
        <v>287</v>
      </c>
      <c r="AB448" s="3">
        <v>306</v>
      </c>
      <c r="AC448" s="3">
        <v>322</v>
      </c>
      <c r="AD448" s="3">
        <v>243</v>
      </c>
      <c r="AE448" s="3">
        <v>288</v>
      </c>
      <c r="AF448" s="3">
        <v>458</v>
      </c>
      <c r="AG448" s="3">
        <v>291</v>
      </c>
      <c r="AH448" s="3">
        <v>186</v>
      </c>
      <c r="AI448" s="3">
        <v>172</v>
      </c>
      <c r="AJ448" s="3">
        <v>187</v>
      </c>
      <c r="AK448" s="3">
        <v>167</v>
      </c>
      <c r="AL448" s="3">
        <v>364</v>
      </c>
      <c r="AM448" s="3">
        <v>457</v>
      </c>
      <c r="AN448" s="3">
        <v>161</v>
      </c>
      <c r="AO448" s="3">
        <v>316</v>
      </c>
      <c r="AP448" s="3">
        <v>183</v>
      </c>
      <c r="AQ448" s="3">
        <v>292</v>
      </c>
      <c r="AR448" s="3">
        <v>662</v>
      </c>
      <c r="AS448" s="3">
        <v>253</v>
      </c>
      <c r="AT448" s="3">
        <v>231</v>
      </c>
      <c r="AU448" s="3">
        <v>330</v>
      </c>
      <c r="AV448" s="3">
        <v>226</v>
      </c>
      <c r="AW448" s="3">
        <v>248</v>
      </c>
      <c r="AX448" s="3">
        <v>337</v>
      </c>
      <c r="AY448" s="3">
        <v>834</v>
      </c>
      <c r="AZ448" s="3">
        <v>275</v>
      </c>
      <c r="BA448" s="3">
        <v>253</v>
      </c>
      <c r="BB448" s="3">
        <v>200</v>
      </c>
      <c r="BC448" s="3">
        <v>596</v>
      </c>
      <c r="BD448" s="3">
        <v>330</v>
      </c>
      <c r="BE448" s="3">
        <v>583</v>
      </c>
      <c r="BF448" s="3">
        <v>777</v>
      </c>
      <c r="BG448" s="3">
        <v>204</v>
      </c>
      <c r="BH448" s="3">
        <v>332</v>
      </c>
      <c r="BI448" s="3">
        <v>163</v>
      </c>
      <c r="BJ448" s="3">
        <v>185</v>
      </c>
      <c r="BK448" s="3">
        <v>373</v>
      </c>
      <c r="BL448" s="3">
        <v>314</v>
      </c>
      <c r="BM448" s="3">
        <v>354</v>
      </c>
      <c r="BN448" s="3">
        <v>697</v>
      </c>
      <c r="BO448" s="3">
        <v>580</v>
      </c>
      <c r="BP448" s="3">
        <v>321</v>
      </c>
      <c r="BQ448" s="3">
        <v>298</v>
      </c>
      <c r="BR448" s="3">
        <v>172</v>
      </c>
      <c r="BS448" s="3">
        <v>181</v>
      </c>
      <c r="BT448" s="3">
        <v>240</v>
      </c>
      <c r="BU448" s="3">
        <v>1308</v>
      </c>
      <c r="BV448" s="3">
        <v>521</v>
      </c>
      <c r="BW448" s="3">
        <v>473</v>
      </c>
      <c r="BX448" s="3">
        <v>249</v>
      </c>
      <c r="BY448" s="3">
        <v>254</v>
      </c>
      <c r="BZ448" s="3">
        <v>200</v>
      </c>
      <c r="CA448" s="3">
        <v>233</v>
      </c>
      <c r="CB448" s="3">
        <v>208</v>
      </c>
      <c r="CC448" s="3">
        <v>269</v>
      </c>
      <c r="CD448" s="3">
        <v>490</v>
      </c>
      <c r="CE448" s="3">
        <v>325</v>
      </c>
      <c r="CF448" s="3">
        <v>423</v>
      </c>
      <c r="CG448" s="3">
        <v>261</v>
      </c>
      <c r="CH448" s="3">
        <v>542</v>
      </c>
    </row>
    <row r="449" spans="1:86" x14ac:dyDescent="0.2">
      <c r="A449" s="5" t="s">
        <v>719</v>
      </c>
      <c r="B449" s="9">
        <v>692363</v>
      </c>
      <c r="C449" s="9">
        <v>204</v>
      </c>
      <c r="D449" s="9">
        <v>269269</v>
      </c>
      <c r="E449" s="1" t="s">
        <v>720</v>
      </c>
      <c r="F449" s="1" t="s">
        <v>78</v>
      </c>
      <c r="G449" s="1" t="s">
        <v>78</v>
      </c>
      <c r="H449" s="1" t="s">
        <v>78</v>
      </c>
      <c r="I449" s="3">
        <v>511</v>
      </c>
      <c r="J449" s="3">
        <v>346</v>
      </c>
      <c r="K449" s="3">
        <v>216</v>
      </c>
      <c r="L449" s="3">
        <v>687</v>
      </c>
      <c r="M449" s="3">
        <v>250</v>
      </c>
      <c r="N449" s="3">
        <v>406</v>
      </c>
      <c r="O449" s="3">
        <v>221</v>
      </c>
      <c r="P449" s="3">
        <v>194</v>
      </c>
      <c r="Q449" s="3">
        <v>159</v>
      </c>
      <c r="R449" s="3">
        <v>183</v>
      </c>
      <c r="S449" s="3">
        <v>156</v>
      </c>
      <c r="T449" s="3">
        <v>158</v>
      </c>
      <c r="U449" s="3">
        <v>161</v>
      </c>
      <c r="V449" s="3">
        <v>356</v>
      </c>
      <c r="W449" s="3">
        <v>464</v>
      </c>
      <c r="X449" s="3">
        <v>147</v>
      </c>
      <c r="Y449" s="3">
        <v>276</v>
      </c>
      <c r="Z449" s="3">
        <v>443</v>
      </c>
      <c r="AA449" s="3">
        <v>306</v>
      </c>
      <c r="AB449" s="3">
        <v>270</v>
      </c>
      <c r="AC449" s="3">
        <v>149</v>
      </c>
      <c r="AD449" s="3">
        <v>244</v>
      </c>
      <c r="AE449" s="3">
        <v>165</v>
      </c>
      <c r="AF449" s="3">
        <v>244</v>
      </c>
      <c r="AG449" s="3">
        <v>291</v>
      </c>
      <c r="AH449" s="3">
        <v>295</v>
      </c>
      <c r="AI449" s="3">
        <v>321</v>
      </c>
      <c r="AJ449" s="3">
        <v>1678</v>
      </c>
      <c r="AK449" s="3">
        <v>343</v>
      </c>
      <c r="AL449" s="3">
        <v>156</v>
      </c>
      <c r="AM449" s="3">
        <v>252</v>
      </c>
      <c r="AN449" s="3">
        <v>177</v>
      </c>
      <c r="AO449" s="3">
        <v>534</v>
      </c>
      <c r="AP449" s="3">
        <v>212</v>
      </c>
      <c r="AQ449" s="3">
        <v>501</v>
      </c>
      <c r="AR449" s="3">
        <v>430</v>
      </c>
      <c r="AS449" s="3">
        <v>387</v>
      </c>
      <c r="AT449" s="3">
        <v>424</v>
      </c>
      <c r="AU449" s="3">
        <v>425</v>
      </c>
      <c r="AV449" s="3">
        <v>324</v>
      </c>
      <c r="AW449" s="3">
        <v>166</v>
      </c>
      <c r="AX449" s="3">
        <v>251</v>
      </c>
      <c r="AY449" s="3">
        <v>2239</v>
      </c>
      <c r="AZ449" s="3">
        <v>274</v>
      </c>
      <c r="BA449" s="3">
        <v>588</v>
      </c>
      <c r="BB449" s="3">
        <v>413</v>
      </c>
      <c r="BC449" s="3">
        <v>322</v>
      </c>
      <c r="BD449" s="3">
        <v>321</v>
      </c>
      <c r="BE449" s="3">
        <v>187</v>
      </c>
      <c r="BF449" s="3">
        <v>385</v>
      </c>
      <c r="BG449" s="3">
        <v>167</v>
      </c>
      <c r="BH449" s="3">
        <v>157</v>
      </c>
      <c r="BI449" s="3">
        <v>138</v>
      </c>
      <c r="BJ449" s="3">
        <v>714</v>
      </c>
      <c r="BK449" s="3">
        <v>154</v>
      </c>
      <c r="BL449" s="3">
        <v>293</v>
      </c>
      <c r="BM449" s="3">
        <v>115</v>
      </c>
      <c r="BN449" s="3">
        <v>379</v>
      </c>
      <c r="BO449" s="3">
        <v>207</v>
      </c>
      <c r="BP449" s="3">
        <v>135</v>
      </c>
      <c r="BQ449" s="3">
        <v>286</v>
      </c>
      <c r="BR449" s="3">
        <v>163</v>
      </c>
      <c r="BS449" s="3">
        <v>199</v>
      </c>
      <c r="BT449" s="3">
        <v>186</v>
      </c>
      <c r="BU449" s="3">
        <v>471</v>
      </c>
      <c r="BV449" s="3">
        <v>450</v>
      </c>
      <c r="BW449" s="3">
        <v>374</v>
      </c>
      <c r="BX449" s="3">
        <v>764</v>
      </c>
      <c r="BY449" s="3">
        <v>221</v>
      </c>
      <c r="BZ449" s="3">
        <v>212</v>
      </c>
      <c r="CA449" s="3">
        <v>339</v>
      </c>
      <c r="CB449" s="3">
        <v>160</v>
      </c>
      <c r="CC449" s="3">
        <v>199</v>
      </c>
      <c r="CD449" s="3">
        <v>437</v>
      </c>
      <c r="CE449" s="3">
        <v>451</v>
      </c>
      <c r="CF449" s="3">
        <v>243</v>
      </c>
      <c r="CG449" s="3">
        <v>175</v>
      </c>
      <c r="CH449" s="3">
        <v>518</v>
      </c>
    </row>
    <row r="450" spans="1:86" x14ac:dyDescent="0.2">
      <c r="A450" s="5" t="s">
        <v>913</v>
      </c>
      <c r="B450" s="9">
        <v>401728</v>
      </c>
      <c r="C450" s="9">
        <v>194</v>
      </c>
      <c r="D450" s="9">
        <v>211919</v>
      </c>
      <c r="E450" s="1" t="s">
        <v>914</v>
      </c>
      <c r="F450" s="1" t="s">
        <v>78</v>
      </c>
      <c r="G450" s="1" t="s">
        <v>78</v>
      </c>
      <c r="H450" s="1" t="s">
        <v>78</v>
      </c>
      <c r="I450" s="3">
        <v>267</v>
      </c>
      <c r="J450" s="3">
        <v>368</v>
      </c>
      <c r="K450" s="3">
        <v>196</v>
      </c>
      <c r="L450" s="3">
        <v>157</v>
      </c>
      <c r="M450" s="3">
        <v>205</v>
      </c>
      <c r="N450" s="3">
        <v>284</v>
      </c>
      <c r="O450" s="3">
        <v>90</v>
      </c>
      <c r="P450" s="3">
        <v>178</v>
      </c>
      <c r="Q450" s="3">
        <v>218</v>
      </c>
      <c r="R450" s="3">
        <v>235</v>
      </c>
      <c r="S450" s="3">
        <v>227</v>
      </c>
      <c r="T450" s="3">
        <v>83</v>
      </c>
      <c r="U450" s="3">
        <v>292</v>
      </c>
      <c r="V450" s="3">
        <v>342</v>
      </c>
      <c r="W450" s="3">
        <v>84</v>
      </c>
      <c r="X450" s="3">
        <v>152</v>
      </c>
      <c r="Y450" s="3">
        <v>270</v>
      </c>
      <c r="Z450" s="3">
        <v>239</v>
      </c>
      <c r="AA450" s="3">
        <v>215</v>
      </c>
      <c r="AB450" s="3">
        <v>354</v>
      </c>
      <c r="AC450" s="3">
        <v>161</v>
      </c>
      <c r="AD450" s="3">
        <v>188</v>
      </c>
      <c r="AE450" s="3">
        <v>261</v>
      </c>
      <c r="AF450" s="3">
        <v>133</v>
      </c>
      <c r="AG450" s="3">
        <v>185</v>
      </c>
      <c r="AH450" s="3">
        <v>391</v>
      </c>
      <c r="AI450" s="3">
        <v>235</v>
      </c>
      <c r="AJ450" s="3">
        <v>159</v>
      </c>
      <c r="AK450" s="3">
        <v>199</v>
      </c>
      <c r="AL450" s="3">
        <v>139</v>
      </c>
      <c r="AM450" s="3">
        <v>262</v>
      </c>
      <c r="AN450" s="3">
        <v>341</v>
      </c>
      <c r="AO450" s="3">
        <v>235</v>
      </c>
      <c r="AP450" s="3">
        <v>268</v>
      </c>
      <c r="AQ450" s="3">
        <v>517</v>
      </c>
      <c r="AR450" s="3">
        <v>275</v>
      </c>
      <c r="AS450" s="3">
        <v>262</v>
      </c>
      <c r="AT450" s="3">
        <v>277</v>
      </c>
      <c r="AU450" s="3">
        <v>178</v>
      </c>
      <c r="AV450" s="3">
        <v>204</v>
      </c>
      <c r="AW450" s="3">
        <v>173</v>
      </c>
      <c r="AX450" s="3">
        <v>143</v>
      </c>
      <c r="AY450" s="3">
        <v>155</v>
      </c>
      <c r="AZ450" s="3">
        <v>146</v>
      </c>
      <c r="BA450" s="3">
        <v>186</v>
      </c>
      <c r="BB450" s="3">
        <v>170</v>
      </c>
      <c r="BC450" s="3">
        <v>206</v>
      </c>
      <c r="BD450" s="3">
        <v>150</v>
      </c>
      <c r="BE450" s="3">
        <v>353</v>
      </c>
      <c r="BF450" s="3">
        <v>275</v>
      </c>
      <c r="BG450" s="3">
        <v>144</v>
      </c>
      <c r="BH450" s="3">
        <v>294</v>
      </c>
      <c r="BI450" s="3">
        <v>206</v>
      </c>
      <c r="BJ450" s="3">
        <v>109</v>
      </c>
      <c r="BK450" s="3">
        <v>125</v>
      </c>
      <c r="BL450" s="3">
        <v>409</v>
      </c>
      <c r="BM450" s="3">
        <v>157</v>
      </c>
      <c r="BN450" s="3">
        <v>507</v>
      </c>
      <c r="BO450" s="3">
        <v>295</v>
      </c>
      <c r="BP450" s="3">
        <v>332</v>
      </c>
      <c r="BQ450" s="3">
        <v>187</v>
      </c>
      <c r="BR450" s="3">
        <v>394</v>
      </c>
      <c r="BS450" s="3">
        <v>534</v>
      </c>
      <c r="BT450" s="3">
        <v>299</v>
      </c>
      <c r="BU450" s="3">
        <v>126</v>
      </c>
      <c r="BV450" s="3">
        <v>154</v>
      </c>
      <c r="BW450" s="3">
        <v>132</v>
      </c>
      <c r="BX450" s="3">
        <v>381</v>
      </c>
      <c r="BY450" s="3">
        <v>320</v>
      </c>
      <c r="BZ450" s="3">
        <v>180</v>
      </c>
      <c r="CA450" s="3">
        <v>169</v>
      </c>
      <c r="CB450" s="3">
        <v>340</v>
      </c>
      <c r="CC450" s="3">
        <v>293</v>
      </c>
      <c r="CD450" s="3">
        <v>536</v>
      </c>
      <c r="CE450" s="3">
        <v>178</v>
      </c>
      <c r="CF450" s="3">
        <v>184</v>
      </c>
      <c r="CG450" s="3">
        <v>270</v>
      </c>
      <c r="CH450" s="3">
        <v>245</v>
      </c>
    </row>
    <row r="451" spans="1:86" x14ac:dyDescent="0.2">
      <c r="A451" s="5" t="s">
        <v>491</v>
      </c>
      <c r="B451" s="9">
        <v>297024</v>
      </c>
      <c r="C451" s="9">
        <v>113</v>
      </c>
      <c r="D451" s="9">
        <v>498712</v>
      </c>
      <c r="E451" s="1" t="s">
        <v>492</v>
      </c>
      <c r="F451" s="1" t="s">
        <v>78</v>
      </c>
      <c r="G451" s="1" t="s">
        <v>78</v>
      </c>
      <c r="H451" s="1" t="s">
        <v>78</v>
      </c>
      <c r="I451" s="3">
        <v>615</v>
      </c>
      <c r="J451" s="3">
        <v>443</v>
      </c>
      <c r="K451" s="3">
        <v>543</v>
      </c>
      <c r="L451" s="3">
        <v>428</v>
      </c>
      <c r="M451" s="3">
        <v>802</v>
      </c>
      <c r="N451" s="3">
        <v>626</v>
      </c>
      <c r="O451" s="3">
        <v>333</v>
      </c>
      <c r="P451" s="3">
        <v>392</v>
      </c>
      <c r="Q451" s="3">
        <v>486</v>
      </c>
      <c r="R451" s="3">
        <v>567</v>
      </c>
      <c r="S451" s="3">
        <v>432</v>
      </c>
      <c r="T451" s="3">
        <v>404</v>
      </c>
      <c r="U451" s="3">
        <v>453</v>
      </c>
      <c r="V451" s="3">
        <v>831</v>
      </c>
      <c r="W451" s="3">
        <v>458</v>
      </c>
      <c r="X451" s="3">
        <v>532</v>
      </c>
      <c r="Y451" s="3">
        <v>438</v>
      </c>
      <c r="Z451" s="3">
        <v>630</v>
      </c>
      <c r="AA451" s="3">
        <v>550</v>
      </c>
      <c r="AB451" s="3">
        <v>344</v>
      </c>
      <c r="AC451" s="3">
        <v>391</v>
      </c>
      <c r="AD451" s="3">
        <v>387</v>
      </c>
      <c r="AE451" s="3">
        <v>478</v>
      </c>
      <c r="AF451" s="3">
        <v>509</v>
      </c>
      <c r="AG451" s="3">
        <v>551</v>
      </c>
      <c r="AH451" s="3">
        <v>345</v>
      </c>
      <c r="AI451" s="3">
        <v>541</v>
      </c>
      <c r="AJ451" s="3">
        <v>427</v>
      </c>
      <c r="AK451" s="3">
        <v>492</v>
      </c>
      <c r="AL451" s="3">
        <v>597</v>
      </c>
      <c r="AM451" s="3">
        <v>473</v>
      </c>
      <c r="AN451" s="3">
        <v>492</v>
      </c>
      <c r="AO451" s="3">
        <v>417</v>
      </c>
      <c r="AP451" s="3">
        <v>453</v>
      </c>
      <c r="AQ451" s="3">
        <v>675</v>
      </c>
      <c r="AR451" s="3">
        <v>494</v>
      </c>
      <c r="AS451" s="3">
        <v>325</v>
      </c>
      <c r="AT451" s="3">
        <v>495</v>
      </c>
      <c r="AU451" s="3">
        <v>350</v>
      </c>
      <c r="AV451" s="3">
        <v>492</v>
      </c>
      <c r="AW451" s="3">
        <v>283</v>
      </c>
      <c r="AX451" s="3">
        <v>447</v>
      </c>
      <c r="AY451" s="3">
        <v>521</v>
      </c>
      <c r="AZ451" s="3">
        <v>395</v>
      </c>
      <c r="BA451" s="3">
        <v>403</v>
      </c>
      <c r="BB451" s="3">
        <v>372</v>
      </c>
      <c r="BC451" s="3">
        <v>585</v>
      </c>
      <c r="BD451" s="3">
        <v>450</v>
      </c>
      <c r="BE451" s="3">
        <v>651</v>
      </c>
      <c r="BF451" s="3">
        <v>463</v>
      </c>
      <c r="BG451" s="3">
        <v>371</v>
      </c>
      <c r="BH451" s="3">
        <v>901</v>
      </c>
      <c r="BI451" s="3">
        <v>569</v>
      </c>
      <c r="BJ451" s="3">
        <v>388</v>
      </c>
      <c r="BK451" s="3">
        <v>948</v>
      </c>
      <c r="BL451" s="3">
        <v>539</v>
      </c>
      <c r="BM451" s="3">
        <v>291</v>
      </c>
      <c r="BN451" s="3">
        <v>733</v>
      </c>
      <c r="BO451" s="3">
        <v>679</v>
      </c>
      <c r="BP451" s="3">
        <v>373</v>
      </c>
      <c r="BQ451" s="3">
        <v>675</v>
      </c>
      <c r="BR451" s="3">
        <v>957</v>
      </c>
      <c r="BS451" s="3">
        <v>1050</v>
      </c>
      <c r="BT451" s="3">
        <v>1073</v>
      </c>
      <c r="BU451" s="3">
        <v>593</v>
      </c>
      <c r="BV451" s="3">
        <v>948</v>
      </c>
      <c r="BW451" s="3">
        <v>499</v>
      </c>
      <c r="BX451" s="3">
        <v>535</v>
      </c>
      <c r="BY451" s="3">
        <v>397</v>
      </c>
      <c r="BZ451" s="3">
        <v>459</v>
      </c>
      <c r="CA451" s="3">
        <v>425</v>
      </c>
      <c r="CB451" s="3">
        <v>438</v>
      </c>
      <c r="CC451" s="3">
        <v>570</v>
      </c>
      <c r="CD451" s="3">
        <v>397</v>
      </c>
      <c r="CE451" s="3">
        <v>755</v>
      </c>
      <c r="CF451" s="3">
        <v>214</v>
      </c>
      <c r="CG451" s="3">
        <v>660</v>
      </c>
      <c r="CH451" s="3">
        <v>511</v>
      </c>
    </row>
    <row r="452" spans="1:86" x14ac:dyDescent="0.2">
      <c r="A452" s="5" t="s">
        <v>461</v>
      </c>
      <c r="B452" s="9">
        <v>291772</v>
      </c>
      <c r="C452" s="9">
        <v>187</v>
      </c>
      <c r="D452" s="9">
        <v>605658</v>
      </c>
      <c r="E452" s="1" t="s">
        <v>462</v>
      </c>
      <c r="F452" s="1" t="s">
        <v>78</v>
      </c>
      <c r="G452" s="1" t="s">
        <v>78</v>
      </c>
      <c r="H452" s="1" t="s">
        <v>78</v>
      </c>
      <c r="I452" s="3">
        <v>287</v>
      </c>
      <c r="J452" s="3">
        <v>552</v>
      </c>
      <c r="K452" s="3">
        <v>258</v>
      </c>
      <c r="L452" s="3">
        <v>1102</v>
      </c>
      <c r="M452" s="3">
        <v>361</v>
      </c>
      <c r="N452" s="3">
        <v>752</v>
      </c>
      <c r="O452" s="3">
        <v>286</v>
      </c>
      <c r="P452" s="3">
        <v>217</v>
      </c>
      <c r="Q452" s="3">
        <v>286</v>
      </c>
      <c r="R452" s="3">
        <v>444</v>
      </c>
      <c r="S452" s="3">
        <v>608</v>
      </c>
      <c r="T452" s="3">
        <v>343</v>
      </c>
      <c r="U452" s="3">
        <v>541</v>
      </c>
      <c r="V452" s="3">
        <v>355</v>
      </c>
      <c r="W452" s="3">
        <v>306</v>
      </c>
      <c r="X452" s="3">
        <v>352</v>
      </c>
      <c r="Y452" s="3">
        <v>220</v>
      </c>
      <c r="Z452" s="3">
        <v>318</v>
      </c>
      <c r="AA452" s="3">
        <v>299</v>
      </c>
      <c r="AB452" s="3">
        <v>598</v>
      </c>
      <c r="AC452" s="3">
        <v>228</v>
      </c>
      <c r="AD452" s="3">
        <v>394</v>
      </c>
      <c r="AE452" s="3">
        <v>376</v>
      </c>
      <c r="AF452" s="3">
        <v>317</v>
      </c>
      <c r="AG452" s="3">
        <v>308</v>
      </c>
      <c r="AH452" s="3">
        <v>363</v>
      </c>
      <c r="AI452" s="3">
        <v>261</v>
      </c>
      <c r="AJ452" s="3">
        <v>837</v>
      </c>
      <c r="AK452" s="3">
        <v>211</v>
      </c>
      <c r="AL452" s="3">
        <v>324</v>
      </c>
      <c r="AM452" s="3">
        <v>201</v>
      </c>
      <c r="AN452" s="3">
        <v>270</v>
      </c>
      <c r="AO452" s="3">
        <v>302</v>
      </c>
      <c r="AP452" s="3">
        <v>166</v>
      </c>
      <c r="AQ452" s="3">
        <v>384</v>
      </c>
      <c r="AR452" s="3">
        <v>354</v>
      </c>
      <c r="AS452" s="3">
        <v>223</v>
      </c>
      <c r="AT452" s="3">
        <v>299</v>
      </c>
      <c r="AU452" s="3">
        <v>233</v>
      </c>
      <c r="AV452" s="3">
        <v>296</v>
      </c>
      <c r="AW452" s="3">
        <v>208</v>
      </c>
      <c r="AX452" s="3">
        <v>280</v>
      </c>
      <c r="AY452" s="3">
        <v>434</v>
      </c>
      <c r="AZ452" s="3">
        <v>321</v>
      </c>
      <c r="BA452" s="3">
        <v>436</v>
      </c>
      <c r="BB452" s="3">
        <v>349</v>
      </c>
      <c r="BC452" s="3">
        <v>300</v>
      </c>
      <c r="BD452" s="3">
        <v>329</v>
      </c>
      <c r="BE452" s="3">
        <v>217</v>
      </c>
      <c r="BF452" s="3">
        <v>292</v>
      </c>
      <c r="BG452" s="3">
        <v>322</v>
      </c>
      <c r="BH452" s="3">
        <v>400</v>
      </c>
      <c r="BI452" s="3">
        <v>240</v>
      </c>
      <c r="BJ452" s="3">
        <v>297</v>
      </c>
      <c r="BK452" s="3">
        <v>1095</v>
      </c>
      <c r="BL452" s="3">
        <v>208</v>
      </c>
      <c r="BM452" s="3">
        <v>278</v>
      </c>
      <c r="BN452" s="3">
        <v>318</v>
      </c>
      <c r="BO452" s="3">
        <v>325</v>
      </c>
      <c r="BP452" s="3">
        <v>247</v>
      </c>
      <c r="BQ452" s="3">
        <v>364</v>
      </c>
      <c r="BR452" s="3">
        <v>378</v>
      </c>
      <c r="BS452" s="3">
        <v>1089</v>
      </c>
      <c r="BT452" s="3">
        <v>1312</v>
      </c>
      <c r="BU452" s="3">
        <v>356</v>
      </c>
      <c r="BV452" s="3">
        <v>433</v>
      </c>
      <c r="BW452" s="3">
        <v>272</v>
      </c>
      <c r="BX452" s="3">
        <v>595</v>
      </c>
      <c r="BY452" s="3">
        <v>165</v>
      </c>
      <c r="BZ452" s="3">
        <v>208</v>
      </c>
      <c r="CA452" s="3">
        <v>177</v>
      </c>
      <c r="CB452" s="3">
        <v>188</v>
      </c>
      <c r="CC452" s="3">
        <v>260</v>
      </c>
      <c r="CD452" s="3">
        <v>597</v>
      </c>
      <c r="CE452" s="3">
        <v>285</v>
      </c>
      <c r="CF452" s="3">
        <v>300</v>
      </c>
      <c r="CG452" s="3">
        <v>220</v>
      </c>
      <c r="CH452" s="3">
        <v>355</v>
      </c>
    </row>
    <row r="453" spans="1:86" x14ac:dyDescent="0.2">
      <c r="A453" s="5" t="s">
        <v>421</v>
      </c>
      <c r="B453" s="9">
        <v>530871</v>
      </c>
      <c r="C453" s="9">
        <v>188</v>
      </c>
      <c r="D453" s="9">
        <v>650627</v>
      </c>
      <c r="E453" s="1" t="s">
        <v>422</v>
      </c>
      <c r="F453" s="1" t="s">
        <v>78</v>
      </c>
      <c r="G453" s="1" t="s">
        <v>78</v>
      </c>
      <c r="H453" s="1" t="s">
        <v>78</v>
      </c>
      <c r="I453" s="3">
        <v>841</v>
      </c>
      <c r="J453" s="3">
        <v>809</v>
      </c>
      <c r="K453" s="3">
        <v>1306</v>
      </c>
      <c r="L453" s="3">
        <v>453</v>
      </c>
      <c r="M453" s="3">
        <v>790</v>
      </c>
      <c r="N453" s="3">
        <v>493</v>
      </c>
      <c r="O453" s="3">
        <v>228</v>
      </c>
      <c r="P453" s="3">
        <v>272</v>
      </c>
      <c r="Q453" s="3">
        <v>530</v>
      </c>
      <c r="R453" s="3">
        <v>774</v>
      </c>
      <c r="S453" s="3">
        <v>419</v>
      </c>
      <c r="T453" s="3">
        <v>626</v>
      </c>
      <c r="U453" s="3">
        <v>365</v>
      </c>
      <c r="V453" s="3">
        <v>564</v>
      </c>
      <c r="W453" s="3">
        <v>435</v>
      </c>
      <c r="X453" s="3">
        <v>728</v>
      </c>
      <c r="Y453" s="3">
        <v>349</v>
      </c>
      <c r="Z453" s="3">
        <v>665</v>
      </c>
      <c r="AA453" s="3">
        <v>1217</v>
      </c>
      <c r="AB453" s="3">
        <v>307</v>
      </c>
      <c r="AC453" s="3">
        <v>303</v>
      </c>
      <c r="AD453" s="3">
        <v>410</v>
      </c>
      <c r="AE453" s="3">
        <v>528</v>
      </c>
      <c r="AF453" s="3">
        <v>432</v>
      </c>
      <c r="AG453" s="3">
        <v>515</v>
      </c>
      <c r="AH453" s="3">
        <v>233</v>
      </c>
      <c r="AI453" s="3">
        <v>181</v>
      </c>
      <c r="AJ453" s="3">
        <v>285</v>
      </c>
      <c r="AK453" s="3">
        <v>373</v>
      </c>
      <c r="AL453" s="3">
        <v>367</v>
      </c>
      <c r="AM453" s="3">
        <v>613</v>
      </c>
      <c r="AN453" s="3">
        <v>251</v>
      </c>
      <c r="AO453" s="3">
        <v>388</v>
      </c>
      <c r="AP453" s="3">
        <v>408</v>
      </c>
      <c r="AQ453" s="3">
        <v>799</v>
      </c>
      <c r="AR453" s="3">
        <v>365</v>
      </c>
      <c r="AS453" s="3">
        <v>431</v>
      </c>
      <c r="AT453" s="3">
        <v>747</v>
      </c>
      <c r="AU453" s="3">
        <v>532</v>
      </c>
      <c r="AV453" s="3">
        <v>213</v>
      </c>
      <c r="AW453" s="3">
        <v>384</v>
      </c>
      <c r="AX453" s="3">
        <v>1427</v>
      </c>
      <c r="AY453" s="3">
        <v>454</v>
      </c>
      <c r="AZ453" s="3">
        <v>429</v>
      </c>
      <c r="BA453" s="3">
        <v>490</v>
      </c>
      <c r="BB453" s="3">
        <v>343</v>
      </c>
      <c r="BC453" s="3">
        <v>1170</v>
      </c>
      <c r="BD453" s="3">
        <v>778</v>
      </c>
      <c r="BE453" s="3">
        <v>933</v>
      </c>
      <c r="BF453" s="3">
        <v>1329</v>
      </c>
      <c r="BG453" s="3">
        <v>198</v>
      </c>
      <c r="BH453" s="3">
        <v>1142</v>
      </c>
      <c r="BI453" s="3">
        <v>455</v>
      </c>
      <c r="BJ453" s="3">
        <v>641</v>
      </c>
      <c r="BK453" s="3">
        <v>1179</v>
      </c>
      <c r="BL453" s="3">
        <v>502</v>
      </c>
      <c r="BM453" s="3">
        <v>291</v>
      </c>
      <c r="BN453" s="3">
        <v>1784</v>
      </c>
      <c r="BO453" s="3">
        <v>840</v>
      </c>
      <c r="BP453" s="3">
        <v>447</v>
      </c>
      <c r="BQ453" s="3">
        <v>916</v>
      </c>
      <c r="BR453" s="3">
        <v>432</v>
      </c>
      <c r="BS453" s="3">
        <v>1106</v>
      </c>
      <c r="BT453" s="3">
        <v>1352</v>
      </c>
      <c r="BU453" s="3">
        <v>2614</v>
      </c>
      <c r="BV453" s="3">
        <v>1222</v>
      </c>
      <c r="BW453" s="3">
        <v>1371</v>
      </c>
      <c r="BX453" s="3">
        <v>953</v>
      </c>
      <c r="BY453" s="3">
        <v>375</v>
      </c>
      <c r="BZ453" s="3">
        <v>529</v>
      </c>
      <c r="CA453" s="3">
        <v>957</v>
      </c>
      <c r="CB453" s="3">
        <v>849</v>
      </c>
      <c r="CC453" s="3">
        <v>1168</v>
      </c>
      <c r="CD453" s="3">
        <v>1043</v>
      </c>
      <c r="CE453" s="3">
        <v>1198</v>
      </c>
      <c r="CF453" s="3">
        <v>870</v>
      </c>
      <c r="CG453" s="3">
        <v>1362</v>
      </c>
      <c r="CH453" s="3">
        <v>204</v>
      </c>
    </row>
    <row r="454" spans="1:86" x14ac:dyDescent="0.2">
      <c r="A454" s="5" t="s">
        <v>638</v>
      </c>
      <c r="B454" s="9">
        <v>247575</v>
      </c>
      <c r="C454" s="9">
        <v>184</v>
      </c>
      <c r="D454" s="9">
        <v>301584</v>
      </c>
      <c r="E454" s="1" t="s">
        <v>639</v>
      </c>
      <c r="F454" s="1" t="s">
        <v>78</v>
      </c>
      <c r="G454" s="1" t="s">
        <v>78</v>
      </c>
      <c r="H454" s="1" t="s">
        <v>78</v>
      </c>
      <c r="I454" s="3">
        <v>1048</v>
      </c>
      <c r="J454" s="3">
        <v>151</v>
      </c>
      <c r="K454" s="3">
        <v>499</v>
      </c>
      <c r="L454" s="3">
        <v>548</v>
      </c>
      <c r="M454" s="3">
        <v>390</v>
      </c>
      <c r="N454" s="3">
        <v>261</v>
      </c>
      <c r="O454" s="3">
        <v>538</v>
      </c>
      <c r="P454" s="3">
        <v>819</v>
      </c>
      <c r="Q454" s="3">
        <v>499</v>
      </c>
      <c r="R454" s="3">
        <v>848</v>
      </c>
      <c r="S454" s="3">
        <v>454</v>
      </c>
      <c r="T454" s="3">
        <v>384</v>
      </c>
      <c r="U454" s="3">
        <v>952</v>
      </c>
      <c r="V454" s="3">
        <v>1048</v>
      </c>
      <c r="W454" s="3">
        <v>704</v>
      </c>
      <c r="X454" s="3">
        <v>395</v>
      </c>
      <c r="Y454" s="3">
        <v>748</v>
      </c>
      <c r="Z454" s="3">
        <v>840</v>
      </c>
      <c r="AA454" s="3">
        <v>535</v>
      </c>
      <c r="AB454" s="3">
        <v>215</v>
      </c>
      <c r="AC454" s="3">
        <v>398</v>
      </c>
      <c r="AD454" s="3">
        <v>66</v>
      </c>
      <c r="AE454" s="3">
        <v>1296</v>
      </c>
      <c r="AF454" s="3">
        <v>660</v>
      </c>
      <c r="AG454" s="3">
        <v>896</v>
      </c>
      <c r="AH454" s="3">
        <v>112</v>
      </c>
      <c r="AI454" s="3">
        <v>703</v>
      </c>
      <c r="AJ454" s="3">
        <v>303</v>
      </c>
      <c r="AK454" s="3">
        <v>628</v>
      </c>
      <c r="AL454" s="3">
        <v>796</v>
      </c>
      <c r="AM454" s="3">
        <v>992</v>
      </c>
      <c r="AN454" s="3">
        <v>557</v>
      </c>
      <c r="AO454" s="3">
        <v>503</v>
      </c>
      <c r="AP454" s="3">
        <v>315</v>
      </c>
      <c r="AQ454" s="3">
        <v>895</v>
      </c>
      <c r="AR454" s="3">
        <v>320</v>
      </c>
      <c r="AS454" s="3">
        <v>397</v>
      </c>
      <c r="AT454" s="3">
        <v>612</v>
      </c>
      <c r="AU454" s="3">
        <v>372</v>
      </c>
      <c r="AV454" s="3">
        <v>543</v>
      </c>
      <c r="AW454" s="3">
        <v>569</v>
      </c>
      <c r="AX454" s="3">
        <v>936</v>
      </c>
      <c r="AY454" s="3">
        <v>855</v>
      </c>
      <c r="AZ454" s="3">
        <v>341</v>
      </c>
      <c r="BA454" s="3">
        <v>702</v>
      </c>
      <c r="BB454" s="3">
        <v>730</v>
      </c>
      <c r="BC454" s="3">
        <v>281</v>
      </c>
      <c r="BD454" s="3">
        <v>573</v>
      </c>
      <c r="BE454" s="3">
        <v>324</v>
      </c>
      <c r="BF454" s="3">
        <v>738</v>
      </c>
      <c r="BG454" s="3">
        <v>36</v>
      </c>
      <c r="BH454" s="3">
        <v>976</v>
      </c>
      <c r="BI454" s="3">
        <v>1384</v>
      </c>
      <c r="BJ454" s="3">
        <v>214</v>
      </c>
      <c r="BK454" s="3">
        <v>918</v>
      </c>
      <c r="BL454" s="3">
        <v>385</v>
      </c>
      <c r="BM454" s="3">
        <v>435</v>
      </c>
      <c r="BN454" s="3">
        <v>432</v>
      </c>
      <c r="BO454" s="3">
        <v>1111</v>
      </c>
      <c r="BP454" s="3">
        <v>521</v>
      </c>
      <c r="BQ454" s="3">
        <v>707</v>
      </c>
      <c r="BR454" s="3">
        <v>423</v>
      </c>
      <c r="BS454" s="3">
        <v>375</v>
      </c>
      <c r="BT454" s="3">
        <v>1022</v>
      </c>
      <c r="BU454" s="3">
        <v>663</v>
      </c>
      <c r="BV454" s="3">
        <v>1216</v>
      </c>
      <c r="BW454" s="3">
        <v>834</v>
      </c>
      <c r="BX454" s="3">
        <v>800</v>
      </c>
      <c r="BY454" s="3">
        <v>128</v>
      </c>
      <c r="BZ454" s="3">
        <v>419</v>
      </c>
      <c r="CA454" s="3">
        <v>822</v>
      </c>
      <c r="CB454" s="3">
        <v>488</v>
      </c>
      <c r="CC454" s="3">
        <v>223</v>
      </c>
      <c r="CD454" s="3">
        <v>371</v>
      </c>
      <c r="CE454" s="3">
        <v>662</v>
      </c>
      <c r="CF454" s="3">
        <v>797</v>
      </c>
      <c r="CG454" s="3">
        <v>266</v>
      </c>
      <c r="CH454" s="3">
        <v>395</v>
      </c>
    </row>
    <row r="455" spans="1:86" x14ac:dyDescent="0.2">
      <c r="A455" s="5" t="s">
        <v>580</v>
      </c>
      <c r="B455" s="9">
        <v>528050</v>
      </c>
      <c r="C455" s="9">
        <v>217</v>
      </c>
      <c r="D455" s="9">
        <v>362008</v>
      </c>
      <c r="E455" s="1" t="s">
        <v>581</v>
      </c>
      <c r="F455" s="1" t="s">
        <v>78</v>
      </c>
      <c r="G455" s="1" t="s">
        <v>78</v>
      </c>
      <c r="H455" s="1" t="s">
        <v>78</v>
      </c>
      <c r="I455" s="3">
        <v>1297</v>
      </c>
      <c r="J455" s="3">
        <v>1897</v>
      </c>
      <c r="K455" s="3">
        <v>373</v>
      </c>
      <c r="L455" s="3">
        <v>385</v>
      </c>
      <c r="M455" s="3">
        <v>1013</v>
      </c>
      <c r="N455" s="3">
        <v>794</v>
      </c>
      <c r="O455" s="3">
        <v>140</v>
      </c>
      <c r="P455" s="3">
        <v>232</v>
      </c>
      <c r="Q455" s="3">
        <v>712</v>
      </c>
      <c r="R455" s="3">
        <v>623</v>
      </c>
      <c r="S455" s="3">
        <v>237</v>
      </c>
      <c r="T455" s="3">
        <v>279</v>
      </c>
      <c r="U455" s="3">
        <v>315</v>
      </c>
      <c r="V455" s="3">
        <v>311</v>
      </c>
      <c r="W455" s="3">
        <v>668</v>
      </c>
      <c r="X455" s="3">
        <v>387</v>
      </c>
      <c r="Y455" s="3">
        <v>276</v>
      </c>
      <c r="Z455" s="3">
        <v>525</v>
      </c>
      <c r="AA455" s="3">
        <v>466</v>
      </c>
      <c r="AB455" s="3">
        <v>195</v>
      </c>
      <c r="AC455" s="3">
        <v>669</v>
      </c>
      <c r="AD455" s="3">
        <v>166</v>
      </c>
      <c r="AE455" s="3">
        <v>277</v>
      </c>
      <c r="AF455" s="3">
        <v>182</v>
      </c>
      <c r="AG455" s="3">
        <v>200</v>
      </c>
      <c r="AH455" s="3">
        <v>517</v>
      </c>
      <c r="AI455" s="3">
        <v>258</v>
      </c>
      <c r="AJ455" s="3">
        <v>2635</v>
      </c>
      <c r="AK455" s="3">
        <v>212</v>
      </c>
      <c r="AL455" s="3">
        <v>300</v>
      </c>
      <c r="AM455" s="3">
        <v>315</v>
      </c>
      <c r="AN455" s="3">
        <v>154</v>
      </c>
      <c r="AO455" s="3">
        <v>1182</v>
      </c>
      <c r="AP455" s="3">
        <v>281</v>
      </c>
      <c r="AQ455" s="3">
        <v>352</v>
      </c>
      <c r="AR455" s="3">
        <v>181</v>
      </c>
      <c r="AS455" s="3">
        <v>1980</v>
      </c>
      <c r="AT455" s="3">
        <v>382</v>
      </c>
      <c r="AU455" s="3">
        <v>686</v>
      </c>
      <c r="AV455" s="3">
        <v>883</v>
      </c>
      <c r="AW455" s="3">
        <v>181</v>
      </c>
      <c r="AX455" s="3">
        <v>628</v>
      </c>
      <c r="AY455" s="3">
        <v>848</v>
      </c>
      <c r="AZ455" s="3">
        <v>136</v>
      </c>
      <c r="BA455" s="3">
        <v>282</v>
      </c>
      <c r="BB455" s="3">
        <v>164</v>
      </c>
      <c r="BC455" s="3">
        <v>483</v>
      </c>
      <c r="BD455" s="3">
        <v>325</v>
      </c>
      <c r="BE455" s="3">
        <v>426</v>
      </c>
      <c r="BF455" s="3">
        <v>512</v>
      </c>
      <c r="BG455" s="3">
        <v>147</v>
      </c>
      <c r="BH455" s="3">
        <v>450</v>
      </c>
      <c r="BI455" s="3">
        <v>254</v>
      </c>
      <c r="BJ455" s="3">
        <v>315</v>
      </c>
      <c r="BK455" s="3">
        <v>380</v>
      </c>
      <c r="BL455" s="3">
        <v>1332</v>
      </c>
      <c r="BM455" s="3">
        <v>164</v>
      </c>
      <c r="BN455" s="3">
        <v>532</v>
      </c>
      <c r="BO455" s="3">
        <v>426</v>
      </c>
      <c r="BP455" s="3">
        <v>227</v>
      </c>
      <c r="BQ455" s="3">
        <v>643</v>
      </c>
      <c r="BR455" s="3">
        <v>218</v>
      </c>
      <c r="BS455" s="3">
        <v>487</v>
      </c>
      <c r="BT455" s="3">
        <v>2246</v>
      </c>
      <c r="BU455" s="3">
        <v>1013</v>
      </c>
      <c r="BV455" s="3">
        <v>573</v>
      </c>
      <c r="BW455" s="3">
        <v>506</v>
      </c>
      <c r="BX455" s="3">
        <v>443</v>
      </c>
      <c r="BY455" s="3">
        <v>209</v>
      </c>
      <c r="BZ455" s="3">
        <v>268</v>
      </c>
      <c r="CA455" s="3">
        <v>366</v>
      </c>
      <c r="CB455" s="3">
        <v>620</v>
      </c>
      <c r="CC455" s="3">
        <v>488</v>
      </c>
      <c r="CD455" s="3">
        <v>398</v>
      </c>
      <c r="CE455" s="3">
        <v>348</v>
      </c>
      <c r="CF455" s="3">
        <v>5756</v>
      </c>
      <c r="CG455" s="3">
        <v>399</v>
      </c>
      <c r="CH455" s="3">
        <v>570</v>
      </c>
    </row>
    <row r="456" spans="1:86" x14ac:dyDescent="0.2">
      <c r="A456" s="5" t="s">
        <v>669</v>
      </c>
      <c r="B456" s="9">
        <v>895697</v>
      </c>
      <c r="C456" s="9">
        <v>290</v>
      </c>
      <c r="D456" s="9">
        <v>293848</v>
      </c>
      <c r="E456" s="1" t="s">
        <v>670</v>
      </c>
      <c r="F456" s="1" t="s">
        <v>78</v>
      </c>
      <c r="G456" s="1" t="s">
        <v>78</v>
      </c>
      <c r="H456" s="1" t="s">
        <v>78</v>
      </c>
      <c r="I456" s="3">
        <v>242</v>
      </c>
      <c r="J456" s="3">
        <v>432</v>
      </c>
      <c r="K456" s="3">
        <v>369</v>
      </c>
      <c r="L456" s="3">
        <v>303</v>
      </c>
      <c r="M456" s="3">
        <v>229</v>
      </c>
      <c r="N456" s="3">
        <v>608</v>
      </c>
      <c r="O456" s="3">
        <v>148</v>
      </c>
      <c r="P456" s="3">
        <v>136</v>
      </c>
      <c r="Q456" s="3">
        <v>181</v>
      </c>
      <c r="R456" s="3">
        <v>350</v>
      </c>
      <c r="S456" s="3">
        <v>318</v>
      </c>
      <c r="T456" s="3">
        <v>707</v>
      </c>
      <c r="U456" s="3">
        <v>257</v>
      </c>
      <c r="V456" s="3">
        <v>204</v>
      </c>
      <c r="W456" s="3">
        <v>289</v>
      </c>
      <c r="X456" s="3">
        <v>344</v>
      </c>
      <c r="Y456" s="3">
        <v>301</v>
      </c>
      <c r="Z456" s="3">
        <v>423</v>
      </c>
      <c r="AA456" s="3">
        <v>467</v>
      </c>
      <c r="AB456" s="3">
        <v>210</v>
      </c>
      <c r="AC456" s="3">
        <v>229</v>
      </c>
      <c r="AD456" s="3">
        <v>173</v>
      </c>
      <c r="AE456" s="3">
        <v>127</v>
      </c>
      <c r="AF456" s="3">
        <v>180</v>
      </c>
      <c r="AG456" s="3">
        <v>117</v>
      </c>
      <c r="AH456" s="3">
        <v>158</v>
      </c>
      <c r="AI456" s="3">
        <v>432</v>
      </c>
      <c r="AJ456" s="3">
        <v>218</v>
      </c>
      <c r="AK456" s="3">
        <v>205</v>
      </c>
      <c r="AL456" s="3">
        <v>287</v>
      </c>
      <c r="AM456" s="3">
        <v>266</v>
      </c>
      <c r="AN456" s="3">
        <v>217</v>
      </c>
      <c r="AO456" s="3">
        <v>379</v>
      </c>
      <c r="AP456" s="3">
        <v>179</v>
      </c>
      <c r="AQ456" s="3">
        <v>414</v>
      </c>
      <c r="AR456" s="3">
        <v>275</v>
      </c>
      <c r="AS456" s="3">
        <v>269</v>
      </c>
      <c r="AT456" s="3">
        <v>293</v>
      </c>
      <c r="AU456" s="3">
        <v>189</v>
      </c>
      <c r="AV456" s="3">
        <v>212</v>
      </c>
      <c r="AW456" s="3">
        <v>249</v>
      </c>
      <c r="AX456" s="3">
        <v>457</v>
      </c>
      <c r="AY456" s="3">
        <v>223</v>
      </c>
      <c r="AZ456" s="3">
        <v>256</v>
      </c>
      <c r="BA456" s="3">
        <v>184</v>
      </c>
      <c r="BB456" s="3">
        <v>211</v>
      </c>
      <c r="BC456" s="3">
        <v>575</v>
      </c>
      <c r="BD456" s="3">
        <v>333</v>
      </c>
      <c r="BE456" s="3">
        <v>280</v>
      </c>
      <c r="BF456" s="3">
        <v>800</v>
      </c>
      <c r="BG456" s="3">
        <v>139</v>
      </c>
      <c r="BH456" s="3">
        <v>602</v>
      </c>
      <c r="BI456" s="3">
        <v>312</v>
      </c>
      <c r="BJ456" s="3">
        <v>378</v>
      </c>
      <c r="BK456" s="3">
        <v>718</v>
      </c>
      <c r="BL456" s="3">
        <v>348</v>
      </c>
      <c r="BM456" s="3">
        <v>153</v>
      </c>
      <c r="BN456" s="3">
        <v>300</v>
      </c>
      <c r="BO456" s="3">
        <v>1062</v>
      </c>
      <c r="BP456" s="3">
        <v>173</v>
      </c>
      <c r="BQ456" s="3">
        <v>353</v>
      </c>
      <c r="BR456" s="3">
        <v>341</v>
      </c>
      <c r="BS456" s="3">
        <v>528</v>
      </c>
      <c r="BT456" s="3">
        <v>417</v>
      </c>
      <c r="BU456" s="3">
        <v>354</v>
      </c>
      <c r="BV456" s="3">
        <v>796</v>
      </c>
      <c r="BW456" s="3">
        <v>1272</v>
      </c>
      <c r="BX456" s="3">
        <v>421</v>
      </c>
      <c r="BY456" s="3">
        <v>210</v>
      </c>
      <c r="BZ456" s="3">
        <v>273</v>
      </c>
      <c r="CA456" s="3">
        <v>371</v>
      </c>
      <c r="CB456" s="3">
        <v>193</v>
      </c>
      <c r="CC456" s="3">
        <v>833</v>
      </c>
      <c r="CD456" s="3">
        <v>508</v>
      </c>
      <c r="CE456" s="3">
        <v>534</v>
      </c>
      <c r="CF456" s="3">
        <v>288</v>
      </c>
      <c r="CG456" s="3">
        <v>1401</v>
      </c>
      <c r="CH456" s="3">
        <v>448</v>
      </c>
    </row>
    <row r="457" spans="1:86" x14ac:dyDescent="0.2">
      <c r="A457" s="5" t="s">
        <v>673</v>
      </c>
      <c r="B457" s="9">
        <v>588283</v>
      </c>
      <c r="C457" s="9">
        <v>174</v>
      </c>
      <c r="D457" s="9">
        <v>291025</v>
      </c>
      <c r="E457" s="1" t="s">
        <v>674</v>
      </c>
      <c r="F457" s="1" t="s">
        <v>78</v>
      </c>
      <c r="G457" s="1" t="s">
        <v>78</v>
      </c>
      <c r="H457" s="1" t="s">
        <v>78</v>
      </c>
      <c r="I457" s="3">
        <v>1270</v>
      </c>
      <c r="J457" s="3">
        <v>286</v>
      </c>
      <c r="K457" s="3">
        <v>418</v>
      </c>
      <c r="L457" s="3">
        <v>249</v>
      </c>
      <c r="M457" s="3">
        <v>519</v>
      </c>
      <c r="N457" s="3">
        <v>274</v>
      </c>
      <c r="O457" s="3">
        <v>410</v>
      </c>
      <c r="P457" s="3">
        <v>317</v>
      </c>
      <c r="Q457" s="3">
        <v>277</v>
      </c>
      <c r="R457" s="3">
        <v>422</v>
      </c>
      <c r="S457" s="3">
        <v>254</v>
      </c>
      <c r="T457" s="3">
        <v>178</v>
      </c>
      <c r="U457" s="3">
        <v>196</v>
      </c>
      <c r="V457" s="3">
        <v>293</v>
      </c>
      <c r="W457" s="3">
        <v>206</v>
      </c>
      <c r="X457" s="3">
        <v>327</v>
      </c>
      <c r="Y457" s="3">
        <v>189</v>
      </c>
      <c r="Z457" s="3">
        <v>668</v>
      </c>
      <c r="AA457" s="3">
        <v>336</v>
      </c>
      <c r="AB457" s="3">
        <v>628</v>
      </c>
      <c r="AC457" s="3">
        <v>187</v>
      </c>
      <c r="AD457" s="3">
        <v>370</v>
      </c>
      <c r="AE457" s="3">
        <v>263</v>
      </c>
      <c r="AF457" s="3">
        <v>217</v>
      </c>
      <c r="AG457" s="3">
        <v>255</v>
      </c>
      <c r="AH457" s="3">
        <v>208</v>
      </c>
      <c r="AI457" s="3">
        <v>294</v>
      </c>
      <c r="AJ457" s="3">
        <v>185</v>
      </c>
      <c r="AK457" s="3">
        <v>201</v>
      </c>
      <c r="AL457" s="3">
        <v>604</v>
      </c>
      <c r="AM457" s="3">
        <v>379</v>
      </c>
      <c r="AN457" s="3">
        <v>805</v>
      </c>
      <c r="AO457" s="3">
        <v>367</v>
      </c>
      <c r="AP457" s="3">
        <v>347</v>
      </c>
      <c r="AQ457" s="3">
        <v>455</v>
      </c>
      <c r="AR457" s="3">
        <v>582</v>
      </c>
      <c r="AS457" s="3">
        <v>193</v>
      </c>
      <c r="AT457" s="3">
        <v>291</v>
      </c>
      <c r="AU457" s="3">
        <v>305</v>
      </c>
      <c r="AV457" s="3">
        <v>217</v>
      </c>
      <c r="AW457" s="3">
        <v>179</v>
      </c>
      <c r="AX457" s="3">
        <v>774</v>
      </c>
      <c r="AY457" s="3">
        <v>1197</v>
      </c>
      <c r="AZ457" s="3">
        <v>318</v>
      </c>
      <c r="BA457" s="3">
        <v>258</v>
      </c>
      <c r="BB457" s="3">
        <v>907</v>
      </c>
      <c r="BC457" s="3">
        <v>471</v>
      </c>
      <c r="BD457" s="3">
        <v>658</v>
      </c>
      <c r="BE457" s="3">
        <v>886</v>
      </c>
      <c r="BF457" s="3">
        <v>897</v>
      </c>
      <c r="BG457" s="3">
        <v>420</v>
      </c>
      <c r="BH457" s="3">
        <v>264</v>
      </c>
      <c r="BI457" s="3">
        <v>335</v>
      </c>
      <c r="BJ457" s="3">
        <v>173</v>
      </c>
      <c r="BK457" s="3">
        <v>430</v>
      </c>
      <c r="BL457" s="3">
        <v>935</v>
      </c>
      <c r="BM457" s="3">
        <v>170</v>
      </c>
      <c r="BN457" s="3">
        <v>326</v>
      </c>
      <c r="BO457" s="3">
        <v>230</v>
      </c>
      <c r="BP457" s="3">
        <v>179</v>
      </c>
      <c r="BQ457" s="3">
        <v>416</v>
      </c>
      <c r="BR457" s="3">
        <v>233</v>
      </c>
      <c r="BS457" s="3">
        <v>310</v>
      </c>
      <c r="BT457" s="3">
        <v>278</v>
      </c>
      <c r="BU457" s="3">
        <v>599</v>
      </c>
      <c r="BV457" s="3">
        <v>229</v>
      </c>
      <c r="BW457" s="3">
        <v>211</v>
      </c>
      <c r="BX457" s="3">
        <v>711</v>
      </c>
      <c r="BY457" s="3">
        <v>1173</v>
      </c>
      <c r="BZ457" s="3">
        <v>195</v>
      </c>
      <c r="CA457" s="3">
        <v>397</v>
      </c>
      <c r="CB457" s="3">
        <v>266</v>
      </c>
      <c r="CC457" s="3">
        <v>403</v>
      </c>
      <c r="CD457" s="3">
        <v>587</v>
      </c>
      <c r="CE457" s="3">
        <v>152</v>
      </c>
      <c r="CF457" s="3">
        <v>367</v>
      </c>
      <c r="CG457" s="3">
        <v>249</v>
      </c>
      <c r="CH457" s="3">
        <v>773</v>
      </c>
    </row>
    <row r="458" spans="1:86" x14ac:dyDescent="0.2">
      <c r="A458" s="5" t="s">
        <v>671</v>
      </c>
      <c r="B458" s="9">
        <v>536494</v>
      </c>
      <c r="C458" s="9">
        <v>200</v>
      </c>
      <c r="D458" s="9">
        <v>293007</v>
      </c>
      <c r="E458" s="1" t="s">
        <v>672</v>
      </c>
      <c r="F458" s="1" t="s">
        <v>78</v>
      </c>
      <c r="G458" s="1" t="s">
        <v>78</v>
      </c>
      <c r="H458" s="1" t="s">
        <v>78</v>
      </c>
      <c r="I458" s="3">
        <v>266</v>
      </c>
      <c r="J458" s="3">
        <v>237</v>
      </c>
      <c r="K458" s="3">
        <v>264</v>
      </c>
      <c r="L458" s="3">
        <v>274</v>
      </c>
      <c r="M458" s="3">
        <v>420</v>
      </c>
      <c r="N458" s="3">
        <v>283</v>
      </c>
      <c r="O458" s="3">
        <v>225</v>
      </c>
      <c r="P458" s="3">
        <v>90</v>
      </c>
      <c r="Q458" s="3">
        <v>101</v>
      </c>
      <c r="R458" s="3">
        <v>367</v>
      </c>
      <c r="S458" s="3">
        <v>112</v>
      </c>
      <c r="T458" s="3">
        <v>250</v>
      </c>
      <c r="U458" s="3">
        <v>115</v>
      </c>
      <c r="V458" s="3">
        <v>187</v>
      </c>
      <c r="W458" s="3">
        <v>177</v>
      </c>
      <c r="X458" s="3">
        <v>353</v>
      </c>
      <c r="Y458" s="3">
        <v>90</v>
      </c>
      <c r="Z458" s="3">
        <v>232</v>
      </c>
      <c r="AA458" s="3">
        <v>250</v>
      </c>
      <c r="AB458" s="3">
        <v>147</v>
      </c>
      <c r="AC458" s="3">
        <v>314</v>
      </c>
      <c r="AD458" s="3">
        <v>187</v>
      </c>
      <c r="AE458" s="3">
        <v>127</v>
      </c>
      <c r="AF458" s="3">
        <v>394</v>
      </c>
      <c r="AG458" s="3">
        <v>115</v>
      </c>
      <c r="AH458" s="3">
        <v>124</v>
      </c>
      <c r="AI458" s="3">
        <v>297</v>
      </c>
      <c r="AJ458" s="3">
        <v>262</v>
      </c>
      <c r="AK458" s="3">
        <v>114</v>
      </c>
      <c r="AL458" s="3">
        <v>641</v>
      </c>
      <c r="AM458" s="3">
        <v>252</v>
      </c>
      <c r="AN458" s="3">
        <v>116</v>
      </c>
      <c r="AO458" s="3">
        <v>110</v>
      </c>
      <c r="AP458" s="3">
        <v>112</v>
      </c>
      <c r="AQ458" s="3">
        <v>358</v>
      </c>
      <c r="AR458" s="3">
        <v>501</v>
      </c>
      <c r="AS458" s="3">
        <v>119</v>
      </c>
      <c r="AT458" s="3">
        <v>217</v>
      </c>
      <c r="AU458" s="3">
        <v>178</v>
      </c>
      <c r="AV458" s="3">
        <v>173</v>
      </c>
      <c r="AW458" s="3">
        <v>113</v>
      </c>
      <c r="AX458" s="3">
        <v>220</v>
      </c>
      <c r="AY458" s="3">
        <v>144</v>
      </c>
      <c r="AZ458" s="3">
        <v>126</v>
      </c>
      <c r="BA458" s="3">
        <v>268</v>
      </c>
      <c r="BB458" s="3">
        <v>94</v>
      </c>
      <c r="BC458" s="3">
        <v>156</v>
      </c>
      <c r="BD458" s="3">
        <v>416</v>
      </c>
      <c r="BE458" s="3">
        <v>120</v>
      </c>
      <c r="BF458" s="3">
        <v>217</v>
      </c>
      <c r="BG458" s="3">
        <v>103</v>
      </c>
      <c r="BH458" s="3">
        <v>221</v>
      </c>
      <c r="BI458" s="3">
        <v>123</v>
      </c>
      <c r="BJ458" s="3">
        <v>261</v>
      </c>
      <c r="BK458" s="3">
        <v>223</v>
      </c>
      <c r="BL458" s="3">
        <v>181</v>
      </c>
      <c r="BM458" s="3">
        <v>150</v>
      </c>
      <c r="BN458" s="3">
        <v>167</v>
      </c>
      <c r="BO458" s="3">
        <v>191</v>
      </c>
      <c r="BP458" s="3">
        <v>79</v>
      </c>
      <c r="BQ458" s="3">
        <v>272</v>
      </c>
      <c r="BR458" s="3">
        <v>134</v>
      </c>
      <c r="BS458" s="3">
        <v>122</v>
      </c>
      <c r="BT458" s="3">
        <v>232</v>
      </c>
      <c r="BU458" s="3">
        <v>319</v>
      </c>
      <c r="BV458" s="3">
        <v>255</v>
      </c>
      <c r="BW458" s="3">
        <v>457</v>
      </c>
      <c r="BX458" s="3">
        <v>144</v>
      </c>
      <c r="BY458" s="3">
        <v>993</v>
      </c>
      <c r="BZ458" s="3">
        <v>104</v>
      </c>
      <c r="CA458" s="3">
        <v>126</v>
      </c>
      <c r="CB458" s="3">
        <v>102</v>
      </c>
      <c r="CC458" s="3">
        <v>169</v>
      </c>
      <c r="CD458" s="3">
        <v>100</v>
      </c>
      <c r="CE458" s="3">
        <v>256</v>
      </c>
      <c r="CF458" s="3">
        <v>344</v>
      </c>
      <c r="CG458" s="3">
        <v>220</v>
      </c>
      <c r="CH458" s="3">
        <v>285</v>
      </c>
    </row>
    <row r="459" spans="1:86" x14ac:dyDescent="0.2">
      <c r="A459" s="5" t="s">
        <v>973</v>
      </c>
      <c r="B459" s="9">
        <v>568970</v>
      </c>
      <c r="C459" s="9">
        <v>97</v>
      </c>
      <c r="D459" s="9">
        <v>200471</v>
      </c>
      <c r="E459" s="1" t="s">
        <v>974</v>
      </c>
      <c r="F459" s="1" t="s">
        <v>78</v>
      </c>
      <c r="G459" s="1" t="s">
        <v>78</v>
      </c>
      <c r="H459" s="1" t="s">
        <v>78</v>
      </c>
      <c r="I459" s="3">
        <v>443</v>
      </c>
      <c r="J459" s="3">
        <v>184</v>
      </c>
      <c r="K459" s="3">
        <v>696</v>
      </c>
      <c r="L459" s="3">
        <v>263</v>
      </c>
      <c r="M459" s="3">
        <v>567</v>
      </c>
      <c r="N459" s="3">
        <v>438</v>
      </c>
      <c r="O459" s="3">
        <v>612</v>
      </c>
      <c r="P459" s="3">
        <v>541</v>
      </c>
      <c r="Q459" s="3">
        <v>840</v>
      </c>
      <c r="R459" s="3">
        <v>704</v>
      </c>
      <c r="S459" s="3">
        <v>1909</v>
      </c>
      <c r="T459" s="3">
        <v>492</v>
      </c>
      <c r="U459" s="3">
        <v>521</v>
      </c>
      <c r="V459" s="3">
        <v>478</v>
      </c>
      <c r="W459" s="3">
        <v>401</v>
      </c>
      <c r="X459" s="3">
        <v>438</v>
      </c>
      <c r="Y459" s="3">
        <v>605</v>
      </c>
      <c r="Z459" s="3">
        <v>355</v>
      </c>
      <c r="AA459" s="3">
        <v>651</v>
      </c>
      <c r="AB459" s="3">
        <v>439</v>
      </c>
      <c r="AC459" s="3">
        <v>676</v>
      </c>
      <c r="AD459" s="3">
        <v>271</v>
      </c>
      <c r="AE459" s="3">
        <v>356</v>
      </c>
      <c r="AF459" s="3">
        <v>417</v>
      </c>
      <c r="AG459" s="3">
        <v>555</v>
      </c>
      <c r="AH459" s="3">
        <v>711</v>
      </c>
      <c r="AI459" s="3">
        <v>409</v>
      </c>
      <c r="AJ459" s="3">
        <v>414</v>
      </c>
      <c r="AK459" s="3">
        <v>743</v>
      </c>
      <c r="AL459" s="3">
        <v>518</v>
      </c>
      <c r="AM459" s="3">
        <v>344</v>
      </c>
      <c r="AN459" s="3">
        <v>487</v>
      </c>
      <c r="AO459" s="3">
        <v>476</v>
      </c>
      <c r="AP459" s="3">
        <v>592</v>
      </c>
      <c r="AQ459" s="3">
        <v>635</v>
      </c>
      <c r="AR459" s="3">
        <v>423</v>
      </c>
      <c r="AS459" s="3">
        <v>297</v>
      </c>
      <c r="AT459" s="3">
        <v>499</v>
      </c>
      <c r="AU459" s="3">
        <v>512</v>
      </c>
      <c r="AV459" s="3">
        <v>571</v>
      </c>
      <c r="AW459" s="3">
        <v>507</v>
      </c>
      <c r="AX459" s="3">
        <v>492</v>
      </c>
      <c r="AY459" s="3">
        <v>773</v>
      </c>
      <c r="AZ459" s="3">
        <v>221</v>
      </c>
      <c r="BA459" s="3">
        <v>580</v>
      </c>
      <c r="BB459" s="3">
        <v>627</v>
      </c>
      <c r="BC459" s="3">
        <v>454</v>
      </c>
      <c r="BD459" s="3">
        <v>364</v>
      </c>
      <c r="BE459" s="3">
        <v>501</v>
      </c>
      <c r="BF459" s="3">
        <v>295</v>
      </c>
      <c r="BG459" s="3">
        <v>381</v>
      </c>
      <c r="BH459" s="3">
        <v>382</v>
      </c>
      <c r="BI459" s="3">
        <v>388</v>
      </c>
      <c r="BJ459" s="3">
        <v>367</v>
      </c>
      <c r="BK459" s="3">
        <v>535</v>
      </c>
      <c r="BL459" s="3">
        <v>516</v>
      </c>
      <c r="BM459" s="3">
        <v>328</v>
      </c>
      <c r="BN459" s="3">
        <v>457</v>
      </c>
      <c r="BO459" s="3">
        <v>428</v>
      </c>
      <c r="BP459" s="3">
        <v>344</v>
      </c>
      <c r="BQ459" s="3">
        <v>550</v>
      </c>
      <c r="BR459" s="3">
        <v>477</v>
      </c>
      <c r="BS459" s="3">
        <v>485</v>
      </c>
      <c r="BT459" s="3">
        <v>495</v>
      </c>
      <c r="BU459" s="3">
        <v>407</v>
      </c>
      <c r="BV459" s="3">
        <v>596</v>
      </c>
      <c r="BW459" s="3">
        <v>499</v>
      </c>
      <c r="BX459" s="3">
        <v>705</v>
      </c>
      <c r="BY459" s="3">
        <v>612</v>
      </c>
      <c r="BZ459" s="3">
        <v>572</v>
      </c>
      <c r="CA459" s="3">
        <v>340</v>
      </c>
      <c r="CB459" s="3">
        <v>292</v>
      </c>
      <c r="CC459" s="3">
        <v>484</v>
      </c>
      <c r="CD459" s="3">
        <v>326</v>
      </c>
      <c r="CE459" s="3">
        <v>409</v>
      </c>
      <c r="CF459" s="3">
        <v>485</v>
      </c>
      <c r="CG459" s="3">
        <v>352</v>
      </c>
      <c r="CH459" s="3">
        <v>667</v>
      </c>
    </row>
    <row r="460" spans="1:86" x14ac:dyDescent="0.2">
      <c r="A460" s="5" t="s">
        <v>554</v>
      </c>
      <c r="B460" s="9">
        <v>504508</v>
      </c>
      <c r="C460" s="9">
        <v>85</v>
      </c>
      <c r="D460" s="9">
        <v>379432</v>
      </c>
      <c r="E460" s="1" t="s">
        <v>555</v>
      </c>
      <c r="F460" s="1" t="s">
        <v>78</v>
      </c>
      <c r="G460" s="1" t="s">
        <v>78</v>
      </c>
      <c r="H460" s="1" t="s">
        <v>78</v>
      </c>
      <c r="I460" s="3">
        <v>1072</v>
      </c>
      <c r="J460" s="3">
        <v>1362</v>
      </c>
      <c r="K460" s="3">
        <v>979</v>
      </c>
      <c r="L460" s="3">
        <v>623</v>
      </c>
      <c r="M460" s="3">
        <v>1161</v>
      </c>
      <c r="N460" s="3">
        <v>1072</v>
      </c>
      <c r="O460" s="3">
        <v>767</v>
      </c>
      <c r="P460" s="3">
        <v>858</v>
      </c>
      <c r="Q460" s="3">
        <v>597</v>
      </c>
      <c r="R460" s="3">
        <v>1185</v>
      </c>
      <c r="S460" s="3">
        <v>716</v>
      </c>
      <c r="T460" s="3">
        <v>1233</v>
      </c>
      <c r="U460" s="3">
        <v>749</v>
      </c>
      <c r="V460" s="3">
        <v>878</v>
      </c>
      <c r="W460" s="3">
        <v>843</v>
      </c>
      <c r="X460" s="3">
        <v>1000</v>
      </c>
      <c r="Y460" s="3">
        <v>728</v>
      </c>
      <c r="Z460" s="3">
        <v>954</v>
      </c>
      <c r="AA460" s="3">
        <v>1214</v>
      </c>
      <c r="AB460" s="3">
        <v>892</v>
      </c>
      <c r="AC460" s="3">
        <v>1033</v>
      </c>
      <c r="AD460" s="3">
        <v>675</v>
      </c>
      <c r="AE460" s="3">
        <v>902</v>
      </c>
      <c r="AF460" s="3">
        <v>1096</v>
      </c>
      <c r="AG460" s="3">
        <v>923</v>
      </c>
      <c r="AH460" s="3">
        <v>742</v>
      </c>
      <c r="AI460" s="3">
        <v>1119</v>
      </c>
      <c r="AJ460" s="3">
        <v>969</v>
      </c>
      <c r="AK460" s="3">
        <v>658</v>
      </c>
      <c r="AL460" s="3">
        <v>1966</v>
      </c>
      <c r="AM460" s="3">
        <v>787</v>
      </c>
      <c r="AN460" s="3">
        <v>733</v>
      </c>
      <c r="AO460" s="3">
        <v>681</v>
      </c>
      <c r="AP460" s="3">
        <v>602</v>
      </c>
      <c r="AQ460" s="3">
        <v>753</v>
      </c>
      <c r="AR460" s="3">
        <v>977</v>
      </c>
      <c r="AS460" s="3">
        <v>727</v>
      </c>
      <c r="AT460" s="3">
        <v>1333</v>
      </c>
      <c r="AU460" s="3">
        <v>872</v>
      </c>
      <c r="AV460" s="3">
        <v>1049</v>
      </c>
      <c r="AW460" s="3">
        <v>705</v>
      </c>
      <c r="AX460" s="3">
        <v>1299</v>
      </c>
      <c r="AY460" s="3">
        <v>739</v>
      </c>
      <c r="AZ460" s="3">
        <v>600</v>
      </c>
      <c r="BA460" s="3">
        <v>1007</v>
      </c>
      <c r="BB460" s="3">
        <v>648</v>
      </c>
      <c r="BC460" s="3">
        <v>731</v>
      </c>
      <c r="BD460" s="3">
        <v>1265</v>
      </c>
      <c r="BE460" s="3">
        <v>674</v>
      </c>
      <c r="BF460" s="3">
        <v>1055</v>
      </c>
      <c r="BG460" s="3">
        <v>786</v>
      </c>
      <c r="BH460" s="3">
        <v>752</v>
      </c>
      <c r="BI460" s="3">
        <v>590</v>
      </c>
      <c r="BJ460" s="3">
        <v>1306</v>
      </c>
      <c r="BK460" s="3">
        <v>1000</v>
      </c>
      <c r="BL460" s="3">
        <v>805</v>
      </c>
      <c r="BM460" s="3">
        <v>682</v>
      </c>
      <c r="BN460" s="3">
        <v>898</v>
      </c>
      <c r="BO460" s="3">
        <v>1080</v>
      </c>
      <c r="BP460" s="3">
        <v>569</v>
      </c>
      <c r="BQ460" s="3">
        <v>1350</v>
      </c>
      <c r="BR460" s="3">
        <v>765</v>
      </c>
      <c r="BS460" s="3">
        <v>815</v>
      </c>
      <c r="BT460" s="3">
        <v>685</v>
      </c>
      <c r="BU460" s="3">
        <v>1164</v>
      </c>
      <c r="BV460" s="3">
        <v>1041</v>
      </c>
      <c r="BW460" s="3">
        <v>1139</v>
      </c>
      <c r="BX460" s="3">
        <v>743</v>
      </c>
      <c r="BY460" s="3">
        <v>1354</v>
      </c>
      <c r="BZ460" s="3">
        <v>645</v>
      </c>
      <c r="CA460" s="3">
        <v>748</v>
      </c>
      <c r="CB460" s="3">
        <v>593</v>
      </c>
      <c r="CC460" s="3">
        <v>636</v>
      </c>
      <c r="CD460" s="3">
        <v>868</v>
      </c>
      <c r="CE460" s="3">
        <v>847</v>
      </c>
      <c r="CF460" s="3">
        <v>1096</v>
      </c>
      <c r="CG460" s="3">
        <v>1470</v>
      </c>
      <c r="CH460" s="3">
        <v>1094</v>
      </c>
    </row>
    <row r="461" spans="1:86" x14ac:dyDescent="0.2">
      <c r="A461" s="5" t="s">
        <v>779</v>
      </c>
      <c r="B461" s="9">
        <v>631360</v>
      </c>
      <c r="C461" s="9">
        <v>245</v>
      </c>
      <c r="D461" s="9">
        <v>232869</v>
      </c>
      <c r="E461" s="1" t="s">
        <v>780</v>
      </c>
      <c r="F461" s="1" t="s">
        <v>78</v>
      </c>
      <c r="G461" s="1" t="s">
        <v>78</v>
      </c>
      <c r="H461" s="1" t="s">
        <v>78</v>
      </c>
      <c r="I461" s="3">
        <v>447</v>
      </c>
      <c r="J461" s="3">
        <v>531</v>
      </c>
      <c r="K461" s="3">
        <v>632</v>
      </c>
      <c r="L461" s="3">
        <v>461</v>
      </c>
      <c r="M461" s="3">
        <v>1051</v>
      </c>
      <c r="N461" s="3">
        <v>1287</v>
      </c>
      <c r="O461" s="3">
        <v>325</v>
      </c>
      <c r="P461" s="3">
        <v>141</v>
      </c>
      <c r="Q461" s="3">
        <v>569</v>
      </c>
      <c r="R461" s="3">
        <v>929</v>
      </c>
      <c r="S461" s="3">
        <v>418</v>
      </c>
      <c r="T461" s="3">
        <v>343</v>
      </c>
      <c r="U461" s="3">
        <v>803</v>
      </c>
      <c r="V461" s="3">
        <v>865</v>
      </c>
      <c r="W461" s="3">
        <v>204</v>
      </c>
      <c r="X461" s="3">
        <v>401</v>
      </c>
      <c r="Y461" s="3">
        <v>857</v>
      </c>
      <c r="Z461" s="3">
        <v>437</v>
      </c>
      <c r="AA461" s="3">
        <v>900</v>
      </c>
      <c r="AB461" s="3">
        <v>1154</v>
      </c>
      <c r="AC461" s="3">
        <v>766</v>
      </c>
      <c r="AD461" s="3">
        <v>345</v>
      </c>
      <c r="AE461" s="3">
        <v>743</v>
      </c>
      <c r="AF461" s="3">
        <v>234</v>
      </c>
      <c r="AG461" s="3">
        <v>583</v>
      </c>
      <c r="AH461" s="3">
        <v>239</v>
      </c>
      <c r="AI461" s="3">
        <v>362</v>
      </c>
      <c r="AJ461" s="3">
        <v>1136</v>
      </c>
      <c r="AK461" s="3">
        <v>477</v>
      </c>
      <c r="AL461" s="3">
        <v>658</v>
      </c>
      <c r="AM461" s="3">
        <v>412</v>
      </c>
      <c r="AN461" s="3">
        <v>211</v>
      </c>
      <c r="AO461" s="3">
        <v>658</v>
      </c>
      <c r="AP461" s="3">
        <v>579</v>
      </c>
      <c r="AQ461" s="3">
        <v>877</v>
      </c>
      <c r="AR461" s="3">
        <v>699</v>
      </c>
      <c r="AS461" s="3">
        <v>711</v>
      </c>
      <c r="AT461" s="3">
        <v>1251</v>
      </c>
      <c r="AU461" s="3">
        <v>1277</v>
      </c>
      <c r="AV461" s="3">
        <v>175</v>
      </c>
      <c r="AW461" s="3">
        <v>230</v>
      </c>
      <c r="AX461" s="3">
        <v>596</v>
      </c>
      <c r="AY461" s="3">
        <v>635</v>
      </c>
      <c r="AZ461" s="3">
        <v>143</v>
      </c>
      <c r="BA461" s="3">
        <v>590</v>
      </c>
      <c r="BB461" s="3">
        <v>291</v>
      </c>
      <c r="BC461" s="3">
        <v>424</v>
      </c>
      <c r="BD461" s="3">
        <v>1142</v>
      </c>
      <c r="BE461" s="3">
        <v>409</v>
      </c>
      <c r="BF461" s="3">
        <v>512</v>
      </c>
      <c r="BG461" s="3">
        <v>207</v>
      </c>
      <c r="BH461" s="3">
        <v>429</v>
      </c>
      <c r="BI461" s="3">
        <v>394</v>
      </c>
      <c r="BJ461" s="3">
        <v>444</v>
      </c>
      <c r="BK461" s="3">
        <v>478</v>
      </c>
      <c r="BL461" s="3">
        <v>154</v>
      </c>
      <c r="BM461" s="3">
        <v>596</v>
      </c>
      <c r="BN461" s="3">
        <v>255</v>
      </c>
      <c r="BO461" s="3">
        <v>1491</v>
      </c>
      <c r="BP461" s="3">
        <v>229</v>
      </c>
      <c r="BQ461" s="3">
        <v>586</v>
      </c>
      <c r="BR461" s="3">
        <v>561</v>
      </c>
      <c r="BS461" s="3">
        <v>704</v>
      </c>
      <c r="BT461" s="3">
        <v>1141</v>
      </c>
      <c r="BU461" s="3">
        <v>603</v>
      </c>
      <c r="BV461" s="3">
        <v>636</v>
      </c>
      <c r="BW461" s="3">
        <v>1893</v>
      </c>
      <c r="BX461" s="3">
        <v>627</v>
      </c>
      <c r="BY461" s="3">
        <v>310</v>
      </c>
      <c r="BZ461" s="3">
        <v>327</v>
      </c>
      <c r="CA461" s="3">
        <v>748</v>
      </c>
      <c r="CB461" s="3">
        <v>820</v>
      </c>
      <c r="CC461" s="3">
        <v>584</v>
      </c>
      <c r="CD461" s="3">
        <v>646</v>
      </c>
      <c r="CE461" s="3">
        <v>277</v>
      </c>
      <c r="CF461" s="3">
        <v>1268</v>
      </c>
      <c r="CG461" s="3">
        <v>882</v>
      </c>
      <c r="CH461" s="3">
        <v>2213</v>
      </c>
    </row>
    <row r="462" spans="1:86" x14ac:dyDescent="0.2">
      <c r="A462" s="5" t="s">
        <v>701</v>
      </c>
      <c r="B462" s="9">
        <v>240766</v>
      </c>
      <c r="C462" s="9">
        <v>244</v>
      </c>
      <c r="D462" s="9">
        <v>272365</v>
      </c>
      <c r="E462" s="1" t="s">
        <v>702</v>
      </c>
      <c r="F462" s="1" t="s">
        <v>78</v>
      </c>
      <c r="G462" s="1" t="s">
        <v>78</v>
      </c>
      <c r="H462" s="1" t="s">
        <v>78</v>
      </c>
      <c r="I462" s="3">
        <v>551</v>
      </c>
      <c r="J462" s="3">
        <v>527</v>
      </c>
      <c r="K462" s="3">
        <v>522</v>
      </c>
      <c r="L462" s="3">
        <v>494</v>
      </c>
      <c r="M462" s="3">
        <v>520</v>
      </c>
      <c r="N462" s="3">
        <v>466</v>
      </c>
      <c r="O462" s="3">
        <v>573</v>
      </c>
      <c r="P462" s="3">
        <v>723</v>
      </c>
      <c r="Q462" s="3">
        <v>602</v>
      </c>
      <c r="R462" s="3">
        <v>623</v>
      </c>
      <c r="S462" s="3">
        <v>433</v>
      </c>
      <c r="T462" s="3">
        <v>712</v>
      </c>
      <c r="U462" s="3">
        <v>536</v>
      </c>
      <c r="V462" s="3">
        <v>531</v>
      </c>
      <c r="W462" s="3">
        <v>396</v>
      </c>
      <c r="X462" s="3">
        <v>457</v>
      </c>
      <c r="Y462" s="3">
        <v>563</v>
      </c>
      <c r="Z462" s="3">
        <v>509</v>
      </c>
      <c r="AA462" s="3">
        <v>445</v>
      </c>
      <c r="AB462" s="3">
        <v>688</v>
      </c>
      <c r="AC462" s="3">
        <v>552</v>
      </c>
      <c r="AD462" s="3">
        <v>594</v>
      </c>
      <c r="AE462" s="3">
        <v>575</v>
      </c>
      <c r="AF462" s="3">
        <v>486</v>
      </c>
      <c r="AG462" s="3">
        <v>691</v>
      </c>
      <c r="AH462" s="3">
        <v>603</v>
      </c>
      <c r="AI462" s="3">
        <v>538</v>
      </c>
      <c r="AJ462" s="3">
        <v>515</v>
      </c>
      <c r="AK462" s="3">
        <v>598</v>
      </c>
      <c r="AL462" s="3">
        <v>574</v>
      </c>
      <c r="AM462" s="3">
        <v>537</v>
      </c>
      <c r="AN462" s="3">
        <v>605</v>
      </c>
      <c r="AO462" s="3">
        <v>684</v>
      </c>
      <c r="AP462" s="3">
        <v>423</v>
      </c>
      <c r="AQ462" s="3">
        <v>405</v>
      </c>
      <c r="AR462" s="3">
        <v>559</v>
      </c>
      <c r="AS462" s="3">
        <v>480</v>
      </c>
      <c r="AT462" s="3">
        <v>600</v>
      </c>
      <c r="AU462" s="3">
        <v>660</v>
      </c>
      <c r="AV462" s="3">
        <v>534</v>
      </c>
      <c r="AW462" s="3">
        <v>539</v>
      </c>
      <c r="AX462" s="3">
        <v>528</v>
      </c>
      <c r="AY462" s="3">
        <v>692</v>
      </c>
      <c r="AZ462" s="3">
        <v>580</v>
      </c>
      <c r="BA462" s="3">
        <v>577</v>
      </c>
      <c r="BB462" s="3">
        <v>984</v>
      </c>
      <c r="BC462" s="3">
        <v>970</v>
      </c>
      <c r="BD462" s="3">
        <v>629</v>
      </c>
      <c r="BE462" s="3">
        <v>752</v>
      </c>
      <c r="BF462" s="3">
        <v>521</v>
      </c>
      <c r="BG462" s="3">
        <v>738</v>
      </c>
      <c r="BH462" s="3">
        <v>489</v>
      </c>
      <c r="BI462" s="3">
        <v>714</v>
      </c>
      <c r="BJ462" s="3">
        <v>544</v>
      </c>
      <c r="BK462" s="3">
        <v>503</v>
      </c>
      <c r="BL462" s="3">
        <v>781</v>
      </c>
      <c r="BM462" s="3">
        <v>749</v>
      </c>
      <c r="BN462" s="3">
        <v>539</v>
      </c>
      <c r="BO462" s="3">
        <v>494</v>
      </c>
      <c r="BP462" s="3">
        <v>397</v>
      </c>
      <c r="BQ462" s="3">
        <v>652</v>
      </c>
      <c r="BR462" s="3">
        <v>721</v>
      </c>
      <c r="BS462" s="3">
        <v>504</v>
      </c>
      <c r="BT462" s="3">
        <v>404</v>
      </c>
      <c r="BU462" s="3">
        <v>622</v>
      </c>
      <c r="BV462" s="3">
        <v>374</v>
      </c>
      <c r="BW462" s="3">
        <v>389</v>
      </c>
      <c r="BX462" s="3">
        <v>696</v>
      </c>
      <c r="BY462" s="3">
        <v>625</v>
      </c>
      <c r="BZ462" s="3">
        <v>589</v>
      </c>
      <c r="CA462" s="3">
        <v>580</v>
      </c>
      <c r="CB462" s="3">
        <v>622</v>
      </c>
      <c r="CC462" s="3">
        <v>680</v>
      </c>
      <c r="CD462" s="3">
        <v>627</v>
      </c>
      <c r="CE462" s="3">
        <v>760</v>
      </c>
      <c r="CF462" s="3">
        <v>757</v>
      </c>
      <c r="CG462" s="3">
        <v>484</v>
      </c>
      <c r="CH462" s="3">
        <v>407</v>
      </c>
    </row>
    <row r="463" spans="1:86" x14ac:dyDescent="0.2">
      <c r="A463" s="5" t="s">
        <v>705</v>
      </c>
      <c r="B463" s="9">
        <v>412676</v>
      </c>
      <c r="C463" s="9">
        <v>191</v>
      </c>
      <c r="D463" s="9">
        <v>270999</v>
      </c>
      <c r="E463" s="1" t="s">
        <v>706</v>
      </c>
      <c r="F463" s="1" t="s">
        <v>78</v>
      </c>
      <c r="G463" s="1" t="s">
        <v>78</v>
      </c>
      <c r="H463" s="1" t="s">
        <v>78</v>
      </c>
      <c r="I463" s="3">
        <v>557</v>
      </c>
      <c r="J463" s="3">
        <v>552</v>
      </c>
      <c r="K463" s="3">
        <v>598</v>
      </c>
      <c r="L463" s="3">
        <v>428</v>
      </c>
      <c r="M463" s="3">
        <v>399</v>
      </c>
      <c r="N463" s="3">
        <v>590</v>
      </c>
      <c r="O463" s="3">
        <v>299</v>
      </c>
      <c r="P463" s="3">
        <v>693</v>
      </c>
      <c r="Q463" s="3">
        <v>386</v>
      </c>
      <c r="R463" s="3">
        <v>577</v>
      </c>
      <c r="S463" s="3">
        <v>399</v>
      </c>
      <c r="T463" s="3">
        <v>389</v>
      </c>
      <c r="U463" s="3">
        <v>434</v>
      </c>
      <c r="V463" s="3">
        <v>399</v>
      </c>
      <c r="W463" s="3">
        <v>400</v>
      </c>
      <c r="X463" s="3">
        <v>439</v>
      </c>
      <c r="Y463" s="3">
        <v>446</v>
      </c>
      <c r="Z463" s="3">
        <v>547</v>
      </c>
      <c r="AA463" s="3">
        <v>568</v>
      </c>
      <c r="AB463" s="3">
        <v>377</v>
      </c>
      <c r="AC463" s="3">
        <v>672</v>
      </c>
      <c r="AD463" s="3">
        <v>509</v>
      </c>
      <c r="AE463" s="3">
        <v>456</v>
      </c>
      <c r="AF463" s="3">
        <v>219</v>
      </c>
      <c r="AG463" s="3">
        <v>424</v>
      </c>
      <c r="AH463" s="3">
        <v>298</v>
      </c>
      <c r="AI463" s="3">
        <v>478</v>
      </c>
      <c r="AJ463" s="3">
        <v>586</v>
      </c>
      <c r="AK463" s="3">
        <v>348</v>
      </c>
      <c r="AL463" s="3">
        <v>571</v>
      </c>
      <c r="AM463" s="3">
        <v>581</v>
      </c>
      <c r="AN463" s="3">
        <v>209</v>
      </c>
      <c r="AO463" s="3">
        <v>455</v>
      </c>
      <c r="AP463" s="3">
        <v>429</v>
      </c>
      <c r="AQ463" s="3">
        <v>731</v>
      </c>
      <c r="AR463" s="3">
        <v>356</v>
      </c>
      <c r="AS463" s="3">
        <v>378</v>
      </c>
      <c r="AT463" s="3">
        <v>407</v>
      </c>
      <c r="AU463" s="3">
        <v>322</v>
      </c>
      <c r="AV463" s="3">
        <v>549</v>
      </c>
      <c r="AW463" s="3">
        <v>322</v>
      </c>
      <c r="AX463" s="3">
        <v>499</v>
      </c>
      <c r="AY463" s="3">
        <v>392</v>
      </c>
      <c r="AZ463" s="3">
        <v>276</v>
      </c>
      <c r="BA463" s="3">
        <v>343</v>
      </c>
      <c r="BB463" s="3">
        <v>426</v>
      </c>
      <c r="BC463" s="3">
        <v>441</v>
      </c>
      <c r="BD463" s="3">
        <v>422</v>
      </c>
      <c r="BE463" s="3">
        <v>375</v>
      </c>
      <c r="BF463" s="3">
        <v>401</v>
      </c>
      <c r="BG463" s="3">
        <v>355</v>
      </c>
      <c r="BH463" s="3">
        <v>584</v>
      </c>
      <c r="BI463" s="3">
        <v>400</v>
      </c>
      <c r="BJ463" s="3">
        <v>343</v>
      </c>
      <c r="BK463" s="3">
        <v>527</v>
      </c>
      <c r="BL463" s="3">
        <v>439</v>
      </c>
      <c r="BM463" s="3">
        <v>326</v>
      </c>
      <c r="BN463" s="3">
        <v>435</v>
      </c>
      <c r="BO463" s="3">
        <v>446</v>
      </c>
      <c r="BP463" s="3">
        <v>448</v>
      </c>
      <c r="BQ463" s="3">
        <v>528</v>
      </c>
      <c r="BR463" s="3">
        <v>256</v>
      </c>
      <c r="BS463" s="3">
        <v>444</v>
      </c>
      <c r="BT463" s="3">
        <v>559</v>
      </c>
      <c r="BU463" s="3">
        <v>316</v>
      </c>
      <c r="BV463" s="3">
        <v>455</v>
      </c>
      <c r="BW463" s="3">
        <v>486</v>
      </c>
      <c r="BX463" s="3">
        <v>518</v>
      </c>
      <c r="BY463" s="3">
        <v>400</v>
      </c>
      <c r="BZ463" s="3">
        <v>446</v>
      </c>
      <c r="CA463" s="3">
        <v>468</v>
      </c>
      <c r="CB463" s="3">
        <v>400</v>
      </c>
      <c r="CC463" s="3">
        <v>602</v>
      </c>
      <c r="CD463" s="3">
        <v>490</v>
      </c>
      <c r="CE463" s="3">
        <v>454</v>
      </c>
      <c r="CF463" s="3">
        <v>444</v>
      </c>
      <c r="CG463" s="3">
        <v>399</v>
      </c>
      <c r="CH463" s="3">
        <v>409</v>
      </c>
    </row>
    <row r="464" spans="1:86" x14ac:dyDescent="0.2">
      <c r="A464" s="5" t="s">
        <v>723</v>
      </c>
      <c r="B464" s="9">
        <v>237538</v>
      </c>
      <c r="C464" s="9">
        <v>110</v>
      </c>
      <c r="D464" s="9">
        <v>269146</v>
      </c>
      <c r="E464" s="1" t="s">
        <v>724</v>
      </c>
      <c r="F464" s="1" t="s">
        <v>78</v>
      </c>
      <c r="G464" s="1" t="s">
        <v>78</v>
      </c>
      <c r="H464" s="1" t="s">
        <v>78</v>
      </c>
      <c r="I464" s="3">
        <v>4720</v>
      </c>
      <c r="J464" s="3">
        <v>4025</v>
      </c>
      <c r="K464" s="3">
        <v>4016</v>
      </c>
      <c r="L464" s="3">
        <v>4430</v>
      </c>
      <c r="M464" s="3">
        <v>4188</v>
      </c>
      <c r="N464" s="3">
        <v>3831</v>
      </c>
      <c r="O464" s="3">
        <v>4044</v>
      </c>
      <c r="P464" s="3">
        <v>226</v>
      </c>
      <c r="Q464" s="3">
        <v>4089</v>
      </c>
      <c r="R464" s="3">
        <v>4896</v>
      </c>
      <c r="S464" s="3">
        <v>3962</v>
      </c>
      <c r="T464" s="3">
        <v>3979</v>
      </c>
      <c r="U464" s="3">
        <v>4632</v>
      </c>
      <c r="V464" s="3">
        <v>4880</v>
      </c>
      <c r="W464" s="3">
        <v>4360</v>
      </c>
      <c r="X464" s="3">
        <v>4054</v>
      </c>
      <c r="Y464" s="3">
        <v>2403</v>
      </c>
      <c r="Z464" s="3">
        <v>3944</v>
      </c>
      <c r="AA464" s="3">
        <v>4445</v>
      </c>
      <c r="AB464" s="3">
        <v>5016</v>
      </c>
      <c r="AC464" s="3">
        <v>3690</v>
      </c>
      <c r="AD464" s="3">
        <v>4320</v>
      </c>
      <c r="AE464" s="3">
        <v>4456</v>
      </c>
      <c r="AF464" s="3">
        <v>4096</v>
      </c>
      <c r="AG464" s="3">
        <v>5112</v>
      </c>
      <c r="AH464" s="3">
        <v>2744</v>
      </c>
      <c r="AI464" s="3">
        <v>4377</v>
      </c>
      <c r="AJ464" s="3">
        <v>4066</v>
      </c>
      <c r="AK464" s="3">
        <v>4096</v>
      </c>
      <c r="AL464" s="3">
        <v>4192</v>
      </c>
      <c r="AM464" s="3">
        <v>557</v>
      </c>
      <c r="AN464" s="3">
        <v>4635</v>
      </c>
      <c r="AO464" s="3">
        <v>4256</v>
      </c>
      <c r="AP464" s="3">
        <v>4584</v>
      </c>
      <c r="AQ464" s="3">
        <v>4160</v>
      </c>
      <c r="AR464" s="3">
        <v>4299</v>
      </c>
      <c r="AS464" s="3">
        <v>3502</v>
      </c>
      <c r="AT464" s="3">
        <v>4443</v>
      </c>
      <c r="AU464" s="3">
        <v>4258</v>
      </c>
      <c r="AV464" s="3">
        <v>4101</v>
      </c>
      <c r="AW464" s="3">
        <v>4056</v>
      </c>
      <c r="AX464" s="3">
        <v>4672</v>
      </c>
      <c r="AY464" s="3">
        <v>3106</v>
      </c>
      <c r="AZ464" s="3">
        <v>3226</v>
      </c>
      <c r="BA464" s="3">
        <v>4632</v>
      </c>
      <c r="BB464" s="3">
        <v>4942</v>
      </c>
      <c r="BC464" s="3">
        <v>282</v>
      </c>
      <c r="BD464" s="3">
        <v>4408</v>
      </c>
      <c r="BE464" s="3">
        <v>3882</v>
      </c>
      <c r="BF464" s="3">
        <v>4504</v>
      </c>
      <c r="BG464" s="3">
        <v>4455</v>
      </c>
      <c r="BH464" s="3">
        <v>4320</v>
      </c>
      <c r="BI464" s="3">
        <v>5704</v>
      </c>
      <c r="BJ464" s="3">
        <v>3968</v>
      </c>
      <c r="BK464" s="3">
        <v>4006</v>
      </c>
      <c r="BL464" s="3">
        <v>4365</v>
      </c>
      <c r="BM464" s="3">
        <v>5012</v>
      </c>
      <c r="BN464" s="3">
        <v>4840</v>
      </c>
      <c r="BO464" s="3">
        <v>4328</v>
      </c>
      <c r="BP464" s="3">
        <v>180</v>
      </c>
      <c r="BQ464" s="3">
        <v>4616</v>
      </c>
      <c r="BR464" s="3">
        <v>3997</v>
      </c>
      <c r="BS464" s="3">
        <v>4120</v>
      </c>
      <c r="BT464" s="3">
        <v>3848</v>
      </c>
      <c r="BU464" s="3">
        <v>4028</v>
      </c>
      <c r="BV464" s="3">
        <v>3462</v>
      </c>
      <c r="BW464" s="3">
        <v>4352</v>
      </c>
      <c r="BX464" s="3">
        <v>4616</v>
      </c>
      <c r="BY464" s="3">
        <v>3438</v>
      </c>
      <c r="BZ464" s="3">
        <v>3711</v>
      </c>
      <c r="CA464" s="3">
        <v>4616</v>
      </c>
      <c r="CB464" s="3">
        <v>3623</v>
      </c>
      <c r="CC464" s="3">
        <v>4416</v>
      </c>
      <c r="CD464" s="3">
        <v>3988</v>
      </c>
      <c r="CE464" s="3">
        <v>4001</v>
      </c>
      <c r="CF464" s="3">
        <v>4243</v>
      </c>
      <c r="CG464" s="3">
        <v>4091</v>
      </c>
      <c r="CH464" s="3">
        <v>3719</v>
      </c>
    </row>
    <row r="465" spans="1:86" x14ac:dyDescent="0.2">
      <c r="A465" s="5" t="s">
        <v>519</v>
      </c>
      <c r="B465" s="9">
        <v>478631</v>
      </c>
      <c r="C465" s="9">
        <v>159</v>
      </c>
      <c r="D465" s="9">
        <v>438099</v>
      </c>
      <c r="E465" s="1" t="s">
        <v>520</v>
      </c>
      <c r="F465" s="1" t="s">
        <v>78</v>
      </c>
      <c r="G465" s="1" t="s">
        <v>78</v>
      </c>
      <c r="H465" s="1" t="s">
        <v>78</v>
      </c>
      <c r="I465" s="3">
        <v>318</v>
      </c>
      <c r="J465" s="3">
        <v>482</v>
      </c>
      <c r="K465" s="3">
        <v>551</v>
      </c>
      <c r="L465" s="3">
        <v>653</v>
      </c>
      <c r="M465" s="3">
        <v>343</v>
      </c>
      <c r="N465" s="3">
        <v>586</v>
      </c>
      <c r="O465" s="3">
        <v>306</v>
      </c>
      <c r="P465" s="3">
        <v>269</v>
      </c>
      <c r="Q465" s="3">
        <v>252</v>
      </c>
      <c r="R465" s="3">
        <v>381</v>
      </c>
      <c r="S465" s="3">
        <v>255</v>
      </c>
      <c r="T465" s="3">
        <v>401</v>
      </c>
      <c r="U465" s="3">
        <v>260</v>
      </c>
      <c r="V465" s="3">
        <v>373</v>
      </c>
      <c r="W465" s="3">
        <v>353</v>
      </c>
      <c r="X465" s="3">
        <v>472</v>
      </c>
      <c r="Y465" s="3">
        <v>266</v>
      </c>
      <c r="Z465" s="3">
        <v>515</v>
      </c>
      <c r="AA465" s="3">
        <v>457</v>
      </c>
      <c r="AB465" s="3">
        <v>311</v>
      </c>
      <c r="AC465" s="3">
        <v>341</v>
      </c>
      <c r="AD465" s="3">
        <v>132</v>
      </c>
      <c r="AE465" s="3">
        <v>212</v>
      </c>
      <c r="AF465" s="3">
        <v>352</v>
      </c>
      <c r="AG465" s="3">
        <v>292</v>
      </c>
      <c r="AH465" s="3">
        <v>94</v>
      </c>
      <c r="AI465" s="3">
        <v>336</v>
      </c>
      <c r="AJ465" s="3">
        <v>346</v>
      </c>
      <c r="AK465" s="3">
        <v>235</v>
      </c>
      <c r="AL465" s="3">
        <v>436</v>
      </c>
      <c r="AM465" s="3">
        <v>232</v>
      </c>
      <c r="AN465" s="3">
        <v>156</v>
      </c>
      <c r="AO465" s="3">
        <v>256</v>
      </c>
      <c r="AP465" s="3">
        <v>255</v>
      </c>
      <c r="AQ465" s="3">
        <v>425</v>
      </c>
      <c r="AR465" s="3">
        <v>204</v>
      </c>
      <c r="AS465" s="3">
        <v>131</v>
      </c>
      <c r="AT465" s="3">
        <v>350</v>
      </c>
      <c r="AU465" s="3">
        <v>270</v>
      </c>
      <c r="AV465" s="3">
        <v>379</v>
      </c>
      <c r="AW465" s="3">
        <v>227</v>
      </c>
      <c r="AX465" s="3">
        <v>349</v>
      </c>
      <c r="AY465" s="3">
        <v>237</v>
      </c>
      <c r="AZ465" s="3">
        <v>170</v>
      </c>
      <c r="BA465" s="3">
        <v>402</v>
      </c>
      <c r="BB465" s="3">
        <v>221</v>
      </c>
      <c r="BC465" s="3">
        <v>297</v>
      </c>
      <c r="BD465" s="3">
        <v>381</v>
      </c>
      <c r="BE465" s="3">
        <v>285</v>
      </c>
      <c r="BF465" s="3">
        <v>468</v>
      </c>
      <c r="BG465" s="3">
        <v>232</v>
      </c>
      <c r="BH465" s="3">
        <v>377</v>
      </c>
      <c r="BI465" s="3">
        <v>250</v>
      </c>
      <c r="BJ465" s="3">
        <v>429</v>
      </c>
      <c r="BK465" s="3">
        <v>407</v>
      </c>
      <c r="BL465" s="3">
        <v>105</v>
      </c>
      <c r="BM465" s="3">
        <v>265</v>
      </c>
      <c r="BN465" s="3">
        <v>381</v>
      </c>
      <c r="BO465" s="3">
        <v>216</v>
      </c>
      <c r="BP465" s="3">
        <v>315</v>
      </c>
      <c r="BQ465" s="3">
        <v>355</v>
      </c>
      <c r="BR465" s="3">
        <v>296</v>
      </c>
      <c r="BS465" s="3">
        <v>330</v>
      </c>
      <c r="BT465" s="3">
        <v>393</v>
      </c>
      <c r="BU465" s="3">
        <v>398</v>
      </c>
      <c r="BV465" s="3">
        <v>249</v>
      </c>
      <c r="BW465" s="3">
        <v>413</v>
      </c>
      <c r="BX465" s="3">
        <v>290</v>
      </c>
      <c r="BY465" s="3">
        <v>140</v>
      </c>
      <c r="BZ465" s="3">
        <v>243</v>
      </c>
      <c r="CA465" s="3">
        <v>313</v>
      </c>
      <c r="CB465" s="3">
        <v>227</v>
      </c>
      <c r="CC465" s="3">
        <v>357</v>
      </c>
      <c r="CD465" s="3">
        <v>254</v>
      </c>
      <c r="CE465" s="3">
        <v>332</v>
      </c>
      <c r="CF465" s="3">
        <v>308</v>
      </c>
      <c r="CG465" s="3">
        <v>422</v>
      </c>
      <c r="CH465" s="3">
        <v>380</v>
      </c>
    </row>
    <row r="466" spans="1:86" x14ac:dyDescent="0.2">
      <c r="A466" s="5" t="s">
        <v>801</v>
      </c>
      <c r="B466" s="9">
        <v>601084</v>
      </c>
      <c r="C466" s="9">
        <v>218</v>
      </c>
      <c r="D466" s="9">
        <v>228587</v>
      </c>
      <c r="E466" s="1" t="s">
        <v>802</v>
      </c>
      <c r="F466" s="1" t="s">
        <v>78</v>
      </c>
      <c r="G466" s="1" t="s">
        <v>78</v>
      </c>
      <c r="H466" s="1" t="s">
        <v>78</v>
      </c>
      <c r="I466" s="3">
        <v>582</v>
      </c>
      <c r="J466" s="3">
        <v>414</v>
      </c>
      <c r="K466" s="3">
        <v>208</v>
      </c>
      <c r="L466" s="3">
        <v>244</v>
      </c>
      <c r="M466" s="3">
        <v>191</v>
      </c>
      <c r="N466" s="3">
        <v>445</v>
      </c>
      <c r="O466" s="3">
        <v>178</v>
      </c>
      <c r="P466" s="3">
        <v>316</v>
      </c>
      <c r="Q466" s="3">
        <v>129</v>
      </c>
      <c r="R466" s="3">
        <v>246</v>
      </c>
      <c r="S466" s="3">
        <v>252</v>
      </c>
      <c r="T466" s="3">
        <v>173</v>
      </c>
      <c r="U466" s="3">
        <v>193</v>
      </c>
      <c r="V466" s="3">
        <v>2176</v>
      </c>
      <c r="W466" s="3">
        <v>235</v>
      </c>
      <c r="X466" s="3">
        <v>510</v>
      </c>
      <c r="Y466" s="3">
        <v>289</v>
      </c>
      <c r="Z466" s="3">
        <v>466</v>
      </c>
      <c r="AA466" s="3">
        <v>560</v>
      </c>
      <c r="AB466" s="3">
        <v>254</v>
      </c>
      <c r="AC466" s="3">
        <v>252</v>
      </c>
      <c r="AD466" s="3">
        <v>257</v>
      </c>
      <c r="AE466" s="3">
        <v>242</v>
      </c>
      <c r="AF466" s="3">
        <v>515</v>
      </c>
      <c r="AG466" s="3">
        <v>231</v>
      </c>
      <c r="AH466" s="3">
        <v>112</v>
      </c>
      <c r="AI466" s="3">
        <v>356</v>
      </c>
      <c r="AJ466" s="3">
        <v>143</v>
      </c>
      <c r="AK466" s="3">
        <v>280</v>
      </c>
      <c r="AL466" s="3">
        <v>180</v>
      </c>
      <c r="AM466" s="3">
        <v>374</v>
      </c>
      <c r="AN466" s="3">
        <v>228</v>
      </c>
      <c r="AO466" s="3">
        <v>394</v>
      </c>
      <c r="AP466" s="3">
        <v>58</v>
      </c>
      <c r="AQ466" s="3">
        <v>314</v>
      </c>
      <c r="AR466" s="3">
        <v>251</v>
      </c>
      <c r="AS466" s="3">
        <v>163</v>
      </c>
      <c r="AT466" s="3">
        <v>463</v>
      </c>
      <c r="AU466" s="3">
        <v>40</v>
      </c>
      <c r="AV466" s="3">
        <v>86</v>
      </c>
      <c r="AW466" s="3">
        <v>174</v>
      </c>
      <c r="AX466" s="3">
        <v>205</v>
      </c>
      <c r="AY466" s="3">
        <v>16</v>
      </c>
      <c r="AZ466" s="3">
        <v>175</v>
      </c>
      <c r="BA466" s="3">
        <v>229</v>
      </c>
      <c r="BB466" s="3">
        <v>193</v>
      </c>
      <c r="BC466" s="3">
        <v>173</v>
      </c>
      <c r="BD466" s="3">
        <v>299</v>
      </c>
      <c r="BE466" s="3">
        <v>120</v>
      </c>
      <c r="BF466" s="3">
        <v>406</v>
      </c>
      <c r="BG466" s="3">
        <v>116</v>
      </c>
      <c r="BH466" s="3">
        <v>223</v>
      </c>
      <c r="BI466" s="3">
        <v>189</v>
      </c>
      <c r="BJ466" s="3">
        <v>48</v>
      </c>
      <c r="BK466" s="3">
        <v>310</v>
      </c>
      <c r="BL466" s="3">
        <v>269</v>
      </c>
      <c r="BM466" s="3">
        <v>195</v>
      </c>
      <c r="BN466" s="3">
        <v>561</v>
      </c>
      <c r="BO466" s="3">
        <v>244</v>
      </c>
      <c r="BP466" s="3">
        <v>294</v>
      </c>
      <c r="BQ466" s="3">
        <v>529</v>
      </c>
      <c r="BR466" s="3">
        <v>164</v>
      </c>
      <c r="BS466" s="3">
        <v>138</v>
      </c>
      <c r="BT466" s="3">
        <v>463</v>
      </c>
      <c r="BU466" s="3">
        <v>195</v>
      </c>
      <c r="BV466" s="3">
        <v>312</v>
      </c>
      <c r="BW466" s="3">
        <v>254</v>
      </c>
      <c r="BX466" s="3">
        <v>278</v>
      </c>
      <c r="BY466" s="3">
        <v>148</v>
      </c>
      <c r="BZ466" s="3">
        <v>292</v>
      </c>
      <c r="CA466" s="3">
        <v>254</v>
      </c>
      <c r="CB466" s="3">
        <v>243</v>
      </c>
      <c r="CC466" s="3">
        <v>127</v>
      </c>
      <c r="CD466" s="3">
        <v>295</v>
      </c>
      <c r="CE466" s="3">
        <v>262</v>
      </c>
      <c r="CF466" s="3">
        <v>236</v>
      </c>
      <c r="CG466" s="3">
        <v>247</v>
      </c>
      <c r="CH466" s="3">
        <v>153</v>
      </c>
    </row>
    <row r="467" spans="1:86" x14ac:dyDescent="0.2">
      <c r="A467" s="5" t="s">
        <v>869</v>
      </c>
      <c r="B467" s="9">
        <v>577533</v>
      </c>
      <c r="C467" s="9">
        <v>186</v>
      </c>
      <c r="D467" s="9">
        <v>218839</v>
      </c>
      <c r="E467" s="1" t="s">
        <v>870</v>
      </c>
      <c r="F467" s="1" t="s">
        <v>78</v>
      </c>
      <c r="G467" s="1" t="s">
        <v>78</v>
      </c>
      <c r="H467" s="1" t="s">
        <v>78</v>
      </c>
      <c r="I467" s="3">
        <v>161</v>
      </c>
      <c r="J467" s="3">
        <v>210</v>
      </c>
      <c r="K467" s="3">
        <v>178</v>
      </c>
      <c r="L467" s="3">
        <v>133</v>
      </c>
      <c r="M467" s="3">
        <v>164</v>
      </c>
      <c r="N467" s="3">
        <v>162</v>
      </c>
      <c r="O467" s="3">
        <v>110</v>
      </c>
      <c r="P467" s="3">
        <v>93</v>
      </c>
      <c r="Q467" s="3">
        <v>97</v>
      </c>
      <c r="R467" s="3">
        <v>122</v>
      </c>
      <c r="S467" s="3">
        <v>92</v>
      </c>
      <c r="T467" s="3">
        <v>1538</v>
      </c>
      <c r="U467" s="3">
        <v>94</v>
      </c>
      <c r="V467" s="3">
        <v>146</v>
      </c>
      <c r="W467" s="3">
        <v>156</v>
      </c>
      <c r="X467" s="3">
        <v>145</v>
      </c>
      <c r="Y467" s="3">
        <v>76</v>
      </c>
      <c r="Z467" s="3">
        <v>203</v>
      </c>
      <c r="AA467" s="3">
        <v>185</v>
      </c>
      <c r="AB467" s="3">
        <v>153</v>
      </c>
      <c r="AC467" s="3">
        <v>106</v>
      </c>
      <c r="AD467" s="3">
        <v>98</v>
      </c>
      <c r="AE467" s="3">
        <v>150</v>
      </c>
      <c r="AF467" s="3">
        <v>147</v>
      </c>
      <c r="AG467" s="3">
        <v>85</v>
      </c>
      <c r="AH467" s="3">
        <v>163</v>
      </c>
      <c r="AI467" s="3">
        <v>152</v>
      </c>
      <c r="AJ467" s="3">
        <v>115</v>
      </c>
      <c r="AK467" s="3">
        <v>119</v>
      </c>
      <c r="AL467" s="3">
        <v>632</v>
      </c>
      <c r="AM467" s="3">
        <v>132</v>
      </c>
      <c r="AN467" s="3">
        <v>145</v>
      </c>
      <c r="AO467" s="3">
        <v>147</v>
      </c>
      <c r="AP467" s="3">
        <v>102</v>
      </c>
      <c r="AQ467" s="3">
        <v>260</v>
      </c>
      <c r="AR467" s="3">
        <v>95</v>
      </c>
      <c r="AS467" s="3">
        <v>126</v>
      </c>
      <c r="AT467" s="3">
        <v>142</v>
      </c>
      <c r="AU467" s="3">
        <v>156</v>
      </c>
      <c r="AV467" s="3">
        <v>156</v>
      </c>
      <c r="AW467" s="3">
        <v>92</v>
      </c>
      <c r="AX467" s="3">
        <v>2647</v>
      </c>
      <c r="AY467" s="3">
        <v>336</v>
      </c>
      <c r="AZ467" s="3">
        <v>259</v>
      </c>
      <c r="BA467" s="3">
        <v>147</v>
      </c>
      <c r="BB467" s="3">
        <v>105</v>
      </c>
      <c r="BC467" s="3">
        <v>894</v>
      </c>
      <c r="BD467" s="3">
        <v>146</v>
      </c>
      <c r="BE467" s="3">
        <v>230</v>
      </c>
      <c r="BF467" s="3">
        <v>165</v>
      </c>
      <c r="BG467" s="3">
        <v>119</v>
      </c>
      <c r="BH467" s="3">
        <v>213</v>
      </c>
      <c r="BI467" s="3">
        <v>155</v>
      </c>
      <c r="BJ467" s="3">
        <v>157</v>
      </c>
      <c r="BK467" s="3">
        <v>478</v>
      </c>
      <c r="BL467" s="3">
        <v>204</v>
      </c>
      <c r="BM467" s="3">
        <v>70</v>
      </c>
      <c r="BN467" s="3">
        <v>275</v>
      </c>
      <c r="BO467" s="3">
        <v>291</v>
      </c>
      <c r="BP467" s="3">
        <v>96</v>
      </c>
      <c r="BQ467" s="3">
        <v>250</v>
      </c>
      <c r="BR467" s="3">
        <v>231</v>
      </c>
      <c r="BS467" s="3">
        <v>214</v>
      </c>
      <c r="BT467" s="3">
        <v>291</v>
      </c>
      <c r="BU467" s="3">
        <v>2220</v>
      </c>
      <c r="BV467" s="3">
        <v>273</v>
      </c>
      <c r="BW467" s="3">
        <v>3201</v>
      </c>
      <c r="BX467" s="3">
        <v>195</v>
      </c>
      <c r="BY467" s="3">
        <v>163</v>
      </c>
      <c r="BZ467" s="3">
        <v>111</v>
      </c>
      <c r="CA467" s="3">
        <v>2084</v>
      </c>
      <c r="CB467" s="3">
        <v>105</v>
      </c>
      <c r="CC467" s="3">
        <v>242</v>
      </c>
      <c r="CD467" s="3">
        <v>365</v>
      </c>
      <c r="CE467" s="3">
        <v>1210</v>
      </c>
      <c r="CF467" s="3">
        <v>362</v>
      </c>
      <c r="CG467" s="3">
        <v>864</v>
      </c>
      <c r="CH467" s="3">
        <v>132</v>
      </c>
    </row>
    <row r="468" spans="1:86" x14ac:dyDescent="0.2">
      <c r="A468" s="5" t="s">
        <v>683</v>
      </c>
      <c r="B468" s="9">
        <v>911896</v>
      </c>
      <c r="C468" s="9">
        <v>259</v>
      </c>
      <c r="D468" s="9">
        <v>288019</v>
      </c>
      <c r="E468" s="1" t="s">
        <v>684</v>
      </c>
      <c r="F468" s="1" t="s">
        <v>78</v>
      </c>
      <c r="G468" s="1" t="s">
        <v>78</v>
      </c>
      <c r="H468" s="1" t="s">
        <v>78</v>
      </c>
      <c r="I468" s="3">
        <v>634</v>
      </c>
      <c r="J468" s="3">
        <v>223</v>
      </c>
      <c r="K468" s="3">
        <v>184</v>
      </c>
      <c r="L468" s="3">
        <v>184</v>
      </c>
      <c r="M468" s="3">
        <v>221</v>
      </c>
      <c r="N468" s="3">
        <v>277</v>
      </c>
      <c r="O468" s="3">
        <v>110</v>
      </c>
      <c r="P468" s="3">
        <v>70</v>
      </c>
      <c r="Q468" s="3">
        <v>124</v>
      </c>
      <c r="R468" s="3">
        <v>169</v>
      </c>
      <c r="S468" s="3">
        <v>106</v>
      </c>
      <c r="T468" s="3">
        <v>141</v>
      </c>
      <c r="U468" s="3">
        <v>130</v>
      </c>
      <c r="V468" s="3">
        <v>187</v>
      </c>
      <c r="W468" s="3">
        <v>112</v>
      </c>
      <c r="X468" s="3">
        <v>165</v>
      </c>
      <c r="Y468" s="3">
        <v>191</v>
      </c>
      <c r="Z468" s="3">
        <v>147</v>
      </c>
      <c r="AA468" s="3">
        <v>223</v>
      </c>
      <c r="AB468" s="3">
        <v>177</v>
      </c>
      <c r="AC468" s="3">
        <v>97</v>
      </c>
      <c r="AD468" s="3">
        <v>132</v>
      </c>
      <c r="AE468" s="3">
        <v>89</v>
      </c>
      <c r="AF468" s="3">
        <v>92</v>
      </c>
      <c r="AG468" s="3">
        <v>99</v>
      </c>
      <c r="AH468" s="3">
        <v>226</v>
      </c>
      <c r="AI468" s="3">
        <v>138</v>
      </c>
      <c r="AJ468" s="3">
        <v>118</v>
      </c>
      <c r="AK468" s="3">
        <v>62</v>
      </c>
      <c r="AL468" s="3">
        <v>119</v>
      </c>
      <c r="AM468" s="3">
        <v>158</v>
      </c>
      <c r="AN468" s="3">
        <v>101</v>
      </c>
      <c r="AO468" s="3">
        <v>115</v>
      </c>
      <c r="AP468" s="3">
        <v>152</v>
      </c>
      <c r="AQ468" s="3">
        <v>281</v>
      </c>
      <c r="AR468" s="3">
        <v>127</v>
      </c>
      <c r="AS468" s="3">
        <v>150</v>
      </c>
      <c r="AT468" s="3">
        <v>93</v>
      </c>
      <c r="AU468" s="3">
        <v>157</v>
      </c>
      <c r="AV468" s="3">
        <v>230</v>
      </c>
      <c r="AW468" s="3">
        <v>82</v>
      </c>
      <c r="AX468" s="3">
        <v>196</v>
      </c>
      <c r="AY468" s="3">
        <v>507</v>
      </c>
      <c r="AZ468" s="3">
        <v>81</v>
      </c>
      <c r="BA468" s="3">
        <v>205</v>
      </c>
      <c r="BB468" s="3">
        <v>115</v>
      </c>
      <c r="BC468" s="3">
        <v>173</v>
      </c>
      <c r="BD468" s="3">
        <v>676</v>
      </c>
      <c r="BE468" s="3">
        <v>193</v>
      </c>
      <c r="BF468" s="3">
        <v>136</v>
      </c>
      <c r="BG468" s="3">
        <v>84</v>
      </c>
      <c r="BH468" s="3">
        <v>204</v>
      </c>
      <c r="BI468" s="3">
        <v>110</v>
      </c>
      <c r="BJ468" s="3">
        <v>109</v>
      </c>
      <c r="BK468" s="3">
        <v>290</v>
      </c>
      <c r="BL468" s="3">
        <v>155</v>
      </c>
      <c r="BM468" s="3">
        <v>128</v>
      </c>
      <c r="BN468" s="3">
        <v>2307</v>
      </c>
      <c r="BO468" s="3">
        <v>2759</v>
      </c>
      <c r="BP468" s="3">
        <v>125</v>
      </c>
      <c r="BQ468" s="3">
        <v>168</v>
      </c>
      <c r="BR468" s="3">
        <v>277</v>
      </c>
      <c r="BS468" s="3">
        <v>249</v>
      </c>
      <c r="BT468" s="3">
        <v>222</v>
      </c>
      <c r="BU468" s="3">
        <v>1039</v>
      </c>
      <c r="BV468" s="3">
        <v>283</v>
      </c>
      <c r="BW468" s="3">
        <v>215</v>
      </c>
      <c r="BX468" s="3">
        <v>116</v>
      </c>
      <c r="BY468" s="3">
        <v>231</v>
      </c>
      <c r="BZ468" s="3">
        <v>101</v>
      </c>
      <c r="CA468" s="3">
        <v>190</v>
      </c>
      <c r="CB468" s="3">
        <v>118</v>
      </c>
      <c r="CC468" s="3">
        <v>148</v>
      </c>
      <c r="CD468" s="3">
        <v>175</v>
      </c>
      <c r="CE468" s="3">
        <v>198</v>
      </c>
      <c r="CF468" s="3">
        <v>146</v>
      </c>
      <c r="CG468" s="3">
        <v>219</v>
      </c>
      <c r="CH468" s="3">
        <v>200</v>
      </c>
    </row>
    <row r="469" spans="1:86" x14ac:dyDescent="0.2">
      <c r="A469" s="5" t="s">
        <v>630</v>
      </c>
      <c r="B469" s="9">
        <v>795917</v>
      </c>
      <c r="C469" s="9">
        <v>174</v>
      </c>
      <c r="D469" s="9">
        <v>308912</v>
      </c>
      <c r="E469" s="1" t="s">
        <v>631</v>
      </c>
      <c r="F469" s="1" t="s">
        <v>78</v>
      </c>
      <c r="G469" s="1" t="s">
        <v>78</v>
      </c>
      <c r="H469" s="1" t="s">
        <v>78</v>
      </c>
      <c r="I469" s="3">
        <v>378</v>
      </c>
      <c r="J469" s="3">
        <v>466</v>
      </c>
      <c r="K469" s="3">
        <v>1274</v>
      </c>
      <c r="L469" s="3">
        <v>265</v>
      </c>
      <c r="M469" s="3">
        <v>256</v>
      </c>
      <c r="N469" s="3">
        <v>414</v>
      </c>
      <c r="O469" s="3">
        <v>129</v>
      </c>
      <c r="P469" s="3">
        <v>228</v>
      </c>
      <c r="Q469" s="3">
        <v>506</v>
      </c>
      <c r="R469" s="3">
        <v>371</v>
      </c>
      <c r="S469" s="3">
        <v>402</v>
      </c>
      <c r="T469" s="3">
        <v>109</v>
      </c>
      <c r="U469" s="3">
        <v>623</v>
      </c>
      <c r="V469" s="3">
        <v>195</v>
      </c>
      <c r="W469" s="3">
        <v>400</v>
      </c>
      <c r="X469" s="3">
        <v>329</v>
      </c>
      <c r="Y469" s="3">
        <v>290</v>
      </c>
      <c r="Z469" s="3">
        <v>636</v>
      </c>
      <c r="AA469" s="3">
        <v>228</v>
      </c>
      <c r="AB469" s="3">
        <v>511</v>
      </c>
      <c r="AC469" s="3">
        <v>191</v>
      </c>
      <c r="AD469" s="3">
        <v>284</v>
      </c>
      <c r="AE469" s="3">
        <v>238</v>
      </c>
      <c r="AF469" s="3">
        <v>480</v>
      </c>
      <c r="AG469" s="3">
        <v>709</v>
      </c>
      <c r="AH469" s="3">
        <v>161</v>
      </c>
      <c r="AI469" s="3">
        <v>610</v>
      </c>
      <c r="AJ469" s="3">
        <v>141</v>
      </c>
      <c r="AK469" s="3">
        <v>384</v>
      </c>
      <c r="AL469" s="3">
        <v>156</v>
      </c>
      <c r="AM469" s="3">
        <v>282</v>
      </c>
      <c r="AN469" s="3">
        <v>390</v>
      </c>
      <c r="AO469" s="3">
        <v>355</v>
      </c>
      <c r="AP469" s="3">
        <v>972</v>
      </c>
      <c r="AQ469" s="3">
        <v>173</v>
      </c>
      <c r="AR469" s="3">
        <v>219</v>
      </c>
      <c r="AS469" s="3">
        <v>275</v>
      </c>
      <c r="AT469" s="3">
        <v>473</v>
      </c>
      <c r="AU469" s="3">
        <v>203</v>
      </c>
      <c r="AV469" s="3">
        <v>220</v>
      </c>
      <c r="AW469" s="3">
        <v>196</v>
      </c>
      <c r="AX469" s="3">
        <v>127</v>
      </c>
      <c r="AY469" s="3">
        <v>730</v>
      </c>
      <c r="AZ469" s="3">
        <v>123</v>
      </c>
      <c r="BA469" s="3">
        <v>853</v>
      </c>
      <c r="BB469" s="3">
        <v>168</v>
      </c>
      <c r="BC469" s="3">
        <v>172</v>
      </c>
      <c r="BD469" s="3">
        <v>144</v>
      </c>
      <c r="BE469" s="3">
        <v>139</v>
      </c>
      <c r="BF469" s="3">
        <v>283</v>
      </c>
      <c r="BG469" s="3">
        <v>187</v>
      </c>
      <c r="BH469" s="3">
        <v>230</v>
      </c>
      <c r="BI469" s="3">
        <v>182</v>
      </c>
      <c r="BJ469" s="3">
        <v>428</v>
      </c>
      <c r="BK469" s="3">
        <v>162</v>
      </c>
      <c r="BL469" s="3">
        <v>185</v>
      </c>
      <c r="BM469" s="3">
        <v>359</v>
      </c>
      <c r="BN469" s="3">
        <v>205</v>
      </c>
      <c r="BO469" s="3">
        <v>211</v>
      </c>
      <c r="BP469" s="3">
        <v>181</v>
      </c>
      <c r="BQ469" s="3">
        <v>151</v>
      </c>
      <c r="BR469" s="3">
        <v>182</v>
      </c>
      <c r="BS469" s="3">
        <v>466</v>
      </c>
      <c r="BT469" s="3">
        <v>166</v>
      </c>
      <c r="BU469" s="3">
        <v>279</v>
      </c>
      <c r="BV469" s="3">
        <v>188</v>
      </c>
      <c r="BW469" s="3">
        <v>182</v>
      </c>
      <c r="BX469" s="3">
        <v>187</v>
      </c>
      <c r="BY469" s="3">
        <v>168</v>
      </c>
      <c r="BZ469" s="3">
        <v>156</v>
      </c>
      <c r="CA469" s="3">
        <v>154</v>
      </c>
      <c r="CB469" s="3">
        <v>349</v>
      </c>
      <c r="CC469" s="3">
        <v>167</v>
      </c>
      <c r="CD469" s="3">
        <v>160</v>
      </c>
      <c r="CE469" s="3">
        <v>158</v>
      </c>
      <c r="CF469" s="3">
        <v>104</v>
      </c>
      <c r="CG469" s="3">
        <v>150</v>
      </c>
      <c r="CH469" s="3">
        <v>267</v>
      </c>
    </row>
    <row r="470" spans="1:86" x14ac:dyDescent="0.2">
      <c r="A470" s="5" t="s">
        <v>451</v>
      </c>
      <c r="B470" s="9">
        <v>949564</v>
      </c>
      <c r="C470" s="9">
        <v>174</v>
      </c>
      <c r="D470" s="9">
        <v>616706</v>
      </c>
      <c r="E470" s="1" t="s">
        <v>452</v>
      </c>
      <c r="F470" s="1" t="s">
        <v>78</v>
      </c>
      <c r="G470" s="1" t="s">
        <v>78</v>
      </c>
      <c r="H470" s="1" t="s">
        <v>78</v>
      </c>
      <c r="I470" s="3">
        <v>886</v>
      </c>
      <c r="J470" s="3">
        <v>816</v>
      </c>
      <c r="K470" s="3">
        <v>1044</v>
      </c>
      <c r="L470" s="3">
        <v>732</v>
      </c>
      <c r="M470" s="3">
        <v>596</v>
      </c>
      <c r="N470" s="3">
        <v>893</v>
      </c>
      <c r="O470" s="3">
        <v>400</v>
      </c>
      <c r="P470" s="3">
        <v>592</v>
      </c>
      <c r="Q470" s="3">
        <v>263</v>
      </c>
      <c r="R470" s="3">
        <v>426</v>
      </c>
      <c r="S470" s="3">
        <v>578</v>
      </c>
      <c r="T470" s="3">
        <v>322</v>
      </c>
      <c r="U470" s="3">
        <v>481</v>
      </c>
      <c r="V470" s="3">
        <v>447</v>
      </c>
      <c r="W470" s="3">
        <v>1746</v>
      </c>
      <c r="X470" s="3">
        <v>420</v>
      </c>
      <c r="Y470" s="3">
        <v>190</v>
      </c>
      <c r="Z470" s="3">
        <v>995</v>
      </c>
      <c r="AA470" s="3">
        <v>1522</v>
      </c>
      <c r="AB470" s="3">
        <v>255</v>
      </c>
      <c r="AC470" s="3">
        <v>201</v>
      </c>
      <c r="AD470" s="3">
        <v>335</v>
      </c>
      <c r="AE470" s="3">
        <v>356</v>
      </c>
      <c r="AF470" s="3">
        <v>1369</v>
      </c>
      <c r="AG470" s="3">
        <v>538</v>
      </c>
      <c r="AH470" s="3">
        <v>244</v>
      </c>
      <c r="AI470" s="3">
        <v>865</v>
      </c>
      <c r="AJ470" s="3">
        <v>137</v>
      </c>
      <c r="AK470" s="3">
        <v>716</v>
      </c>
      <c r="AL470" s="3">
        <v>143</v>
      </c>
      <c r="AM470" s="3">
        <v>210</v>
      </c>
      <c r="AN470" s="3">
        <v>364</v>
      </c>
      <c r="AO470" s="3">
        <v>704</v>
      </c>
      <c r="AP470" s="3">
        <v>456</v>
      </c>
      <c r="AQ470" s="3">
        <v>322</v>
      </c>
      <c r="AR470" s="3">
        <v>278</v>
      </c>
      <c r="AS470" s="3">
        <v>462</v>
      </c>
      <c r="AT470" s="3">
        <v>400</v>
      </c>
      <c r="AU470" s="3">
        <v>400</v>
      </c>
      <c r="AV470" s="3">
        <v>170</v>
      </c>
      <c r="AW470" s="3">
        <v>139</v>
      </c>
      <c r="AX470" s="3">
        <v>535</v>
      </c>
      <c r="AY470" s="3">
        <v>780</v>
      </c>
      <c r="AZ470" s="3">
        <v>402</v>
      </c>
      <c r="BA470" s="3">
        <v>1326</v>
      </c>
      <c r="BB470" s="3">
        <v>357</v>
      </c>
      <c r="BC470" s="3">
        <v>1156</v>
      </c>
      <c r="BD470" s="3">
        <v>720</v>
      </c>
      <c r="BE470" s="3">
        <v>114</v>
      </c>
      <c r="BF470" s="3">
        <v>725</v>
      </c>
      <c r="BG470" s="3">
        <v>476</v>
      </c>
      <c r="BH470" s="3">
        <v>161</v>
      </c>
      <c r="BI470" s="3">
        <v>200</v>
      </c>
      <c r="BJ470" s="3">
        <v>1207</v>
      </c>
      <c r="BK470" s="3">
        <v>201</v>
      </c>
      <c r="BL470" s="3">
        <v>161</v>
      </c>
      <c r="BM470" s="3">
        <v>399</v>
      </c>
      <c r="BN470" s="3">
        <v>191</v>
      </c>
      <c r="BO470" s="3">
        <v>827</v>
      </c>
      <c r="BP470" s="3">
        <v>139</v>
      </c>
      <c r="BQ470" s="3">
        <v>550</v>
      </c>
      <c r="BR470" s="3">
        <v>132</v>
      </c>
      <c r="BS470" s="3">
        <v>247</v>
      </c>
      <c r="BT470" s="3">
        <v>174</v>
      </c>
      <c r="BU470" s="3">
        <v>229</v>
      </c>
      <c r="BV470" s="3">
        <v>572</v>
      </c>
      <c r="BW470" s="3">
        <v>796</v>
      </c>
      <c r="BX470" s="3">
        <v>468</v>
      </c>
      <c r="BY470" s="3">
        <v>132</v>
      </c>
      <c r="BZ470" s="3">
        <v>269</v>
      </c>
      <c r="CA470" s="3">
        <v>201</v>
      </c>
      <c r="CB470" s="3">
        <v>164</v>
      </c>
      <c r="CC470" s="3">
        <v>281</v>
      </c>
      <c r="CD470" s="3">
        <v>347</v>
      </c>
      <c r="CE470" s="3">
        <v>263</v>
      </c>
      <c r="CF470" s="3">
        <v>342</v>
      </c>
      <c r="CG470" s="3">
        <v>298</v>
      </c>
      <c r="CH470" s="3">
        <v>256</v>
      </c>
    </row>
    <row r="471" spans="1:86" x14ac:dyDescent="0.2">
      <c r="A471" s="5" t="s">
        <v>733</v>
      </c>
      <c r="B471" s="9">
        <v>1000928</v>
      </c>
      <c r="C471" s="9">
        <v>174</v>
      </c>
      <c r="D471" s="9">
        <v>267765</v>
      </c>
      <c r="E471" s="1" t="s">
        <v>734</v>
      </c>
      <c r="F471" s="1" t="s">
        <v>78</v>
      </c>
      <c r="G471" s="1" t="s">
        <v>78</v>
      </c>
      <c r="H471" s="1" t="s">
        <v>78</v>
      </c>
      <c r="I471" s="3">
        <v>222</v>
      </c>
      <c r="J471" s="3">
        <v>646</v>
      </c>
      <c r="K471" s="3">
        <v>515</v>
      </c>
      <c r="L471" s="3">
        <v>523</v>
      </c>
      <c r="M471" s="3">
        <v>264</v>
      </c>
      <c r="N471" s="3">
        <v>717</v>
      </c>
      <c r="O471" s="3">
        <v>146</v>
      </c>
      <c r="P471" s="3">
        <v>214</v>
      </c>
      <c r="Q471" s="3">
        <v>354</v>
      </c>
      <c r="R471" s="3">
        <v>475</v>
      </c>
      <c r="S471" s="3">
        <v>457</v>
      </c>
      <c r="T471" s="3">
        <v>159</v>
      </c>
      <c r="U471" s="3">
        <v>336</v>
      </c>
      <c r="V471" s="3">
        <v>136</v>
      </c>
      <c r="W471" s="3">
        <v>170</v>
      </c>
      <c r="X471" s="3">
        <v>466</v>
      </c>
      <c r="Y471" s="3">
        <v>312</v>
      </c>
      <c r="Z471" s="3">
        <v>425</v>
      </c>
      <c r="AA471" s="3">
        <v>509</v>
      </c>
      <c r="AB471" s="3">
        <v>261</v>
      </c>
      <c r="AC471" s="3">
        <v>144</v>
      </c>
      <c r="AD471" s="3">
        <v>296</v>
      </c>
      <c r="AE471" s="3">
        <v>173</v>
      </c>
      <c r="AF471" s="3">
        <v>193</v>
      </c>
      <c r="AG471" s="3">
        <v>154</v>
      </c>
      <c r="AH471" s="3">
        <v>184</v>
      </c>
      <c r="AI471" s="3">
        <v>566</v>
      </c>
      <c r="AJ471" s="3">
        <v>183</v>
      </c>
      <c r="AK471" s="3">
        <v>284</v>
      </c>
      <c r="AL471" s="3">
        <v>112</v>
      </c>
      <c r="AM471" s="3">
        <v>696</v>
      </c>
      <c r="AN471" s="3">
        <v>316</v>
      </c>
      <c r="AO471" s="3">
        <v>609</v>
      </c>
      <c r="AP471" s="3">
        <v>243</v>
      </c>
      <c r="AQ471" s="3">
        <v>183</v>
      </c>
      <c r="AR471" s="3">
        <v>354</v>
      </c>
      <c r="AS471" s="3">
        <v>296</v>
      </c>
      <c r="AT471" s="3">
        <v>166</v>
      </c>
      <c r="AU471" s="3">
        <v>527</v>
      </c>
      <c r="AV471" s="3">
        <v>113</v>
      </c>
      <c r="AW471" s="3">
        <v>364</v>
      </c>
      <c r="AX471" s="3">
        <v>243</v>
      </c>
      <c r="AY471" s="3">
        <v>362</v>
      </c>
      <c r="AZ471" s="3">
        <v>139</v>
      </c>
      <c r="BA471" s="3">
        <v>298</v>
      </c>
      <c r="BB471" s="3">
        <v>291</v>
      </c>
      <c r="BC471" s="3">
        <v>266</v>
      </c>
      <c r="BD471" s="3">
        <v>441</v>
      </c>
      <c r="BE471" s="3">
        <v>301</v>
      </c>
      <c r="BF471" s="3">
        <v>740</v>
      </c>
      <c r="BG471" s="3">
        <v>227</v>
      </c>
      <c r="BH471" s="3">
        <v>338</v>
      </c>
      <c r="BI471" s="3">
        <v>276</v>
      </c>
      <c r="BJ471" s="3">
        <v>336</v>
      </c>
      <c r="BK471" s="3">
        <v>590</v>
      </c>
      <c r="BL471" s="3">
        <v>233</v>
      </c>
      <c r="BM471" s="3">
        <v>268</v>
      </c>
      <c r="BN471" s="3">
        <v>662</v>
      </c>
      <c r="BO471" s="3">
        <v>143</v>
      </c>
      <c r="BP471" s="3">
        <v>280</v>
      </c>
      <c r="BQ471" s="3">
        <v>332</v>
      </c>
      <c r="BR471" s="3">
        <v>94</v>
      </c>
      <c r="BS471" s="3">
        <v>196</v>
      </c>
      <c r="BT471" s="3">
        <v>144</v>
      </c>
      <c r="BU471" s="3">
        <v>383</v>
      </c>
      <c r="BV471" s="3">
        <v>319</v>
      </c>
      <c r="BW471" s="3">
        <v>179</v>
      </c>
      <c r="BX471" s="3">
        <v>351</v>
      </c>
      <c r="BY471" s="3">
        <v>194</v>
      </c>
      <c r="BZ471" s="3">
        <v>285</v>
      </c>
      <c r="CA471" s="3">
        <v>148</v>
      </c>
      <c r="CB471" s="3">
        <v>232</v>
      </c>
      <c r="CC471" s="3">
        <v>296</v>
      </c>
      <c r="CD471" s="3">
        <v>203</v>
      </c>
      <c r="CE471" s="3">
        <v>230</v>
      </c>
      <c r="CF471" s="3">
        <v>207</v>
      </c>
      <c r="CG471" s="3">
        <v>146</v>
      </c>
      <c r="CH471" s="3">
        <v>576</v>
      </c>
    </row>
    <row r="472" spans="1:86" x14ac:dyDescent="0.2">
      <c r="A472" s="5" t="s">
        <v>515</v>
      </c>
      <c r="B472" s="9">
        <v>781399</v>
      </c>
      <c r="C472" s="9">
        <v>101</v>
      </c>
      <c r="D472" s="9">
        <v>452091</v>
      </c>
      <c r="E472" s="1" t="s">
        <v>516</v>
      </c>
      <c r="F472" s="1" t="s">
        <v>78</v>
      </c>
      <c r="G472" s="1" t="s">
        <v>78</v>
      </c>
      <c r="H472" s="1" t="s">
        <v>78</v>
      </c>
      <c r="I472" s="3">
        <v>845</v>
      </c>
      <c r="J472" s="3">
        <v>1314</v>
      </c>
      <c r="K472" s="3">
        <v>678</v>
      </c>
      <c r="L472" s="3">
        <v>552</v>
      </c>
      <c r="M472" s="3">
        <v>1551</v>
      </c>
      <c r="N472" s="3">
        <v>894</v>
      </c>
      <c r="O472" s="3">
        <v>1036</v>
      </c>
      <c r="P472" s="3">
        <v>1102</v>
      </c>
      <c r="Q472" s="3">
        <v>1508</v>
      </c>
      <c r="R472" s="3">
        <v>1414</v>
      </c>
      <c r="S472" s="3">
        <v>5386</v>
      </c>
      <c r="T472" s="3">
        <v>810</v>
      </c>
      <c r="U472" s="3">
        <v>1142</v>
      </c>
      <c r="V472" s="3">
        <v>1069</v>
      </c>
      <c r="W472" s="3">
        <v>1001</v>
      </c>
      <c r="X472" s="3">
        <v>1030</v>
      </c>
      <c r="Y472" s="3">
        <v>2102</v>
      </c>
      <c r="Z472" s="3">
        <v>741</v>
      </c>
      <c r="AA472" s="3">
        <v>2577</v>
      </c>
      <c r="AB472" s="3">
        <v>1012</v>
      </c>
      <c r="AC472" s="3">
        <v>1322</v>
      </c>
      <c r="AD472" s="3">
        <v>515</v>
      </c>
      <c r="AE472" s="3">
        <v>1188</v>
      </c>
      <c r="AF472" s="3">
        <v>607</v>
      </c>
      <c r="AG472" s="3">
        <v>1783</v>
      </c>
      <c r="AH472" s="3">
        <v>2150</v>
      </c>
      <c r="AI472" s="3">
        <v>813</v>
      </c>
      <c r="AJ472" s="3">
        <v>1551</v>
      </c>
      <c r="AK472" s="3">
        <v>1542</v>
      </c>
      <c r="AL472" s="3">
        <v>773</v>
      </c>
      <c r="AM472" s="3">
        <v>576</v>
      </c>
      <c r="AN472" s="3">
        <v>686</v>
      </c>
      <c r="AO472" s="3">
        <v>975</v>
      </c>
      <c r="AP472" s="3">
        <v>2124</v>
      </c>
      <c r="AQ472" s="3">
        <v>1812</v>
      </c>
      <c r="AR472" s="3">
        <v>750</v>
      </c>
      <c r="AS472" s="3">
        <v>948</v>
      </c>
      <c r="AT472" s="3">
        <v>557</v>
      </c>
      <c r="AU472" s="3">
        <v>1894</v>
      </c>
      <c r="AV472" s="3">
        <v>2484</v>
      </c>
      <c r="AW472" s="3">
        <v>546</v>
      </c>
      <c r="AX472" s="3">
        <v>966</v>
      </c>
      <c r="AY472" s="3">
        <v>2567</v>
      </c>
      <c r="AZ472" s="3">
        <v>1987</v>
      </c>
      <c r="BA472" s="3">
        <v>1281</v>
      </c>
      <c r="BB472" s="3">
        <v>1386</v>
      </c>
      <c r="BC472" s="3">
        <v>691</v>
      </c>
      <c r="BD472" s="3">
        <v>631</v>
      </c>
      <c r="BE472" s="3">
        <v>2199</v>
      </c>
      <c r="BF472" s="3">
        <v>781</v>
      </c>
      <c r="BG472" s="3">
        <v>1534</v>
      </c>
      <c r="BH472" s="3">
        <v>893</v>
      </c>
      <c r="BI472" s="3">
        <v>795</v>
      </c>
      <c r="BJ472" s="3">
        <v>704</v>
      </c>
      <c r="BK472" s="3">
        <v>1096</v>
      </c>
      <c r="BL472" s="3">
        <v>1048</v>
      </c>
      <c r="BM472" s="3">
        <v>302</v>
      </c>
      <c r="BN472" s="3">
        <v>1544</v>
      </c>
      <c r="BO472" s="3">
        <v>1581</v>
      </c>
      <c r="BP472" s="3">
        <v>590</v>
      </c>
      <c r="BQ472" s="3">
        <v>934</v>
      </c>
      <c r="BR472" s="3">
        <v>2039</v>
      </c>
      <c r="BS472" s="3">
        <v>2088</v>
      </c>
      <c r="BT472" s="3">
        <v>1489</v>
      </c>
      <c r="BU472" s="3">
        <v>1204</v>
      </c>
      <c r="BV472" s="3">
        <v>1033</v>
      </c>
      <c r="BW472" s="3">
        <v>951</v>
      </c>
      <c r="BX472" s="3">
        <v>1147</v>
      </c>
      <c r="BY472" s="3">
        <v>1845</v>
      </c>
      <c r="BZ472" s="3">
        <v>1353</v>
      </c>
      <c r="CA472" s="3">
        <v>605</v>
      </c>
      <c r="CB472" s="3">
        <v>710</v>
      </c>
      <c r="CC472" s="3">
        <v>1064</v>
      </c>
      <c r="CD472" s="3">
        <v>800</v>
      </c>
      <c r="CE472" s="3">
        <v>1013</v>
      </c>
      <c r="CF472" s="3">
        <v>1267</v>
      </c>
      <c r="CG472" s="3">
        <v>720</v>
      </c>
      <c r="CH472" s="3">
        <v>1696</v>
      </c>
    </row>
    <row r="473" spans="1:86" x14ac:dyDescent="0.2">
      <c r="A473" s="5" t="s">
        <v>425</v>
      </c>
      <c r="B473" s="9">
        <v>585690</v>
      </c>
      <c r="C473" s="9">
        <v>217</v>
      </c>
      <c r="D473" s="9">
        <v>640528</v>
      </c>
      <c r="E473" s="1" t="s">
        <v>426</v>
      </c>
      <c r="F473" s="1" t="s">
        <v>78</v>
      </c>
      <c r="G473" s="1" t="s">
        <v>78</v>
      </c>
      <c r="H473" s="1" t="s">
        <v>78</v>
      </c>
      <c r="I473" s="3">
        <v>328</v>
      </c>
      <c r="J473" s="3">
        <v>133</v>
      </c>
      <c r="K473" s="3">
        <v>205</v>
      </c>
      <c r="L473" s="3">
        <v>138</v>
      </c>
      <c r="M473" s="3">
        <v>174</v>
      </c>
      <c r="N473" s="3">
        <v>281</v>
      </c>
      <c r="O473" s="3">
        <v>82</v>
      </c>
      <c r="P473" s="3">
        <v>106</v>
      </c>
      <c r="Q473" s="3">
        <v>181</v>
      </c>
      <c r="R473" s="3">
        <v>161</v>
      </c>
      <c r="S473" s="3">
        <v>151</v>
      </c>
      <c r="T473" s="3">
        <v>235</v>
      </c>
      <c r="U473" s="3">
        <v>131</v>
      </c>
      <c r="V473" s="3">
        <v>244</v>
      </c>
      <c r="W473" s="3">
        <v>97</v>
      </c>
      <c r="X473" s="3">
        <v>312</v>
      </c>
      <c r="Y473" s="3">
        <v>106</v>
      </c>
      <c r="Z473" s="3">
        <v>139</v>
      </c>
      <c r="AA473" s="3">
        <v>246</v>
      </c>
      <c r="AB473" s="3">
        <v>307</v>
      </c>
      <c r="AC473" s="3">
        <v>161</v>
      </c>
      <c r="AD473" s="3">
        <v>170</v>
      </c>
      <c r="AE473" s="3">
        <v>187</v>
      </c>
      <c r="AF473" s="3">
        <v>322</v>
      </c>
      <c r="AG473" s="3">
        <v>178</v>
      </c>
      <c r="AH473" s="3">
        <v>222</v>
      </c>
      <c r="AI473" s="3">
        <v>128</v>
      </c>
      <c r="AJ473" s="3">
        <v>132</v>
      </c>
      <c r="AK473" s="3">
        <v>112</v>
      </c>
      <c r="AL473" s="3">
        <v>228</v>
      </c>
      <c r="AM473" s="3">
        <v>186</v>
      </c>
      <c r="AN473" s="3">
        <v>111</v>
      </c>
      <c r="AO473" s="3">
        <v>115</v>
      </c>
      <c r="AP473" s="3">
        <v>136</v>
      </c>
      <c r="AQ473" s="3">
        <v>505</v>
      </c>
      <c r="AR473" s="3">
        <v>85</v>
      </c>
      <c r="AS473" s="3">
        <v>109</v>
      </c>
      <c r="AT473" s="3">
        <v>125</v>
      </c>
      <c r="AU473" s="3">
        <v>241</v>
      </c>
      <c r="AV473" s="3">
        <v>114</v>
      </c>
      <c r="AW473" s="3">
        <v>93</v>
      </c>
      <c r="AX473" s="3">
        <v>237</v>
      </c>
      <c r="AY473" s="3">
        <v>283</v>
      </c>
      <c r="AZ473" s="3">
        <v>161</v>
      </c>
      <c r="BA473" s="3">
        <v>180</v>
      </c>
      <c r="BB473" s="3">
        <v>157</v>
      </c>
      <c r="BC473" s="3">
        <v>366</v>
      </c>
      <c r="BD473" s="3">
        <v>339</v>
      </c>
      <c r="BE473" s="3">
        <v>190</v>
      </c>
      <c r="BF473" s="3">
        <v>348</v>
      </c>
      <c r="BG473" s="3">
        <v>95</v>
      </c>
      <c r="BH473" s="3">
        <v>162</v>
      </c>
      <c r="BI473" s="3">
        <v>129</v>
      </c>
      <c r="BJ473" s="3">
        <v>151</v>
      </c>
      <c r="BK473" s="3">
        <v>371</v>
      </c>
      <c r="BL473" s="3">
        <v>219</v>
      </c>
      <c r="BM473" s="3">
        <v>132</v>
      </c>
      <c r="BN473" s="3">
        <v>416</v>
      </c>
      <c r="BO473" s="3">
        <v>819</v>
      </c>
      <c r="BP473" s="3">
        <v>182</v>
      </c>
      <c r="BQ473" s="3">
        <v>321</v>
      </c>
      <c r="BR473" s="3">
        <v>430</v>
      </c>
      <c r="BS473" s="3">
        <v>216</v>
      </c>
      <c r="BT473" s="3">
        <v>413</v>
      </c>
      <c r="BU473" s="3">
        <v>527</v>
      </c>
      <c r="BV473" s="3">
        <v>279</v>
      </c>
      <c r="BW473" s="3">
        <v>329</v>
      </c>
      <c r="BX473" s="3">
        <v>510</v>
      </c>
      <c r="BY473" s="3">
        <v>353</v>
      </c>
      <c r="BZ473" s="3">
        <v>115</v>
      </c>
      <c r="CA473" s="3">
        <v>431</v>
      </c>
      <c r="CB473" s="3">
        <v>177</v>
      </c>
      <c r="CC473" s="3">
        <v>230</v>
      </c>
      <c r="CD473" s="3">
        <v>308</v>
      </c>
      <c r="CE473" s="3">
        <v>324</v>
      </c>
      <c r="CF473" s="3">
        <v>190</v>
      </c>
      <c r="CG473" s="3">
        <v>161</v>
      </c>
      <c r="CH473" s="3">
        <v>503</v>
      </c>
    </row>
    <row r="474" spans="1:86" x14ac:dyDescent="0.2">
      <c r="A474" s="5" t="s">
        <v>572</v>
      </c>
      <c r="B474" s="9">
        <v>379612</v>
      </c>
      <c r="C474" s="9">
        <v>159</v>
      </c>
      <c r="D474" s="9">
        <v>362112</v>
      </c>
      <c r="E474" s="1" t="s">
        <v>573</v>
      </c>
      <c r="F474" s="1" t="s">
        <v>78</v>
      </c>
      <c r="G474" s="1" t="s">
        <v>78</v>
      </c>
      <c r="H474" s="1" t="s">
        <v>78</v>
      </c>
      <c r="I474" s="3">
        <v>1190</v>
      </c>
      <c r="J474" s="3">
        <v>1283</v>
      </c>
      <c r="K474" s="3">
        <v>1314</v>
      </c>
      <c r="L474" s="3">
        <v>1198</v>
      </c>
      <c r="M474" s="3">
        <v>1170</v>
      </c>
      <c r="N474" s="3">
        <v>1289</v>
      </c>
      <c r="O474" s="3">
        <v>1154</v>
      </c>
      <c r="P474" s="3">
        <v>1143</v>
      </c>
      <c r="Q474" s="3">
        <v>1072</v>
      </c>
      <c r="R474" s="3">
        <v>1200</v>
      </c>
      <c r="S474" s="3">
        <v>994</v>
      </c>
      <c r="T474" s="3">
        <v>1269</v>
      </c>
      <c r="U474" s="3">
        <v>1158</v>
      </c>
      <c r="V474" s="3">
        <v>1721</v>
      </c>
      <c r="W474" s="3">
        <v>1057</v>
      </c>
      <c r="X474" s="3">
        <v>1347</v>
      </c>
      <c r="Y474" s="3">
        <v>1155</v>
      </c>
      <c r="Z474" s="3">
        <v>1232</v>
      </c>
      <c r="AA474" s="3">
        <v>1307</v>
      </c>
      <c r="AB474" s="3">
        <v>1110</v>
      </c>
      <c r="AC474" s="3">
        <v>1083</v>
      </c>
      <c r="AD474" s="3">
        <v>1071</v>
      </c>
      <c r="AE474" s="3">
        <v>964</v>
      </c>
      <c r="AF474" s="3">
        <v>1222</v>
      </c>
      <c r="AG474" s="3">
        <v>1930</v>
      </c>
      <c r="AH474" s="3">
        <v>1097</v>
      </c>
      <c r="AI474" s="3">
        <v>1286</v>
      </c>
      <c r="AJ474" s="3">
        <v>1182</v>
      </c>
      <c r="AK474" s="3">
        <v>1089</v>
      </c>
      <c r="AL474" s="3">
        <v>1629</v>
      </c>
      <c r="AM474" s="3">
        <v>1041</v>
      </c>
      <c r="AN474" s="3">
        <v>1143</v>
      </c>
      <c r="AO474" s="3">
        <v>1097</v>
      </c>
      <c r="AP474" s="3">
        <v>1048</v>
      </c>
      <c r="AQ474" s="3">
        <v>1295</v>
      </c>
      <c r="AR474" s="3">
        <v>1336</v>
      </c>
      <c r="AS474" s="3">
        <v>962</v>
      </c>
      <c r="AT474" s="3">
        <v>1109</v>
      </c>
      <c r="AU474" s="3">
        <v>1187</v>
      </c>
      <c r="AV474" s="3">
        <v>1216</v>
      </c>
      <c r="AW474" s="3">
        <v>991</v>
      </c>
      <c r="AX474" s="3">
        <v>1775</v>
      </c>
      <c r="AY474" s="3">
        <v>2082</v>
      </c>
      <c r="AZ474" s="3">
        <v>847</v>
      </c>
      <c r="BA474" s="3">
        <v>1282</v>
      </c>
      <c r="BB474" s="3">
        <v>1167</v>
      </c>
      <c r="BC474" s="3">
        <v>1130</v>
      </c>
      <c r="BD474" s="3">
        <v>1177</v>
      </c>
      <c r="BE474" s="3">
        <v>1185</v>
      </c>
      <c r="BF474" s="3">
        <v>1278</v>
      </c>
      <c r="BG474" s="3">
        <v>994</v>
      </c>
      <c r="BH474" s="3">
        <v>2251</v>
      </c>
      <c r="BI474" s="3">
        <v>1108</v>
      </c>
      <c r="BJ474" s="3">
        <v>1485</v>
      </c>
      <c r="BK474" s="3">
        <v>1321</v>
      </c>
      <c r="BL474" s="3">
        <v>1138</v>
      </c>
      <c r="BM474" s="3">
        <v>1217</v>
      </c>
      <c r="BN474" s="3">
        <v>1147</v>
      </c>
      <c r="BO474" s="3">
        <v>1143</v>
      </c>
      <c r="BP474" s="3">
        <v>1059</v>
      </c>
      <c r="BQ474" s="3">
        <v>1177</v>
      </c>
      <c r="BR474" s="3">
        <v>1036</v>
      </c>
      <c r="BS474" s="3">
        <v>1154</v>
      </c>
      <c r="BT474" s="3">
        <v>1152</v>
      </c>
      <c r="BU474" s="3">
        <v>1203</v>
      </c>
      <c r="BV474" s="3">
        <v>1210</v>
      </c>
      <c r="BW474" s="3">
        <v>1906</v>
      </c>
      <c r="BX474" s="3">
        <v>1016</v>
      </c>
      <c r="BY474" s="3">
        <v>944</v>
      </c>
      <c r="BZ474" s="3">
        <v>1056</v>
      </c>
      <c r="CA474" s="3">
        <v>1115</v>
      </c>
      <c r="CB474" s="3">
        <v>1010</v>
      </c>
      <c r="CC474" s="3">
        <v>918</v>
      </c>
      <c r="CD474" s="3">
        <v>1011</v>
      </c>
      <c r="CE474" s="3">
        <v>1159</v>
      </c>
      <c r="CF474" s="3">
        <v>1141</v>
      </c>
      <c r="CG474" s="3">
        <v>1377</v>
      </c>
      <c r="CH474" s="3">
        <v>1221</v>
      </c>
    </row>
    <row r="475" spans="1:86" x14ac:dyDescent="0.2">
      <c r="A475" s="5" t="s">
        <v>731</v>
      </c>
      <c r="B475" s="9">
        <v>751322</v>
      </c>
      <c r="C475" s="9">
        <v>174</v>
      </c>
      <c r="D475" s="9">
        <v>267824</v>
      </c>
      <c r="E475" s="1" t="s">
        <v>732</v>
      </c>
      <c r="F475" s="1" t="s">
        <v>78</v>
      </c>
      <c r="G475" s="1" t="s">
        <v>78</v>
      </c>
      <c r="H475" s="1" t="s">
        <v>78</v>
      </c>
      <c r="I475" s="3">
        <v>476</v>
      </c>
      <c r="J475" s="3">
        <v>497</v>
      </c>
      <c r="K475" s="3">
        <v>461</v>
      </c>
      <c r="L475" s="3">
        <v>160</v>
      </c>
      <c r="M475" s="3">
        <v>779</v>
      </c>
      <c r="N475" s="3">
        <v>634</v>
      </c>
      <c r="O475" s="3">
        <v>210</v>
      </c>
      <c r="P475" s="3">
        <v>326</v>
      </c>
      <c r="Q475" s="3">
        <v>256</v>
      </c>
      <c r="R475" s="3">
        <v>382</v>
      </c>
      <c r="S475" s="3">
        <v>336</v>
      </c>
      <c r="T475" s="3">
        <v>258</v>
      </c>
      <c r="U475" s="3">
        <v>447</v>
      </c>
      <c r="V475" s="3">
        <v>276</v>
      </c>
      <c r="W475" s="3">
        <v>481</v>
      </c>
      <c r="X475" s="3">
        <v>260</v>
      </c>
      <c r="Y475" s="3">
        <v>355</v>
      </c>
      <c r="Z475" s="3">
        <v>526</v>
      </c>
      <c r="AA475" s="3">
        <v>357</v>
      </c>
      <c r="AB475" s="3">
        <v>451</v>
      </c>
      <c r="AC475" s="3">
        <v>254</v>
      </c>
      <c r="AD475" s="3">
        <v>145</v>
      </c>
      <c r="AE475" s="3">
        <v>311</v>
      </c>
      <c r="AF475" s="3">
        <v>373</v>
      </c>
      <c r="AG475" s="3">
        <v>287</v>
      </c>
      <c r="AH475" s="3">
        <v>256</v>
      </c>
      <c r="AI475" s="3">
        <v>538</v>
      </c>
      <c r="AJ475" s="3">
        <v>271</v>
      </c>
      <c r="AK475" s="3">
        <v>203</v>
      </c>
      <c r="AL475" s="3">
        <v>151</v>
      </c>
      <c r="AM475" s="3">
        <v>135</v>
      </c>
      <c r="AN475" s="3">
        <v>301</v>
      </c>
      <c r="AO475" s="3">
        <v>319</v>
      </c>
      <c r="AP475" s="3">
        <v>822</v>
      </c>
      <c r="AQ475" s="3">
        <v>246</v>
      </c>
      <c r="AR475" s="3">
        <v>261</v>
      </c>
      <c r="AS475" s="3">
        <v>248</v>
      </c>
      <c r="AT475" s="3">
        <v>446</v>
      </c>
      <c r="AU475" s="3">
        <v>281</v>
      </c>
      <c r="AV475" s="3">
        <v>180</v>
      </c>
      <c r="AW475" s="3">
        <v>218</v>
      </c>
      <c r="AX475" s="3">
        <v>210</v>
      </c>
      <c r="AY475" s="3">
        <v>188</v>
      </c>
      <c r="AZ475" s="3">
        <v>164</v>
      </c>
      <c r="BA475" s="3">
        <v>456</v>
      </c>
      <c r="BB475" s="3">
        <v>182</v>
      </c>
      <c r="BC475" s="3">
        <v>279</v>
      </c>
      <c r="BD475" s="3">
        <v>255</v>
      </c>
      <c r="BE475" s="3">
        <v>151</v>
      </c>
      <c r="BF475" s="3">
        <v>317</v>
      </c>
      <c r="BG475" s="3">
        <v>264</v>
      </c>
      <c r="BH475" s="3">
        <v>185</v>
      </c>
      <c r="BI475" s="3">
        <v>177</v>
      </c>
      <c r="BJ475" s="3">
        <v>297</v>
      </c>
      <c r="BK475" s="3">
        <v>198</v>
      </c>
      <c r="BL475" s="3">
        <v>186</v>
      </c>
      <c r="BM475" s="3">
        <v>203</v>
      </c>
      <c r="BN475" s="3">
        <v>289</v>
      </c>
      <c r="BO475" s="3">
        <v>199</v>
      </c>
      <c r="BP475" s="3">
        <v>179</v>
      </c>
      <c r="BQ475" s="3">
        <v>220</v>
      </c>
      <c r="BR475" s="3">
        <v>170</v>
      </c>
      <c r="BS475" s="3">
        <v>324</v>
      </c>
      <c r="BT475" s="3">
        <v>197</v>
      </c>
      <c r="BU475" s="3">
        <v>300</v>
      </c>
      <c r="BV475" s="3">
        <v>396</v>
      </c>
      <c r="BW475" s="3">
        <v>225</v>
      </c>
      <c r="BX475" s="3">
        <v>189</v>
      </c>
      <c r="BY475" s="3">
        <v>120</v>
      </c>
      <c r="BZ475" s="3">
        <v>169</v>
      </c>
      <c r="CA475" s="3">
        <v>192</v>
      </c>
      <c r="CB475" s="3">
        <v>320</v>
      </c>
      <c r="CC475" s="3">
        <v>204</v>
      </c>
      <c r="CD475" s="3">
        <v>228</v>
      </c>
      <c r="CE475" s="3">
        <v>228</v>
      </c>
      <c r="CF475" s="3">
        <v>189</v>
      </c>
      <c r="CG475" s="3">
        <v>227</v>
      </c>
      <c r="CH475" s="3">
        <v>323</v>
      </c>
    </row>
    <row r="476" spans="1:86" x14ac:dyDescent="0.2">
      <c r="A476" s="5" t="s">
        <v>584</v>
      </c>
      <c r="B476" s="9">
        <v>302713</v>
      </c>
      <c r="C476" s="9">
        <v>307</v>
      </c>
      <c r="D476" s="9">
        <v>357054</v>
      </c>
      <c r="E476" s="1" t="s">
        <v>585</v>
      </c>
      <c r="F476" s="1" t="s">
        <v>78</v>
      </c>
      <c r="G476" s="1" t="s">
        <v>78</v>
      </c>
      <c r="H476" s="1" t="s">
        <v>78</v>
      </c>
      <c r="I476" s="3">
        <v>119</v>
      </c>
      <c r="J476" s="3">
        <v>165</v>
      </c>
      <c r="K476" s="3">
        <v>153</v>
      </c>
      <c r="L476" s="3">
        <v>108</v>
      </c>
      <c r="M476" s="3">
        <v>123</v>
      </c>
      <c r="N476" s="3">
        <v>134</v>
      </c>
      <c r="O476" s="3">
        <v>91</v>
      </c>
      <c r="P476" s="3">
        <v>69</v>
      </c>
      <c r="Q476" s="3">
        <v>88</v>
      </c>
      <c r="R476" s="3">
        <v>120</v>
      </c>
      <c r="S476" s="3">
        <v>67</v>
      </c>
      <c r="T476" s="3">
        <v>175</v>
      </c>
      <c r="U476" s="3">
        <v>98</v>
      </c>
      <c r="V476" s="3">
        <v>143</v>
      </c>
      <c r="W476" s="3">
        <v>98</v>
      </c>
      <c r="X476" s="3">
        <v>108</v>
      </c>
      <c r="Y476" s="3">
        <v>98</v>
      </c>
      <c r="Z476" s="3">
        <v>181</v>
      </c>
      <c r="AA476" s="3">
        <v>89</v>
      </c>
      <c r="AB476" s="3">
        <v>122</v>
      </c>
      <c r="AC476" s="3">
        <v>79</v>
      </c>
      <c r="AD476" s="3">
        <v>83</v>
      </c>
      <c r="AE476" s="3">
        <v>112</v>
      </c>
      <c r="AF476" s="3">
        <v>81</v>
      </c>
      <c r="AG476" s="3">
        <v>173</v>
      </c>
      <c r="AH476" s="3">
        <v>138</v>
      </c>
      <c r="AI476" s="3">
        <v>107</v>
      </c>
      <c r="AJ476" s="3">
        <v>79</v>
      </c>
      <c r="AK476" s="3">
        <v>129</v>
      </c>
      <c r="AL476" s="3">
        <v>279</v>
      </c>
      <c r="AM476" s="3">
        <v>115</v>
      </c>
      <c r="AN476" s="3">
        <v>83</v>
      </c>
      <c r="AO476" s="3">
        <v>80</v>
      </c>
      <c r="AP476" s="3">
        <v>80</v>
      </c>
      <c r="AQ476" s="3">
        <v>333</v>
      </c>
      <c r="AR476" s="3">
        <v>78</v>
      </c>
      <c r="AS476" s="3">
        <v>89</v>
      </c>
      <c r="AT476" s="3">
        <v>123</v>
      </c>
      <c r="AU476" s="3">
        <v>81</v>
      </c>
      <c r="AV476" s="3">
        <v>64</v>
      </c>
      <c r="AW476" s="3">
        <v>103</v>
      </c>
      <c r="AX476" s="3">
        <v>98</v>
      </c>
      <c r="AY476" s="3">
        <v>107</v>
      </c>
      <c r="AZ476" s="3">
        <v>156</v>
      </c>
      <c r="BA476" s="3">
        <v>105</v>
      </c>
      <c r="BB476" s="3">
        <v>93</v>
      </c>
      <c r="BC476" s="3">
        <v>192</v>
      </c>
      <c r="BD476" s="3">
        <v>283</v>
      </c>
      <c r="BE476" s="3">
        <v>169</v>
      </c>
      <c r="BF476" s="3">
        <v>252</v>
      </c>
      <c r="BG476" s="3">
        <v>105</v>
      </c>
      <c r="BH476" s="3">
        <v>184</v>
      </c>
      <c r="BI476" s="3">
        <v>103</v>
      </c>
      <c r="BJ476" s="3">
        <v>135</v>
      </c>
      <c r="BK476" s="3">
        <v>110</v>
      </c>
      <c r="BL476" s="3">
        <v>83</v>
      </c>
      <c r="BM476" s="3">
        <v>104</v>
      </c>
      <c r="BN476" s="3">
        <v>140</v>
      </c>
      <c r="BO476" s="3">
        <v>142</v>
      </c>
      <c r="BP476" s="3">
        <v>89</v>
      </c>
      <c r="BQ476" s="3">
        <v>109</v>
      </c>
      <c r="BR476" s="3">
        <v>134</v>
      </c>
      <c r="BS476" s="3">
        <v>188</v>
      </c>
      <c r="BT476" s="3">
        <v>221</v>
      </c>
      <c r="BU476" s="3">
        <v>278</v>
      </c>
      <c r="BV476" s="3">
        <v>134</v>
      </c>
      <c r="BW476" s="3">
        <v>242</v>
      </c>
      <c r="BX476" s="3">
        <v>95</v>
      </c>
      <c r="BY476" s="3">
        <v>123</v>
      </c>
      <c r="BZ476" s="3">
        <v>196</v>
      </c>
      <c r="CA476" s="3">
        <v>249</v>
      </c>
      <c r="CB476" s="3">
        <v>110</v>
      </c>
      <c r="CC476" s="3">
        <v>140</v>
      </c>
      <c r="CD476" s="3">
        <v>206</v>
      </c>
      <c r="CE476" s="3">
        <v>147</v>
      </c>
      <c r="CF476" s="3">
        <v>157</v>
      </c>
      <c r="CG476" s="3">
        <v>199</v>
      </c>
      <c r="CH476" s="3">
        <v>87</v>
      </c>
    </row>
    <row r="477" spans="1:86" x14ac:dyDescent="0.2">
      <c r="A477" s="5" t="s">
        <v>570</v>
      </c>
      <c r="B477" s="9">
        <v>718240</v>
      </c>
      <c r="C477" s="9">
        <v>174</v>
      </c>
      <c r="D477" s="9">
        <v>362113</v>
      </c>
      <c r="E477" s="1" t="s">
        <v>571</v>
      </c>
      <c r="F477" s="1" t="s">
        <v>78</v>
      </c>
      <c r="G477" s="1" t="s">
        <v>78</v>
      </c>
      <c r="H477" s="1" t="s">
        <v>78</v>
      </c>
      <c r="I477" s="3">
        <v>388</v>
      </c>
      <c r="J477" s="3">
        <v>409</v>
      </c>
      <c r="K477" s="3">
        <v>194</v>
      </c>
      <c r="L477" s="3">
        <v>436</v>
      </c>
      <c r="M477" s="3">
        <v>683</v>
      </c>
      <c r="N477" s="3">
        <v>417</v>
      </c>
      <c r="O477" s="3">
        <v>221</v>
      </c>
      <c r="P477" s="3">
        <v>336</v>
      </c>
      <c r="Q477" s="3">
        <v>205</v>
      </c>
      <c r="R477" s="3">
        <v>156</v>
      </c>
      <c r="S477" s="3">
        <v>170</v>
      </c>
      <c r="T477" s="3">
        <v>171</v>
      </c>
      <c r="U477" s="3">
        <v>234</v>
      </c>
      <c r="V477" s="3">
        <v>544</v>
      </c>
      <c r="W477" s="3">
        <v>324</v>
      </c>
      <c r="X477" s="3">
        <v>112</v>
      </c>
      <c r="Y477" s="3">
        <v>193</v>
      </c>
      <c r="Z477" s="3">
        <v>373</v>
      </c>
      <c r="AA477" s="3">
        <v>909</v>
      </c>
      <c r="AB477" s="3">
        <v>148</v>
      </c>
      <c r="AC477" s="3">
        <v>174</v>
      </c>
      <c r="AD477" s="3">
        <v>177</v>
      </c>
      <c r="AE477" s="3">
        <v>256</v>
      </c>
      <c r="AF477" s="3">
        <v>255</v>
      </c>
      <c r="AG477" s="3">
        <v>272</v>
      </c>
      <c r="AH477" s="3">
        <v>311</v>
      </c>
      <c r="AI477" s="3">
        <v>533</v>
      </c>
      <c r="AJ477" s="3">
        <v>153</v>
      </c>
      <c r="AK477" s="3">
        <v>164</v>
      </c>
      <c r="AL477" s="3">
        <v>141</v>
      </c>
      <c r="AM477" s="3">
        <v>232</v>
      </c>
      <c r="AN477" s="3">
        <v>130</v>
      </c>
      <c r="AO477" s="3">
        <v>239</v>
      </c>
      <c r="AP477" s="3">
        <v>440</v>
      </c>
      <c r="AQ477" s="3">
        <v>484</v>
      </c>
      <c r="AR477" s="3">
        <v>229</v>
      </c>
      <c r="AS477" s="3">
        <v>228</v>
      </c>
      <c r="AT477" s="3">
        <v>234</v>
      </c>
      <c r="AU477" s="3">
        <v>301</v>
      </c>
      <c r="AV477" s="3">
        <v>210</v>
      </c>
      <c r="AW477" s="3">
        <v>143</v>
      </c>
      <c r="AX477" s="3">
        <v>451</v>
      </c>
      <c r="AY477" s="3">
        <v>514</v>
      </c>
      <c r="AZ477" s="3">
        <v>220</v>
      </c>
      <c r="BA477" s="3">
        <v>404</v>
      </c>
      <c r="BB477" s="3">
        <v>316</v>
      </c>
      <c r="BC477" s="3">
        <v>306</v>
      </c>
      <c r="BD477" s="3">
        <v>230</v>
      </c>
      <c r="BE477" s="3">
        <v>258</v>
      </c>
      <c r="BF477" s="3">
        <v>313</v>
      </c>
      <c r="BG477" s="3">
        <v>355</v>
      </c>
      <c r="BH477" s="3">
        <v>273</v>
      </c>
      <c r="BI477" s="3">
        <v>241</v>
      </c>
      <c r="BJ477" s="3">
        <v>350</v>
      </c>
      <c r="BK477" s="3">
        <v>188</v>
      </c>
      <c r="BL477" s="3">
        <v>409</v>
      </c>
      <c r="BM477" s="3">
        <v>126</v>
      </c>
      <c r="BN477" s="3">
        <v>411</v>
      </c>
      <c r="BO477" s="3">
        <v>464</v>
      </c>
      <c r="BP477" s="3">
        <v>119</v>
      </c>
      <c r="BQ477" s="3">
        <v>284</v>
      </c>
      <c r="BR477" s="3">
        <v>524</v>
      </c>
      <c r="BS477" s="3">
        <v>1042</v>
      </c>
      <c r="BT477" s="3">
        <v>437</v>
      </c>
      <c r="BU477" s="3">
        <v>396</v>
      </c>
      <c r="BV477" s="3">
        <v>491</v>
      </c>
      <c r="BW477" s="3">
        <v>319</v>
      </c>
      <c r="BX477" s="3">
        <v>675</v>
      </c>
      <c r="BY477" s="3">
        <v>254</v>
      </c>
      <c r="BZ477" s="3">
        <v>476</v>
      </c>
      <c r="CA477" s="3">
        <v>276</v>
      </c>
      <c r="CB477" s="3">
        <v>176</v>
      </c>
      <c r="CC477" s="3">
        <v>260</v>
      </c>
      <c r="CD477" s="3">
        <v>482</v>
      </c>
      <c r="CE477" s="3">
        <v>208</v>
      </c>
      <c r="CF477" s="3">
        <v>272</v>
      </c>
      <c r="CG477" s="3">
        <v>277</v>
      </c>
      <c r="CH477" s="3">
        <v>271</v>
      </c>
    </row>
    <row r="478" spans="1:86" x14ac:dyDescent="0.2">
      <c r="A478" s="5" t="s">
        <v>785</v>
      </c>
      <c r="B478" s="9">
        <v>571888</v>
      </c>
      <c r="C478" s="9">
        <v>197</v>
      </c>
      <c r="D478" s="9">
        <v>232017</v>
      </c>
      <c r="E478" s="1" t="s">
        <v>786</v>
      </c>
      <c r="F478" s="1" t="s">
        <v>78</v>
      </c>
      <c r="G478" s="1" t="s">
        <v>78</v>
      </c>
      <c r="H478" s="1" t="s">
        <v>78</v>
      </c>
      <c r="I478" s="3">
        <v>345</v>
      </c>
      <c r="J478" s="3">
        <v>349</v>
      </c>
      <c r="K478" s="3">
        <v>253</v>
      </c>
      <c r="L478" s="3">
        <v>358</v>
      </c>
      <c r="M478" s="3">
        <v>381</v>
      </c>
      <c r="N478" s="3">
        <v>266</v>
      </c>
      <c r="O478" s="3">
        <v>255</v>
      </c>
      <c r="P478" s="3">
        <v>136</v>
      </c>
      <c r="Q478" s="3">
        <v>123</v>
      </c>
      <c r="R478" s="3">
        <v>314</v>
      </c>
      <c r="S478" s="3">
        <v>141</v>
      </c>
      <c r="T478" s="3">
        <v>447</v>
      </c>
      <c r="U478" s="3">
        <v>99</v>
      </c>
      <c r="V478" s="3">
        <v>249</v>
      </c>
      <c r="W478" s="3">
        <v>204</v>
      </c>
      <c r="X478" s="3">
        <v>291</v>
      </c>
      <c r="Y478" s="3">
        <v>161</v>
      </c>
      <c r="Z478" s="3">
        <v>312</v>
      </c>
      <c r="AA478" s="3">
        <v>422</v>
      </c>
      <c r="AB478" s="3">
        <v>212</v>
      </c>
      <c r="AC478" s="3">
        <v>499</v>
      </c>
      <c r="AD478" s="3">
        <v>242</v>
      </c>
      <c r="AE478" s="3">
        <v>251</v>
      </c>
      <c r="AF478" s="3">
        <v>447</v>
      </c>
      <c r="AG478" s="3">
        <v>210</v>
      </c>
      <c r="AH478" s="3">
        <v>202</v>
      </c>
      <c r="AI478" s="3">
        <v>369</v>
      </c>
      <c r="AJ478" s="3">
        <v>364</v>
      </c>
      <c r="AK478" s="3">
        <v>175</v>
      </c>
      <c r="AL478" s="3">
        <v>286</v>
      </c>
      <c r="AM478" s="3">
        <v>319</v>
      </c>
      <c r="AN478" s="3">
        <v>134</v>
      </c>
      <c r="AO478" s="3">
        <v>313</v>
      </c>
      <c r="AP478" s="3">
        <v>155</v>
      </c>
      <c r="AQ478" s="3">
        <v>413</v>
      </c>
      <c r="AR478" s="3">
        <v>340</v>
      </c>
      <c r="AS478" s="3">
        <v>141</v>
      </c>
      <c r="AT478" s="3">
        <v>329</v>
      </c>
      <c r="AU478" s="3">
        <v>217</v>
      </c>
      <c r="AV478" s="3">
        <v>230</v>
      </c>
      <c r="AW478" s="3">
        <v>140</v>
      </c>
      <c r="AX478" s="3">
        <v>884</v>
      </c>
      <c r="AY478" s="3">
        <v>131</v>
      </c>
      <c r="AZ478" s="3">
        <v>199</v>
      </c>
      <c r="BA478" s="3">
        <v>446</v>
      </c>
      <c r="BB478" s="3">
        <v>164</v>
      </c>
      <c r="BC478" s="3">
        <v>525</v>
      </c>
      <c r="BD478" s="3">
        <v>509</v>
      </c>
      <c r="BE478" s="3">
        <v>187</v>
      </c>
      <c r="BF478" s="3">
        <v>229</v>
      </c>
      <c r="BG478" s="3">
        <v>144</v>
      </c>
      <c r="BH478" s="3">
        <v>385</v>
      </c>
      <c r="BI478" s="3">
        <v>164</v>
      </c>
      <c r="BJ478" s="3">
        <v>351</v>
      </c>
      <c r="BK478" s="3">
        <v>318</v>
      </c>
      <c r="BL478" s="3">
        <v>161</v>
      </c>
      <c r="BM478" s="3">
        <v>244</v>
      </c>
      <c r="BN478" s="3">
        <v>166</v>
      </c>
      <c r="BO478" s="3">
        <v>244</v>
      </c>
      <c r="BP478" s="3">
        <v>139</v>
      </c>
      <c r="BQ478" s="3">
        <v>384</v>
      </c>
      <c r="BR478" s="3">
        <v>126</v>
      </c>
      <c r="BS478" s="3">
        <v>332</v>
      </c>
      <c r="BT478" s="3">
        <v>332</v>
      </c>
      <c r="BU478" s="3">
        <v>277</v>
      </c>
      <c r="BV478" s="3">
        <v>333</v>
      </c>
      <c r="BW478" s="3">
        <v>476</v>
      </c>
      <c r="BX478" s="3">
        <v>190</v>
      </c>
      <c r="BY478" s="3">
        <v>151</v>
      </c>
      <c r="BZ478" s="3">
        <v>165</v>
      </c>
      <c r="CA478" s="3">
        <v>142</v>
      </c>
      <c r="CB478" s="3">
        <v>159</v>
      </c>
      <c r="CC478" s="3">
        <v>227</v>
      </c>
      <c r="CD478" s="3">
        <v>138</v>
      </c>
      <c r="CE478" s="3">
        <v>2492</v>
      </c>
      <c r="CF478" s="3">
        <v>625</v>
      </c>
      <c r="CG478" s="3">
        <v>345</v>
      </c>
      <c r="CH478" s="3">
        <v>224</v>
      </c>
    </row>
    <row r="479" spans="1:86" x14ac:dyDescent="0.2">
      <c r="A479" s="5" t="s">
        <v>499</v>
      </c>
      <c r="B479" s="9">
        <v>933911</v>
      </c>
      <c r="C479" s="9">
        <v>204</v>
      </c>
      <c r="D479" s="9">
        <v>480136</v>
      </c>
      <c r="E479" s="1" t="s">
        <v>500</v>
      </c>
      <c r="F479" s="1" t="s">
        <v>78</v>
      </c>
      <c r="G479" s="1" t="s">
        <v>78</v>
      </c>
      <c r="H479" s="1" t="s">
        <v>78</v>
      </c>
      <c r="I479" s="3">
        <v>217</v>
      </c>
      <c r="J479" s="3">
        <v>315</v>
      </c>
      <c r="K479" s="3">
        <v>171</v>
      </c>
      <c r="L479" s="3">
        <v>161</v>
      </c>
      <c r="M479" s="3">
        <v>358</v>
      </c>
      <c r="N479" s="3">
        <v>2517</v>
      </c>
      <c r="O479" s="3">
        <v>267</v>
      </c>
      <c r="P479" s="3">
        <v>168</v>
      </c>
      <c r="Q479" s="3">
        <v>708</v>
      </c>
      <c r="R479" s="3">
        <v>178</v>
      </c>
      <c r="S479" s="3">
        <v>146</v>
      </c>
      <c r="T479" s="3">
        <v>1218</v>
      </c>
      <c r="U479" s="3">
        <v>168</v>
      </c>
      <c r="V479" s="3">
        <v>617</v>
      </c>
      <c r="W479" s="3">
        <v>319</v>
      </c>
      <c r="X479" s="3">
        <v>285</v>
      </c>
      <c r="Y479" s="3">
        <v>9473</v>
      </c>
      <c r="Z479" s="3">
        <v>233</v>
      </c>
      <c r="AA479" s="3">
        <v>1332</v>
      </c>
      <c r="AB479" s="3">
        <v>266</v>
      </c>
      <c r="AC479" s="3">
        <v>220</v>
      </c>
      <c r="AD479" s="3">
        <v>146</v>
      </c>
      <c r="AE479" s="3">
        <v>526</v>
      </c>
      <c r="AF479" s="3">
        <v>437</v>
      </c>
      <c r="AG479" s="3">
        <v>316</v>
      </c>
      <c r="AH479" s="3">
        <v>245</v>
      </c>
      <c r="AI479" s="3">
        <v>2040</v>
      </c>
      <c r="AJ479" s="3">
        <v>39825</v>
      </c>
      <c r="AK479" s="3">
        <v>153</v>
      </c>
      <c r="AL479" s="3">
        <v>295</v>
      </c>
      <c r="AM479" s="3">
        <v>244</v>
      </c>
      <c r="AN479" s="3">
        <v>144</v>
      </c>
      <c r="AO479" s="3">
        <v>171</v>
      </c>
      <c r="AP479" s="3">
        <v>308</v>
      </c>
      <c r="AQ479" s="3">
        <v>374</v>
      </c>
      <c r="AR479" s="3">
        <v>328</v>
      </c>
      <c r="AS479" s="3">
        <v>214</v>
      </c>
      <c r="AT479" s="3">
        <v>1005</v>
      </c>
      <c r="AU479" s="3">
        <v>268</v>
      </c>
      <c r="AV479" s="3">
        <v>186</v>
      </c>
      <c r="AW479" s="3">
        <v>77</v>
      </c>
      <c r="AX479" s="3">
        <v>168</v>
      </c>
      <c r="AY479" s="3">
        <v>891</v>
      </c>
      <c r="AZ479" s="3">
        <v>147</v>
      </c>
      <c r="BA479" s="3">
        <v>248</v>
      </c>
      <c r="BB479" s="3">
        <v>4858</v>
      </c>
      <c r="BC479" s="3">
        <v>13569</v>
      </c>
      <c r="BD479" s="3">
        <v>433</v>
      </c>
      <c r="BE479" s="3">
        <v>153</v>
      </c>
      <c r="BF479" s="3">
        <v>157</v>
      </c>
      <c r="BG479" s="3">
        <v>256</v>
      </c>
      <c r="BH479" s="3">
        <v>260</v>
      </c>
      <c r="BI479" s="3">
        <v>231</v>
      </c>
      <c r="BJ479" s="3">
        <v>368</v>
      </c>
      <c r="BK479" s="3">
        <v>300</v>
      </c>
      <c r="BL479" s="3">
        <v>157</v>
      </c>
      <c r="BM479" s="3">
        <v>132</v>
      </c>
      <c r="BN479" s="3">
        <v>184</v>
      </c>
      <c r="BO479" s="3">
        <v>782</v>
      </c>
      <c r="BP479" s="3">
        <v>89</v>
      </c>
      <c r="BQ479" s="3">
        <v>307</v>
      </c>
      <c r="BR479" s="3">
        <v>500</v>
      </c>
      <c r="BS479" s="3">
        <v>597</v>
      </c>
      <c r="BT479" s="3">
        <v>117</v>
      </c>
      <c r="BU479" s="3">
        <v>1263</v>
      </c>
      <c r="BV479" s="3">
        <v>164</v>
      </c>
      <c r="BW479" s="3">
        <v>987</v>
      </c>
      <c r="BX479" s="3">
        <v>309</v>
      </c>
      <c r="BY479" s="3">
        <v>373</v>
      </c>
      <c r="BZ479" s="3">
        <v>428</v>
      </c>
      <c r="CA479" s="3">
        <v>171</v>
      </c>
      <c r="CB479" s="3">
        <v>199</v>
      </c>
      <c r="CC479" s="3">
        <v>226</v>
      </c>
      <c r="CD479" s="3">
        <v>293</v>
      </c>
      <c r="CE479" s="3">
        <v>313</v>
      </c>
      <c r="CF479" s="3">
        <v>1939</v>
      </c>
      <c r="CG479" s="3">
        <v>311</v>
      </c>
      <c r="CH479" s="3">
        <v>6691</v>
      </c>
    </row>
    <row r="480" spans="1:86" x14ac:dyDescent="0.2">
      <c r="A480" s="5" t="s">
        <v>919</v>
      </c>
      <c r="B480" s="9">
        <v>505151</v>
      </c>
      <c r="C480" s="9">
        <v>140</v>
      </c>
      <c r="D480" s="9">
        <v>208664</v>
      </c>
      <c r="E480" s="1" t="s">
        <v>920</v>
      </c>
      <c r="F480" s="1" t="s">
        <v>78</v>
      </c>
      <c r="G480" s="1" t="s">
        <v>78</v>
      </c>
      <c r="H480" s="1" t="s">
        <v>78</v>
      </c>
      <c r="I480" s="3">
        <v>278</v>
      </c>
      <c r="J480" s="3">
        <v>263</v>
      </c>
      <c r="K480" s="3">
        <v>170</v>
      </c>
      <c r="L480" s="3">
        <v>140</v>
      </c>
      <c r="M480" s="3">
        <v>309</v>
      </c>
      <c r="N480" s="3">
        <v>189</v>
      </c>
      <c r="O480" s="3">
        <v>145</v>
      </c>
      <c r="P480" s="3">
        <v>238</v>
      </c>
      <c r="Q480" s="3">
        <v>151</v>
      </c>
      <c r="R480" s="3">
        <v>212</v>
      </c>
      <c r="S480" s="3">
        <v>134</v>
      </c>
      <c r="T480" s="3">
        <v>239</v>
      </c>
      <c r="U480" s="3">
        <v>173</v>
      </c>
      <c r="V480" s="3">
        <v>216</v>
      </c>
      <c r="W480" s="3">
        <v>202</v>
      </c>
      <c r="X480" s="3">
        <v>165</v>
      </c>
      <c r="Y480" s="3">
        <v>202</v>
      </c>
      <c r="Z480" s="3">
        <v>247</v>
      </c>
      <c r="AA480" s="3">
        <v>240</v>
      </c>
      <c r="AB480" s="3">
        <v>221</v>
      </c>
      <c r="AC480" s="3">
        <v>212</v>
      </c>
      <c r="AD480" s="3">
        <v>195</v>
      </c>
      <c r="AE480" s="3">
        <v>253</v>
      </c>
      <c r="AF480" s="3">
        <v>232</v>
      </c>
      <c r="AG480" s="3">
        <v>200</v>
      </c>
      <c r="AH480" s="3">
        <v>206</v>
      </c>
      <c r="AI480" s="3">
        <v>226</v>
      </c>
      <c r="AJ480" s="3">
        <v>208</v>
      </c>
      <c r="AK480" s="3">
        <v>177</v>
      </c>
      <c r="AL480" s="3">
        <v>230</v>
      </c>
      <c r="AM480" s="3">
        <v>170</v>
      </c>
      <c r="AN480" s="3">
        <v>142</v>
      </c>
      <c r="AO480" s="3">
        <v>201</v>
      </c>
      <c r="AP480" s="3">
        <v>183</v>
      </c>
      <c r="AQ480" s="3">
        <v>217</v>
      </c>
      <c r="AR480" s="3">
        <v>163</v>
      </c>
      <c r="AS480" s="3">
        <v>222</v>
      </c>
      <c r="AT480" s="3">
        <v>256</v>
      </c>
      <c r="AU480" s="3">
        <v>250</v>
      </c>
      <c r="AV480" s="3">
        <v>254</v>
      </c>
      <c r="AW480" s="3">
        <v>160</v>
      </c>
      <c r="AX480" s="3">
        <v>250</v>
      </c>
      <c r="AY480" s="3">
        <v>274</v>
      </c>
      <c r="AZ480" s="3">
        <v>120</v>
      </c>
      <c r="BA480" s="3">
        <v>213</v>
      </c>
      <c r="BB480" s="3">
        <v>154</v>
      </c>
      <c r="BC480" s="3">
        <v>225</v>
      </c>
      <c r="BD480" s="3">
        <v>274</v>
      </c>
      <c r="BE480" s="3">
        <v>397</v>
      </c>
      <c r="BF480" s="3">
        <v>220</v>
      </c>
      <c r="BG480" s="3">
        <v>204</v>
      </c>
      <c r="BH480" s="3">
        <v>258</v>
      </c>
      <c r="BI480" s="3">
        <v>222</v>
      </c>
      <c r="BJ480" s="3">
        <v>231</v>
      </c>
      <c r="BK480" s="3">
        <v>195</v>
      </c>
      <c r="BL480" s="3">
        <v>207</v>
      </c>
      <c r="BM480" s="3">
        <v>173</v>
      </c>
      <c r="BN480" s="3">
        <v>275</v>
      </c>
      <c r="BO480" s="3">
        <v>167</v>
      </c>
      <c r="BP480" s="3">
        <v>130</v>
      </c>
      <c r="BQ480" s="3">
        <v>292</v>
      </c>
      <c r="BR480" s="3">
        <v>358</v>
      </c>
      <c r="BS480" s="3">
        <v>241</v>
      </c>
      <c r="BT480" s="3">
        <v>303</v>
      </c>
      <c r="BU480" s="3">
        <v>203</v>
      </c>
      <c r="BV480" s="3">
        <v>181</v>
      </c>
      <c r="BW480" s="3">
        <v>309</v>
      </c>
      <c r="BX480" s="3">
        <v>198</v>
      </c>
      <c r="BY480" s="3">
        <v>181</v>
      </c>
      <c r="BZ480" s="3">
        <v>184</v>
      </c>
      <c r="CA480" s="3">
        <v>159</v>
      </c>
      <c r="CB480" s="3">
        <v>253</v>
      </c>
      <c r="CC480" s="3">
        <v>247</v>
      </c>
      <c r="CD480" s="3">
        <v>206</v>
      </c>
      <c r="CE480" s="3">
        <v>155</v>
      </c>
      <c r="CF480" s="3">
        <v>265</v>
      </c>
      <c r="CG480" s="3">
        <v>248</v>
      </c>
      <c r="CH480" s="3">
        <v>277</v>
      </c>
    </row>
    <row r="481" spans="1:86" x14ac:dyDescent="0.2">
      <c r="A481" s="5" t="s">
        <v>427</v>
      </c>
      <c r="B481" s="9">
        <v>844751</v>
      </c>
      <c r="C481" s="9">
        <v>85</v>
      </c>
      <c r="D481" s="9">
        <v>629270</v>
      </c>
      <c r="E481" s="1" t="s">
        <v>428</v>
      </c>
      <c r="F481" s="1" t="s">
        <v>78</v>
      </c>
      <c r="G481" s="1" t="s">
        <v>78</v>
      </c>
      <c r="H481" s="1" t="s">
        <v>78</v>
      </c>
      <c r="I481" s="3">
        <v>514</v>
      </c>
      <c r="J481" s="3">
        <v>684</v>
      </c>
      <c r="K481" s="3">
        <v>797</v>
      </c>
      <c r="L481" s="3">
        <v>884</v>
      </c>
      <c r="M481" s="3">
        <v>548</v>
      </c>
      <c r="N481" s="3">
        <v>587</v>
      </c>
      <c r="O481" s="3">
        <v>508</v>
      </c>
      <c r="P481" s="3">
        <v>699</v>
      </c>
      <c r="Q481" s="3">
        <v>477</v>
      </c>
      <c r="R481" s="3">
        <v>451</v>
      </c>
      <c r="S481" s="3">
        <v>452</v>
      </c>
      <c r="T481" s="3">
        <v>741</v>
      </c>
      <c r="U481" s="3">
        <v>406</v>
      </c>
      <c r="V481" s="3">
        <v>494</v>
      </c>
      <c r="W481" s="3">
        <v>506</v>
      </c>
      <c r="X481" s="3">
        <v>603</v>
      </c>
      <c r="Y481" s="3">
        <v>367</v>
      </c>
      <c r="Z481" s="3">
        <v>776</v>
      </c>
      <c r="AA481" s="3">
        <v>533</v>
      </c>
      <c r="AB481" s="3">
        <v>700</v>
      </c>
      <c r="AC481" s="3">
        <v>586</v>
      </c>
      <c r="AD481" s="3">
        <v>605</v>
      </c>
      <c r="AE481" s="3">
        <v>433</v>
      </c>
      <c r="AF481" s="3">
        <v>500</v>
      </c>
      <c r="AG481" s="3">
        <v>394</v>
      </c>
      <c r="AH481" s="3">
        <v>599</v>
      </c>
      <c r="AI481" s="3">
        <v>645</v>
      </c>
      <c r="AJ481" s="3">
        <v>846</v>
      </c>
      <c r="AK481" s="3">
        <v>716</v>
      </c>
      <c r="AL481" s="3">
        <v>1000</v>
      </c>
      <c r="AM481" s="3">
        <v>885</v>
      </c>
      <c r="AN481" s="3">
        <v>578</v>
      </c>
      <c r="AO481" s="3">
        <v>463</v>
      </c>
      <c r="AP481" s="3">
        <v>697</v>
      </c>
      <c r="AQ481" s="3">
        <v>603</v>
      </c>
      <c r="AR481" s="3">
        <v>581</v>
      </c>
      <c r="AS481" s="3">
        <v>467</v>
      </c>
      <c r="AT481" s="3">
        <v>456</v>
      </c>
      <c r="AU481" s="3">
        <v>453</v>
      </c>
      <c r="AV481" s="3">
        <v>821</v>
      </c>
      <c r="AW481" s="3">
        <v>688</v>
      </c>
      <c r="AX481" s="3">
        <v>682</v>
      </c>
      <c r="AY481" s="3">
        <v>560</v>
      </c>
      <c r="AZ481" s="3">
        <v>431</v>
      </c>
      <c r="BA481" s="3">
        <v>413</v>
      </c>
      <c r="BB481" s="3">
        <v>860</v>
      </c>
      <c r="BC481" s="3">
        <v>375</v>
      </c>
      <c r="BD481" s="3">
        <v>546</v>
      </c>
      <c r="BE481" s="3">
        <v>508</v>
      </c>
      <c r="BF481" s="3">
        <v>397</v>
      </c>
      <c r="BG481" s="3">
        <v>443</v>
      </c>
      <c r="BH481" s="3">
        <v>933</v>
      </c>
      <c r="BI481" s="3">
        <v>745</v>
      </c>
      <c r="BJ481" s="3">
        <v>752</v>
      </c>
      <c r="BK481" s="3">
        <v>636</v>
      </c>
      <c r="BL481" s="3">
        <v>542</v>
      </c>
      <c r="BM481" s="3">
        <v>504</v>
      </c>
      <c r="BN481" s="3">
        <v>673</v>
      </c>
      <c r="BO481" s="3">
        <v>550</v>
      </c>
      <c r="BP481" s="3">
        <v>355</v>
      </c>
      <c r="BQ481" s="3">
        <v>587</v>
      </c>
      <c r="BR481" s="3">
        <v>448</v>
      </c>
      <c r="BS481" s="3">
        <v>464</v>
      </c>
      <c r="BT481" s="3">
        <v>707</v>
      </c>
      <c r="BU481" s="3">
        <v>597</v>
      </c>
      <c r="BV481" s="3">
        <v>620</v>
      </c>
      <c r="BW481" s="3">
        <v>498</v>
      </c>
      <c r="BX481" s="3">
        <v>819</v>
      </c>
      <c r="BY481" s="3">
        <v>459</v>
      </c>
      <c r="BZ481" s="3">
        <v>774</v>
      </c>
      <c r="CA481" s="3">
        <v>671</v>
      </c>
      <c r="CB481" s="3">
        <v>606</v>
      </c>
      <c r="CC481" s="3">
        <v>513</v>
      </c>
      <c r="CD481" s="3">
        <v>408</v>
      </c>
      <c r="CE481" s="3">
        <v>1014</v>
      </c>
      <c r="CF481" s="3">
        <v>564</v>
      </c>
      <c r="CG481" s="3">
        <v>783</v>
      </c>
      <c r="CH481" s="3">
        <v>640</v>
      </c>
    </row>
    <row r="482" spans="1:86" x14ac:dyDescent="0.2">
      <c r="A482" s="5" t="s">
        <v>453</v>
      </c>
      <c r="B482" s="9">
        <v>627752</v>
      </c>
      <c r="C482" s="9">
        <v>120</v>
      </c>
      <c r="D482" s="9">
        <v>616647</v>
      </c>
      <c r="E482" s="1" t="s">
        <v>454</v>
      </c>
      <c r="F482" s="1" t="s">
        <v>78</v>
      </c>
      <c r="G482" s="1" t="s">
        <v>78</v>
      </c>
      <c r="H482" s="1" t="s">
        <v>78</v>
      </c>
      <c r="I482" s="3">
        <v>4214</v>
      </c>
      <c r="J482" s="3">
        <v>4348</v>
      </c>
      <c r="K482" s="3">
        <v>2151</v>
      </c>
      <c r="L482" s="3">
        <v>2890</v>
      </c>
      <c r="M482" s="3">
        <v>3426</v>
      </c>
      <c r="N482" s="3">
        <v>2863</v>
      </c>
      <c r="O482" s="3">
        <v>2414</v>
      </c>
      <c r="P482" s="3">
        <v>452</v>
      </c>
      <c r="Q482" s="3">
        <v>355</v>
      </c>
      <c r="R482" s="3">
        <v>3522</v>
      </c>
      <c r="S482" s="3">
        <v>236</v>
      </c>
      <c r="T482" s="3">
        <v>3313</v>
      </c>
      <c r="U482" s="3">
        <v>233</v>
      </c>
      <c r="V482" s="3">
        <v>4556</v>
      </c>
      <c r="W482" s="3">
        <v>2809</v>
      </c>
      <c r="X482" s="3">
        <v>3093</v>
      </c>
      <c r="Y482" s="3">
        <v>228</v>
      </c>
      <c r="Z482" s="3">
        <v>3007</v>
      </c>
      <c r="AA482" s="3">
        <v>2867</v>
      </c>
      <c r="AB482" s="3">
        <v>381</v>
      </c>
      <c r="AC482" s="3">
        <v>3579</v>
      </c>
      <c r="AD482" s="3">
        <v>308</v>
      </c>
      <c r="AE482" s="3">
        <v>332</v>
      </c>
      <c r="AF482" s="3">
        <v>2315</v>
      </c>
      <c r="AG482" s="3">
        <v>184</v>
      </c>
      <c r="AH482" s="3">
        <v>350</v>
      </c>
      <c r="AI482" s="3">
        <v>3201</v>
      </c>
      <c r="AJ482" s="3">
        <v>3975</v>
      </c>
      <c r="AK482" s="3">
        <v>221</v>
      </c>
      <c r="AL482" s="3">
        <v>2973</v>
      </c>
      <c r="AM482" s="3">
        <v>447</v>
      </c>
      <c r="AN482" s="3">
        <v>272</v>
      </c>
      <c r="AO482" s="3">
        <v>472</v>
      </c>
      <c r="AP482" s="3">
        <v>261</v>
      </c>
      <c r="AQ482" s="3">
        <v>4285</v>
      </c>
      <c r="AR482" s="3">
        <v>4328</v>
      </c>
      <c r="AS482" s="3">
        <v>289</v>
      </c>
      <c r="AT482" s="3">
        <v>3906</v>
      </c>
      <c r="AU482" s="3">
        <v>484</v>
      </c>
      <c r="AV482" s="3">
        <v>2807</v>
      </c>
      <c r="AW482" s="3">
        <v>243</v>
      </c>
      <c r="AX482" s="3">
        <v>2754</v>
      </c>
      <c r="AY482" s="3">
        <v>375</v>
      </c>
      <c r="AZ482" s="3">
        <v>237</v>
      </c>
      <c r="BA482" s="3">
        <v>2867</v>
      </c>
      <c r="BB482" s="3">
        <v>205</v>
      </c>
      <c r="BC482" s="3">
        <v>301</v>
      </c>
      <c r="BD482" s="3">
        <v>4128</v>
      </c>
      <c r="BE482" s="3">
        <v>501</v>
      </c>
      <c r="BF482" s="3">
        <v>3155</v>
      </c>
      <c r="BG482" s="3">
        <v>270</v>
      </c>
      <c r="BH482" s="3">
        <v>2874</v>
      </c>
      <c r="BI482" s="3">
        <v>291</v>
      </c>
      <c r="BJ482" s="3">
        <v>4358</v>
      </c>
      <c r="BK482" s="3">
        <v>4810</v>
      </c>
      <c r="BL482" s="3">
        <v>291</v>
      </c>
      <c r="BM482" s="3">
        <v>126</v>
      </c>
      <c r="BN482" s="3">
        <v>364</v>
      </c>
      <c r="BO482" s="3">
        <v>4424</v>
      </c>
      <c r="BP482" s="3">
        <v>245</v>
      </c>
      <c r="BQ482" s="3">
        <v>4537</v>
      </c>
      <c r="BR482" s="3">
        <v>393</v>
      </c>
      <c r="BS482" s="3">
        <v>584</v>
      </c>
      <c r="BT482" s="3">
        <v>3308</v>
      </c>
      <c r="BU482" s="3">
        <v>4754</v>
      </c>
      <c r="BV482" s="3">
        <v>2732</v>
      </c>
      <c r="BW482" s="3">
        <v>4554</v>
      </c>
      <c r="BX482" s="3">
        <v>458</v>
      </c>
      <c r="BY482" s="3">
        <v>370</v>
      </c>
      <c r="BZ482" s="3">
        <v>379</v>
      </c>
      <c r="CA482" s="3">
        <v>256</v>
      </c>
      <c r="CB482" s="3">
        <v>303</v>
      </c>
      <c r="CC482" s="3">
        <v>257</v>
      </c>
      <c r="CD482" s="3">
        <v>352</v>
      </c>
      <c r="CE482" s="3">
        <v>2541</v>
      </c>
      <c r="CF482" s="3">
        <v>3747</v>
      </c>
      <c r="CG482" s="3">
        <v>4626</v>
      </c>
      <c r="CH482" s="3">
        <v>3860</v>
      </c>
    </row>
    <row r="483" spans="1:86" x14ac:dyDescent="0.2">
      <c r="A483" s="5" t="s">
        <v>977</v>
      </c>
      <c r="B483" s="9">
        <v>595016</v>
      </c>
      <c r="C483" s="9">
        <v>116</v>
      </c>
      <c r="D483" s="9">
        <v>200411</v>
      </c>
      <c r="E483" s="1" t="s">
        <v>978</v>
      </c>
      <c r="F483" s="1" t="s">
        <v>78</v>
      </c>
      <c r="G483" s="1" t="s">
        <v>78</v>
      </c>
      <c r="H483" s="1" t="s">
        <v>78</v>
      </c>
      <c r="I483" s="3">
        <v>2890</v>
      </c>
      <c r="J483" s="3">
        <v>2355</v>
      </c>
      <c r="K483" s="3">
        <v>2673</v>
      </c>
      <c r="L483" s="3">
        <v>2142</v>
      </c>
      <c r="M483" s="3">
        <v>4115</v>
      </c>
      <c r="N483" s="3">
        <v>2667</v>
      </c>
      <c r="O483" s="3">
        <v>3410</v>
      </c>
      <c r="P483" s="3">
        <v>2409</v>
      </c>
      <c r="Q483" s="3">
        <v>1511</v>
      </c>
      <c r="R483" s="3">
        <v>3259</v>
      </c>
      <c r="S483" s="3">
        <v>1923</v>
      </c>
      <c r="T483" s="3">
        <v>3171</v>
      </c>
      <c r="U483" s="3">
        <v>2309</v>
      </c>
      <c r="V483" s="3">
        <v>3547</v>
      </c>
      <c r="W483" s="3">
        <v>2439</v>
      </c>
      <c r="X483" s="3">
        <v>3736</v>
      </c>
      <c r="Y483" s="3">
        <v>1883</v>
      </c>
      <c r="Z483" s="3">
        <v>3452</v>
      </c>
      <c r="AA483" s="3">
        <v>2940</v>
      </c>
      <c r="AB483" s="3">
        <v>2081</v>
      </c>
      <c r="AC483" s="3">
        <v>2126</v>
      </c>
      <c r="AD483" s="3">
        <v>3239</v>
      </c>
      <c r="AE483" s="3">
        <v>2481</v>
      </c>
      <c r="AF483" s="3">
        <v>3461</v>
      </c>
      <c r="AG483" s="3">
        <v>1804</v>
      </c>
      <c r="AH483" s="3">
        <v>2506</v>
      </c>
      <c r="AI483" s="3">
        <v>2355</v>
      </c>
      <c r="AJ483" s="3">
        <v>3686</v>
      </c>
      <c r="AK483" s="3">
        <v>2225</v>
      </c>
      <c r="AL483" s="3">
        <v>2629</v>
      </c>
      <c r="AM483" s="3">
        <v>1930</v>
      </c>
      <c r="AN483" s="3">
        <v>2365</v>
      </c>
      <c r="AO483" s="3">
        <v>1689</v>
      </c>
      <c r="AP483" s="3">
        <v>1630</v>
      </c>
      <c r="AQ483" s="3">
        <v>4171</v>
      </c>
      <c r="AR483" s="3">
        <v>3461</v>
      </c>
      <c r="AS483" s="3">
        <v>1317</v>
      </c>
      <c r="AT483" s="3">
        <v>3241</v>
      </c>
      <c r="AU483" s="3">
        <v>1904</v>
      </c>
      <c r="AV483" s="3">
        <v>3770</v>
      </c>
      <c r="AW483" s="3">
        <v>1766</v>
      </c>
      <c r="AX483" s="3">
        <v>3267</v>
      </c>
      <c r="AY483" s="3">
        <v>2923</v>
      </c>
      <c r="AZ483" s="3">
        <v>2157</v>
      </c>
      <c r="BA483" s="3">
        <v>3953</v>
      </c>
      <c r="BB483" s="3">
        <v>2568</v>
      </c>
      <c r="BC483" s="3">
        <v>3012</v>
      </c>
      <c r="BD483" s="3">
        <v>2803</v>
      </c>
      <c r="BE483" s="3">
        <v>1552</v>
      </c>
      <c r="BF483" s="3">
        <v>3376</v>
      </c>
      <c r="BG483" s="3">
        <v>1783</v>
      </c>
      <c r="BH483" s="3">
        <v>2693</v>
      </c>
      <c r="BI483" s="3">
        <v>2591</v>
      </c>
      <c r="BJ483" s="3">
        <v>2988</v>
      </c>
      <c r="BK483" s="3">
        <v>2837</v>
      </c>
      <c r="BL483" s="3">
        <v>2658</v>
      </c>
      <c r="BM483" s="3">
        <v>2742</v>
      </c>
      <c r="BN483" s="3">
        <v>1921</v>
      </c>
      <c r="BO483" s="3">
        <v>2806</v>
      </c>
      <c r="BP483" s="3">
        <v>3150</v>
      </c>
      <c r="BQ483" s="3">
        <v>3492</v>
      </c>
      <c r="BR483" s="3">
        <v>1861</v>
      </c>
      <c r="BS483" s="3">
        <v>2336</v>
      </c>
      <c r="BT483" s="3">
        <v>3546</v>
      </c>
      <c r="BU483" s="3">
        <v>4065</v>
      </c>
      <c r="BV483" s="3">
        <v>4313</v>
      </c>
      <c r="BW483" s="3">
        <v>2484</v>
      </c>
      <c r="BX483" s="3">
        <v>2386</v>
      </c>
      <c r="BY483" s="3">
        <v>1530</v>
      </c>
      <c r="BZ483" s="3">
        <v>2256</v>
      </c>
      <c r="CA483" s="3">
        <v>2675</v>
      </c>
      <c r="CB483" s="3">
        <v>2167</v>
      </c>
      <c r="CC483" s="3">
        <v>2048</v>
      </c>
      <c r="CD483" s="3">
        <v>2221</v>
      </c>
      <c r="CE483" s="3">
        <v>3273</v>
      </c>
      <c r="CF483" s="3">
        <v>2299</v>
      </c>
      <c r="CG483" s="3">
        <v>4294</v>
      </c>
      <c r="CH483" s="3">
        <v>3344</v>
      </c>
    </row>
    <row r="484" spans="1:86" x14ac:dyDescent="0.2">
      <c r="A484" s="5" t="s">
        <v>616</v>
      </c>
      <c r="B484" s="9">
        <v>844853</v>
      </c>
      <c r="C484" s="9">
        <v>331</v>
      </c>
      <c r="D484" s="9">
        <v>312592</v>
      </c>
      <c r="E484" s="1" t="s">
        <v>617</v>
      </c>
      <c r="F484" s="1" t="s">
        <v>78</v>
      </c>
      <c r="G484" s="1" t="s">
        <v>78</v>
      </c>
      <c r="H484" s="1" t="s">
        <v>78</v>
      </c>
      <c r="I484" s="3">
        <v>82</v>
      </c>
      <c r="J484" s="3">
        <v>164</v>
      </c>
      <c r="K484" s="3">
        <v>135</v>
      </c>
      <c r="L484" s="3">
        <v>42</v>
      </c>
      <c r="M484" s="3">
        <v>133</v>
      </c>
      <c r="N484" s="3">
        <v>68</v>
      </c>
      <c r="O484" s="3">
        <v>113</v>
      </c>
      <c r="P484" s="3">
        <v>80</v>
      </c>
      <c r="Q484" s="3">
        <v>107</v>
      </c>
      <c r="R484" s="3">
        <v>121</v>
      </c>
      <c r="S484" s="3">
        <v>121</v>
      </c>
      <c r="T484" s="3">
        <v>145</v>
      </c>
      <c r="U484" s="3">
        <v>82</v>
      </c>
      <c r="V484" s="3">
        <v>134</v>
      </c>
      <c r="W484" s="3">
        <v>109</v>
      </c>
      <c r="X484" s="3">
        <v>99</v>
      </c>
      <c r="Y484" s="3">
        <v>95</v>
      </c>
      <c r="Z484" s="3">
        <v>89</v>
      </c>
      <c r="AA484" s="3">
        <v>127</v>
      </c>
      <c r="AB484" s="3">
        <v>122</v>
      </c>
      <c r="AC484" s="3">
        <v>81</v>
      </c>
      <c r="AD484" s="3">
        <v>109</v>
      </c>
      <c r="AE484" s="3">
        <v>113</v>
      </c>
      <c r="AF484" s="3">
        <v>87</v>
      </c>
      <c r="AG484" s="3">
        <v>93</v>
      </c>
      <c r="AH484" s="3">
        <v>102</v>
      </c>
      <c r="AI484" s="3">
        <v>109</v>
      </c>
      <c r="AJ484" s="3">
        <v>132</v>
      </c>
      <c r="AK484" s="3">
        <v>89</v>
      </c>
      <c r="AL484" s="3">
        <v>162</v>
      </c>
      <c r="AM484" s="3">
        <v>120</v>
      </c>
      <c r="AN484" s="3">
        <v>87</v>
      </c>
      <c r="AO484" s="3">
        <v>100</v>
      </c>
      <c r="AP484" s="3">
        <v>115</v>
      </c>
      <c r="AQ484" s="3">
        <v>119</v>
      </c>
      <c r="AR484" s="3">
        <v>123</v>
      </c>
      <c r="AS484" s="3">
        <v>116</v>
      </c>
      <c r="AT484" s="3">
        <v>103</v>
      </c>
      <c r="AU484" s="3">
        <v>89</v>
      </c>
      <c r="AV484" s="3">
        <v>117</v>
      </c>
      <c r="AW484" s="3">
        <v>84</v>
      </c>
      <c r="AX484" s="3">
        <v>137</v>
      </c>
      <c r="AY484" s="3">
        <v>100</v>
      </c>
      <c r="AZ484" s="3">
        <v>93</v>
      </c>
      <c r="BA484" s="3">
        <v>100</v>
      </c>
      <c r="BB484" s="3">
        <v>126</v>
      </c>
      <c r="BC484" s="3">
        <v>126</v>
      </c>
      <c r="BD484" s="3">
        <v>121</v>
      </c>
      <c r="BE484" s="3">
        <v>27</v>
      </c>
      <c r="BF484" s="3">
        <v>102</v>
      </c>
      <c r="BG484" s="3">
        <v>145</v>
      </c>
      <c r="BH484" s="3">
        <v>78</v>
      </c>
      <c r="BI484" s="3">
        <v>91</v>
      </c>
      <c r="BJ484" s="3">
        <v>86</v>
      </c>
      <c r="BK484" s="3">
        <v>140</v>
      </c>
      <c r="BL484" s="3">
        <v>118</v>
      </c>
      <c r="BM484" s="3">
        <v>70</v>
      </c>
      <c r="BN484" s="3">
        <v>95</v>
      </c>
      <c r="BO484" s="3">
        <v>251</v>
      </c>
      <c r="BP484" s="3">
        <v>98</v>
      </c>
      <c r="BQ484" s="3">
        <v>102</v>
      </c>
      <c r="BR484" s="3">
        <v>133</v>
      </c>
      <c r="BS484" s="3">
        <v>62</v>
      </c>
      <c r="BT484" s="3">
        <v>178</v>
      </c>
      <c r="BU484" s="3">
        <v>183</v>
      </c>
      <c r="BV484" s="3">
        <v>156</v>
      </c>
      <c r="BW484" s="3">
        <v>31</v>
      </c>
      <c r="BX484" s="3">
        <v>90</v>
      </c>
      <c r="BY484" s="3">
        <v>74</v>
      </c>
      <c r="BZ484" s="3">
        <v>112</v>
      </c>
      <c r="CA484" s="3">
        <v>90</v>
      </c>
      <c r="CB484" s="3">
        <v>96</v>
      </c>
      <c r="CC484" s="3">
        <v>93</v>
      </c>
      <c r="CD484" s="3">
        <v>117</v>
      </c>
      <c r="CE484" s="3">
        <v>101</v>
      </c>
      <c r="CF484" s="3">
        <v>118</v>
      </c>
      <c r="CG484" s="3">
        <v>145</v>
      </c>
      <c r="CH484" s="3">
        <v>54</v>
      </c>
    </row>
    <row r="485" spans="1:86" x14ac:dyDescent="0.2">
      <c r="A485" s="5" t="s">
        <v>831</v>
      </c>
      <c r="B485" s="9">
        <v>530734</v>
      </c>
      <c r="C485" s="9">
        <v>262</v>
      </c>
      <c r="D485" s="9">
        <v>225283</v>
      </c>
      <c r="E485" s="1" t="s">
        <v>832</v>
      </c>
      <c r="F485" s="1" t="s">
        <v>78</v>
      </c>
      <c r="G485" s="1" t="s">
        <v>78</v>
      </c>
      <c r="H485" s="1" t="s">
        <v>78</v>
      </c>
      <c r="I485" s="3">
        <v>204</v>
      </c>
      <c r="J485" s="3">
        <v>539</v>
      </c>
      <c r="K485" s="3">
        <v>183</v>
      </c>
      <c r="L485" s="3">
        <v>420</v>
      </c>
      <c r="M485" s="3">
        <v>478</v>
      </c>
      <c r="N485" s="3">
        <v>835</v>
      </c>
      <c r="O485" s="3">
        <v>352</v>
      </c>
      <c r="P485" s="3">
        <v>175</v>
      </c>
      <c r="Q485" s="3">
        <v>170</v>
      </c>
      <c r="R485" s="3">
        <v>234</v>
      </c>
      <c r="S485" s="3">
        <v>132</v>
      </c>
      <c r="T485" s="3">
        <v>990</v>
      </c>
      <c r="U485" s="3">
        <v>169</v>
      </c>
      <c r="V485" s="3">
        <v>159</v>
      </c>
      <c r="W485" s="3">
        <v>139</v>
      </c>
      <c r="X485" s="3">
        <v>371</v>
      </c>
      <c r="Y485" s="3">
        <v>157</v>
      </c>
      <c r="Z485" s="3">
        <v>209</v>
      </c>
      <c r="AA485" s="3">
        <v>234</v>
      </c>
      <c r="AB485" s="3">
        <v>385</v>
      </c>
      <c r="AC485" s="3">
        <v>197</v>
      </c>
      <c r="AD485" s="3">
        <v>172</v>
      </c>
      <c r="AE485" s="3">
        <v>206</v>
      </c>
      <c r="AF485" s="3">
        <v>140</v>
      </c>
      <c r="AG485" s="3">
        <v>550</v>
      </c>
      <c r="AH485" s="3">
        <v>288</v>
      </c>
      <c r="AI485" s="3">
        <v>545</v>
      </c>
      <c r="AJ485" s="3">
        <v>730</v>
      </c>
      <c r="AK485" s="3">
        <v>159</v>
      </c>
      <c r="AL485" s="3">
        <v>219</v>
      </c>
      <c r="AM485" s="3">
        <v>226</v>
      </c>
      <c r="AN485" s="3">
        <v>136</v>
      </c>
      <c r="AO485" s="3">
        <v>415</v>
      </c>
      <c r="AP485" s="3">
        <v>220</v>
      </c>
      <c r="AQ485" s="3">
        <v>556</v>
      </c>
      <c r="AR485" s="3">
        <v>199</v>
      </c>
      <c r="AS485" s="3">
        <v>171</v>
      </c>
      <c r="AT485" s="3">
        <v>234</v>
      </c>
      <c r="AU485" s="3">
        <v>276</v>
      </c>
      <c r="AV485" s="3">
        <v>358</v>
      </c>
      <c r="AW485" s="3">
        <v>178</v>
      </c>
      <c r="AX485" s="3">
        <v>139</v>
      </c>
      <c r="AY485" s="3">
        <v>151</v>
      </c>
      <c r="AZ485" s="3">
        <v>314</v>
      </c>
      <c r="BA485" s="3">
        <v>270</v>
      </c>
      <c r="BB485" s="3">
        <v>185</v>
      </c>
      <c r="BC485" s="3">
        <v>252</v>
      </c>
      <c r="BD485" s="3">
        <v>195</v>
      </c>
      <c r="BE485" s="3">
        <v>156</v>
      </c>
      <c r="BF485" s="3">
        <v>226</v>
      </c>
      <c r="BG485" s="3">
        <v>347</v>
      </c>
      <c r="BH485" s="3">
        <v>285</v>
      </c>
      <c r="BI485" s="3">
        <v>198</v>
      </c>
      <c r="BJ485" s="3">
        <v>254</v>
      </c>
      <c r="BK485" s="3">
        <v>239</v>
      </c>
      <c r="BL485" s="3">
        <v>134</v>
      </c>
      <c r="BM485" s="3">
        <v>131</v>
      </c>
      <c r="BN485" s="3">
        <v>136</v>
      </c>
      <c r="BO485" s="3">
        <v>236</v>
      </c>
      <c r="BP485" s="3">
        <v>163</v>
      </c>
      <c r="BQ485" s="3">
        <v>185</v>
      </c>
      <c r="BR485" s="3">
        <v>139</v>
      </c>
      <c r="BS485" s="3">
        <v>171</v>
      </c>
      <c r="BT485" s="3">
        <v>214</v>
      </c>
      <c r="BU485" s="3">
        <v>343</v>
      </c>
      <c r="BV485" s="3">
        <v>954</v>
      </c>
      <c r="BW485" s="3">
        <v>276</v>
      </c>
      <c r="BX485" s="3">
        <v>229</v>
      </c>
      <c r="BY485" s="3">
        <v>140</v>
      </c>
      <c r="BZ485" s="3">
        <v>163</v>
      </c>
      <c r="CA485" s="3">
        <v>158</v>
      </c>
      <c r="CB485" s="3">
        <v>227</v>
      </c>
      <c r="CC485" s="3">
        <v>253</v>
      </c>
      <c r="CD485" s="3">
        <v>163</v>
      </c>
      <c r="CE485" s="3">
        <v>277</v>
      </c>
      <c r="CF485" s="3">
        <v>316</v>
      </c>
      <c r="CG485" s="3">
        <v>171</v>
      </c>
      <c r="CH485" s="3">
        <v>244</v>
      </c>
    </row>
    <row r="486" spans="1:86" x14ac:dyDescent="0.2">
      <c r="A486" s="5" t="s">
        <v>853</v>
      </c>
      <c r="B486" s="9">
        <v>573506</v>
      </c>
      <c r="C486" s="9">
        <v>155</v>
      </c>
      <c r="D486" s="9">
        <v>222093</v>
      </c>
      <c r="E486" s="1" t="s">
        <v>854</v>
      </c>
      <c r="F486" s="1" t="s">
        <v>78</v>
      </c>
      <c r="G486" s="1" t="s">
        <v>78</v>
      </c>
      <c r="H486" s="1" t="s">
        <v>78</v>
      </c>
      <c r="I486" s="3">
        <v>902</v>
      </c>
      <c r="J486" s="3">
        <v>510</v>
      </c>
      <c r="K486" s="3">
        <v>401</v>
      </c>
      <c r="L486" s="3">
        <v>478</v>
      </c>
      <c r="M486" s="3">
        <v>677</v>
      </c>
      <c r="N486" s="3">
        <v>424</v>
      </c>
      <c r="O486" s="3">
        <v>352</v>
      </c>
      <c r="P486" s="3">
        <v>242</v>
      </c>
      <c r="Q486" s="3">
        <v>269</v>
      </c>
      <c r="R486" s="3">
        <v>656</v>
      </c>
      <c r="S486" s="3">
        <v>162</v>
      </c>
      <c r="T486" s="3">
        <v>416</v>
      </c>
      <c r="U486" s="3">
        <v>202</v>
      </c>
      <c r="V486" s="3">
        <v>558</v>
      </c>
      <c r="W486" s="3">
        <v>196</v>
      </c>
      <c r="X486" s="3">
        <v>685</v>
      </c>
      <c r="Y486" s="3">
        <v>269</v>
      </c>
      <c r="Z486" s="3">
        <v>524</v>
      </c>
      <c r="AA486" s="3">
        <v>570</v>
      </c>
      <c r="AB486" s="3">
        <v>398</v>
      </c>
      <c r="AC486" s="3">
        <v>580</v>
      </c>
      <c r="AD486" s="3">
        <v>136</v>
      </c>
      <c r="AE486" s="3">
        <v>344</v>
      </c>
      <c r="AF486" s="3">
        <v>664</v>
      </c>
      <c r="AG486" s="3">
        <v>136</v>
      </c>
      <c r="AH486" s="3">
        <v>288</v>
      </c>
      <c r="AI486" s="3">
        <v>468</v>
      </c>
      <c r="AJ486" s="3">
        <v>440</v>
      </c>
      <c r="AK486" s="3">
        <v>286</v>
      </c>
      <c r="AL486" s="3">
        <v>514</v>
      </c>
      <c r="AM486" s="3">
        <v>559</v>
      </c>
      <c r="AN486" s="3">
        <v>396</v>
      </c>
      <c r="AO486" s="3">
        <v>315</v>
      </c>
      <c r="AP486" s="3">
        <v>275</v>
      </c>
      <c r="AQ486" s="3">
        <v>495</v>
      </c>
      <c r="AR486" s="3">
        <v>715</v>
      </c>
      <c r="AS486" s="3">
        <v>251</v>
      </c>
      <c r="AT486" s="3">
        <v>678</v>
      </c>
      <c r="AU486" s="3">
        <v>330</v>
      </c>
      <c r="AV486" s="3">
        <v>206</v>
      </c>
      <c r="AW486" s="3">
        <v>223</v>
      </c>
      <c r="AX486" s="3">
        <v>412</v>
      </c>
      <c r="AY486" s="3">
        <v>338</v>
      </c>
      <c r="AZ486" s="3">
        <v>269</v>
      </c>
      <c r="BA486" s="3">
        <v>172</v>
      </c>
      <c r="BB486" s="3">
        <v>325</v>
      </c>
      <c r="BC486" s="3">
        <v>345</v>
      </c>
      <c r="BD486" s="3">
        <v>687</v>
      </c>
      <c r="BE486" s="3">
        <v>364</v>
      </c>
      <c r="BF486" s="3">
        <v>379</v>
      </c>
      <c r="BG486" s="3">
        <v>103</v>
      </c>
      <c r="BH486" s="3">
        <v>501</v>
      </c>
      <c r="BI486" s="3">
        <v>362</v>
      </c>
      <c r="BJ486" s="3">
        <v>505</v>
      </c>
      <c r="BK486" s="3">
        <v>513</v>
      </c>
      <c r="BL486" s="3">
        <v>335</v>
      </c>
      <c r="BM486" s="3">
        <v>317</v>
      </c>
      <c r="BN486" s="3">
        <v>303</v>
      </c>
      <c r="BO486" s="3">
        <v>433</v>
      </c>
      <c r="BP486" s="3">
        <v>305</v>
      </c>
      <c r="BQ486" s="3">
        <v>515</v>
      </c>
      <c r="BR486" s="3">
        <v>295</v>
      </c>
      <c r="BS486" s="3">
        <v>339</v>
      </c>
      <c r="BT486" s="3">
        <v>494</v>
      </c>
      <c r="BU486" s="3">
        <v>437</v>
      </c>
      <c r="BV486" s="3">
        <v>477</v>
      </c>
      <c r="BW486" s="3">
        <v>704</v>
      </c>
      <c r="BX486" s="3">
        <v>353</v>
      </c>
      <c r="BY486" s="3">
        <v>334</v>
      </c>
      <c r="BZ486" s="3">
        <v>322</v>
      </c>
      <c r="CA486" s="3">
        <v>236</v>
      </c>
      <c r="CB486" s="3">
        <v>347</v>
      </c>
      <c r="CC486" s="3">
        <v>282</v>
      </c>
      <c r="CD486" s="3">
        <v>336</v>
      </c>
      <c r="CE486" s="3">
        <v>424</v>
      </c>
      <c r="CF486" s="3">
        <v>584</v>
      </c>
      <c r="CG486" s="3">
        <v>410</v>
      </c>
      <c r="CH486" s="3">
        <v>457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Michael</cp:lastModifiedBy>
  <dcterms:created xsi:type="dcterms:W3CDTF">2013-04-02T17:57:36Z</dcterms:created>
  <dcterms:modified xsi:type="dcterms:W3CDTF">2017-03-28T01:12:24Z</dcterms:modified>
</cp:coreProperties>
</file>