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19FA9600-DE62-0442-A07D-B3DEB1E9220E}" xr6:coauthVersionLast="46" xr6:coauthVersionMax="46" xr10:uidLastSave="{00000000-0000-0000-0000-000000000000}"/>
  <bookViews>
    <workbookView xWindow="-51460" yWindow="-5940" windowWidth="25640" windowHeight="26900" tabRatio="500" xr2:uid="{00000000-000D-0000-FFFF-FFFF00000000}"/>
  </bookViews>
  <sheets>
    <sheet name="Main" sheetId="2" r:id="rId1"/>
    <sheet name="Reports USD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2" l="1"/>
  <c r="E14" i="2"/>
  <c r="F14" i="2" s="1"/>
  <c r="G14" i="2" s="1"/>
  <c r="H14" i="2" s="1"/>
  <c r="I14" i="2" s="1"/>
  <c r="C4" i="2"/>
  <c r="E22" i="2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E21" i="2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D37" i="2"/>
  <c r="C37" i="2"/>
  <c r="D15" i="2"/>
  <c r="D17" i="2" s="1"/>
  <c r="C15" i="2"/>
  <c r="C17" i="2" s="1"/>
  <c r="B15" i="2"/>
  <c r="B17" i="2" s="1"/>
  <c r="D39" i="2"/>
  <c r="E60" i="2"/>
  <c r="D48" i="2"/>
  <c r="D47" i="2"/>
  <c r="C48" i="2"/>
  <c r="C47" i="2"/>
  <c r="B47" i="2"/>
  <c r="B46" i="2"/>
  <c r="B42" i="2"/>
  <c r="C38" i="2"/>
  <c r="B23" i="2"/>
  <c r="Q5" i="1"/>
  <c r="D60" i="2"/>
  <c r="C60" i="2"/>
  <c r="O47" i="1"/>
  <c r="O39" i="1"/>
  <c r="O30" i="1"/>
  <c r="O26" i="1"/>
  <c r="O25" i="1"/>
  <c r="O11" i="1"/>
  <c r="O5" i="1"/>
  <c r="P30" i="1"/>
  <c r="P47" i="1"/>
  <c r="P39" i="1"/>
  <c r="P26" i="1"/>
  <c r="P25" i="1"/>
  <c r="P5" i="1"/>
  <c r="P7" i="1" s="1"/>
  <c r="C61" i="2" l="1"/>
  <c r="D61" i="2"/>
  <c r="E15" i="2"/>
  <c r="G60" i="2"/>
  <c r="I60" i="2"/>
  <c r="F60" i="2"/>
  <c r="H60" i="2"/>
  <c r="B50" i="2"/>
  <c r="B51" i="2"/>
  <c r="P38" i="1"/>
  <c r="O38" i="1"/>
  <c r="P11" i="1"/>
  <c r="P12" i="1" s="1"/>
  <c r="P20" i="1"/>
  <c r="O7" i="1"/>
  <c r="O20" i="1" s="1"/>
  <c r="N47" i="1"/>
  <c r="N39" i="1"/>
  <c r="N30" i="1"/>
  <c r="N26" i="1"/>
  <c r="N25" i="1"/>
  <c r="N11" i="1"/>
  <c r="N5" i="1"/>
  <c r="M5" i="1"/>
  <c r="Q24" i="1" s="1"/>
  <c r="E17" i="2" l="1"/>
  <c r="F15" i="2"/>
  <c r="E61" i="2"/>
  <c r="M11" i="1"/>
  <c r="N38" i="1"/>
  <c r="N7" i="1"/>
  <c r="N20" i="1" s="1"/>
  <c r="M7" i="1"/>
  <c r="P14" i="1"/>
  <c r="P21" i="1"/>
  <c r="O12" i="1"/>
  <c r="D44" i="2"/>
  <c r="E30" i="2"/>
  <c r="D27" i="2"/>
  <c r="P38" i="2"/>
  <c r="C44" i="2"/>
  <c r="C27" i="2"/>
  <c r="B27" i="2"/>
  <c r="M26" i="1"/>
  <c r="M25" i="1"/>
  <c r="M47" i="1"/>
  <c r="M39" i="1"/>
  <c r="M30" i="1"/>
  <c r="I47" i="1"/>
  <c r="B5" i="1"/>
  <c r="C5" i="1"/>
  <c r="D5" i="1"/>
  <c r="E5" i="1"/>
  <c r="E11" i="1"/>
  <c r="I5" i="1"/>
  <c r="G15" i="2" l="1"/>
  <c r="F61" i="2"/>
  <c r="F17" i="2"/>
  <c r="M12" i="1"/>
  <c r="M14" i="1" s="1"/>
  <c r="N12" i="1"/>
  <c r="O21" i="1"/>
  <c r="O14" i="1"/>
  <c r="P22" i="1"/>
  <c r="P16" i="1"/>
  <c r="P17" i="1" s="1"/>
  <c r="D51" i="2"/>
  <c r="M38" i="1"/>
  <c r="C58" i="2"/>
  <c r="E20" i="2"/>
  <c r="D42" i="2"/>
  <c r="C5" i="2" s="1"/>
  <c r="D46" i="2"/>
  <c r="D58" i="2"/>
  <c r="E7" i="1"/>
  <c r="J30" i="1"/>
  <c r="F5" i="1"/>
  <c r="N27" i="1"/>
  <c r="J47" i="1"/>
  <c r="J39" i="1"/>
  <c r="J26" i="1"/>
  <c r="J25" i="1"/>
  <c r="J5" i="1"/>
  <c r="K30" i="1"/>
  <c r="G5" i="1"/>
  <c r="K47" i="1"/>
  <c r="K39" i="1"/>
  <c r="K26" i="1"/>
  <c r="K25" i="1"/>
  <c r="K5" i="1"/>
  <c r="C46" i="2"/>
  <c r="L30" i="1"/>
  <c r="H5" i="1"/>
  <c r="L5" i="1"/>
  <c r="L47" i="1"/>
  <c r="L39" i="1"/>
  <c r="L26" i="1"/>
  <c r="L25" i="1"/>
  <c r="R38" i="2" l="1"/>
  <c r="E25" i="2"/>
  <c r="F20" i="2"/>
  <c r="E37" i="2"/>
  <c r="G17" i="2"/>
  <c r="H15" i="2"/>
  <c r="G61" i="2"/>
  <c r="J27" i="1"/>
  <c r="M27" i="1"/>
  <c r="P27" i="1"/>
  <c r="N21" i="1"/>
  <c r="N14" i="1"/>
  <c r="N24" i="1"/>
  <c r="P24" i="1"/>
  <c r="K27" i="1"/>
  <c r="O27" i="1"/>
  <c r="K7" i="1"/>
  <c r="K20" i="1" s="1"/>
  <c r="O24" i="1"/>
  <c r="Q38" i="2"/>
  <c r="O16" i="1"/>
  <c r="O22" i="1"/>
  <c r="D50" i="2"/>
  <c r="M24" i="1"/>
  <c r="L27" i="1"/>
  <c r="J11" i="1"/>
  <c r="L38" i="1"/>
  <c r="L11" i="1"/>
  <c r="K38" i="1"/>
  <c r="K11" i="1"/>
  <c r="E20" i="1"/>
  <c r="E12" i="1"/>
  <c r="J38" i="1"/>
  <c r="J7" i="1"/>
  <c r="H11" i="1"/>
  <c r="I11" i="1"/>
  <c r="F30" i="2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I38" i="1"/>
  <c r="I39" i="1"/>
  <c r="I30" i="1"/>
  <c r="I27" i="1"/>
  <c r="F47" i="1"/>
  <c r="J24" i="1"/>
  <c r="F11" i="1"/>
  <c r="F28" i="1" s="1"/>
  <c r="F27" i="1"/>
  <c r="F26" i="1"/>
  <c r="F25" i="1"/>
  <c r="G47" i="1"/>
  <c r="G11" i="1"/>
  <c r="G27" i="1"/>
  <c r="G26" i="1"/>
  <c r="G25" i="1"/>
  <c r="K24" i="1"/>
  <c r="C7" i="1"/>
  <c r="B11" i="1"/>
  <c r="C11" i="1"/>
  <c r="D11" i="1"/>
  <c r="I25" i="1"/>
  <c r="I26" i="1"/>
  <c r="H47" i="1"/>
  <c r="H27" i="1"/>
  <c r="H26" i="1"/>
  <c r="H25" i="1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S38" i="2" l="1"/>
  <c r="H17" i="2"/>
  <c r="I15" i="2"/>
  <c r="H61" i="2"/>
  <c r="G20" i="2"/>
  <c r="F37" i="2"/>
  <c r="H28" i="1"/>
  <c r="G28" i="1"/>
  <c r="E36" i="2"/>
  <c r="L28" i="1"/>
  <c r="P28" i="1"/>
  <c r="J28" i="1"/>
  <c r="N28" i="1"/>
  <c r="I28" i="1"/>
  <c r="M28" i="1"/>
  <c r="N22" i="1"/>
  <c r="N16" i="1"/>
  <c r="N17" i="1" s="1"/>
  <c r="K12" i="1"/>
  <c r="K21" i="1" s="1"/>
  <c r="K28" i="1"/>
  <c r="O28" i="1"/>
  <c r="O17" i="1"/>
  <c r="O11" i="2"/>
  <c r="P11" i="2" s="1"/>
  <c r="Q11" i="2" s="1"/>
  <c r="R11" i="2" s="1"/>
  <c r="S11" i="2" s="1"/>
  <c r="S39" i="2"/>
  <c r="D23" i="2"/>
  <c r="C42" i="2"/>
  <c r="C51" i="2"/>
  <c r="E21" i="1"/>
  <c r="E14" i="1"/>
  <c r="J20" i="1"/>
  <c r="J12" i="1"/>
  <c r="H24" i="1"/>
  <c r="C23" i="2"/>
  <c r="L24" i="1"/>
  <c r="L7" i="1"/>
  <c r="C6" i="2"/>
  <c r="C7" i="2" s="1"/>
  <c r="D38" i="2"/>
  <c r="I7" i="1"/>
  <c r="C12" i="1"/>
  <c r="C20" i="1"/>
  <c r="F7" i="1"/>
  <c r="F24" i="1"/>
  <c r="G7" i="1"/>
  <c r="G24" i="1"/>
  <c r="B7" i="1"/>
  <c r="I24" i="1"/>
  <c r="D7" i="1"/>
  <c r="H7" i="1"/>
  <c r="C39" i="2"/>
  <c r="C50" i="2"/>
  <c r="H20" i="2" l="1"/>
  <c r="G37" i="2"/>
  <c r="I61" i="2"/>
  <c r="I17" i="2"/>
  <c r="J17" i="2" s="1"/>
  <c r="K17" i="2" s="1"/>
  <c r="L17" i="2" s="1"/>
  <c r="M17" i="2" s="1"/>
  <c r="N17" i="2" s="1"/>
  <c r="F36" i="2"/>
  <c r="K14" i="1"/>
  <c r="K22" i="1" s="1"/>
  <c r="D40" i="2"/>
  <c r="E16" i="1"/>
  <c r="E17" i="1" s="1"/>
  <c r="E22" i="1"/>
  <c r="J21" i="1"/>
  <c r="J14" i="1"/>
  <c r="K16" i="1"/>
  <c r="L20" i="1"/>
  <c r="L12" i="1"/>
  <c r="E39" i="2"/>
  <c r="B12" i="1"/>
  <c r="B20" i="1"/>
  <c r="G12" i="1"/>
  <c r="G20" i="1"/>
  <c r="C14" i="1"/>
  <c r="C21" i="1"/>
  <c r="I12" i="1"/>
  <c r="I20" i="1"/>
  <c r="C40" i="2"/>
  <c r="E38" i="2"/>
  <c r="D20" i="1"/>
  <c r="D12" i="1"/>
  <c r="E23" i="2"/>
  <c r="E40" i="2" s="1"/>
  <c r="F12" i="1"/>
  <c r="F20" i="1"/>
  <c r="H12" i="1"/>
  <c r="H20" i="1"/>
  <c r="I20" i="2" l="1"/>
  <c r="H37" i="2"/>
  <c r="P39" i="2"/>
  <c r="D19" i="2"/>
  <c r="D24" i="2" s="1"/>
  <c r="D26" i="2" s="1"/>
  <c r="M20" i="1"/>
  <c r="C36" i="2"/>
  <c r="J16" i="1"/>
  <c r="J22" i="1"/>
  <c r="K17" i="1"/>
  <c r="L21" i="1"/>
  <c r="L14" i="1"/>
  <c r="I14" i="1"/>
  <c r="I21" i="1"/>
  <c r="C16" i="1"/>
  <c r="C22" i="1"/>
  <c r="H14" i="1"/>
  <c r="H21" i="1"/>
  <c r="G21" i="1"/>
  <c r="G14" i="1"/>
  <c r="F21" i="1"/>
  <c r="F14" i="1"/>
  <c r="F39" i="2"/>
  <c r="D21" i="1"/>
  <c r="D14" i="1"/>
  <c r="F38" i="2"/>
  <c r="C19" i="2"/>
  <c r="B14" i="1"/>
  <c r="B21" i="1"/>
  <c r="F23" i="2"/>
  <c r="F40" i="2" s="1"/>
  <c r="J20" i="2" l="1"/>
  <c r="I37" i="2"/>
  <c r="I23" i="2"/>
  <c r="Q39" i="2"/>
  <c r="M21" i="1"/>
  <c r="B19" i="2"/>
  <c r="B32" i="2" s="1"/>
  <c r="J17" i="1"/>
  <c r="L22" i="1"/>
  <c r="L16" i="1"/>
  <c r="G23" i="2"/>
  <c r="G40" i="2" s="1"/>
  <c r="C24" i="2"/>
  <c r="C32" i="2"/>
  <c r="D36" i="2"/>
  <c r="H16" i="1"/>
  <c r="H17" i="1" s="1"/>
  <c r="H22" i="1"/>
  <c r="C17" i="1"/>
  <c r="I22" i="1"/>
  <c r="I16" i="1"/>
  <c r="I17" i="1" s="1"/>
  <c r="D22" i="1"/>
  <c r="D16" i="1"/>
  <c r="F22" i="1"/>
  <c r="F16" i="1"/>
  <c r="G16" i="1"/>
  <c r="G17" i="1" s="1"/>
  <c r="G22" i="1"/>
  <c r="G38" i="2"/>
  <c r="B22" i="1"/>
  <c r="B16" i="1"/>
  <c r="G39" i="2"/>
  <c r="K20" i="2" l="1"/>
  <c r="J37" i="2"/>
  <c r="O17" i="2"/>
  <c r="P17" i="2" s="1"/>
  <c r="Q17" i="2" s="1"/>
  <c r="R39" i="2"/>
  <c r="M22" i="1"/>
  <c r="M16" i="1"/>
  <c r="B24" i="2"/>
  <c r="B26" i="2" s="1"/>
  <c r="J41" i="1"/>
  <c r="J44" i="1" s="1"/>
  <c r="K41" i="1"/>
  <c r="L17" i="1"/>
  <c r="L41" i="1"/>
  <c r="I41" i="1"/>
  <c r="F17" i="1"/>
  <c r="H23" i="2"/>
  <c r="H40" i="2" s="1"/>
  <c r="H39" i="2"/>
  <c r="H38" i="2"/>
  <c r="D17" i="1"/>
  <c r="C33" i="2"/>
  <c r="C26" i="2"/>
  <c r="B17" i="1"/>
  <c r="L20" i="2" l="1"/>
  <c r="K37" i="2"/>
  <c r="P36" i="2"/>
  <c r="M17" i="1"/>
  <c r="P41" i="1"/>
  <c r="N41" i="1"/>
  <c r="O41" i="1"/>
  <c r="R17" i="2"/>
  <c r="S17" i="2" s="1"/>
  <c r="Q36" i="2"/>
  <c r="M41" i="1"/>
  <c r="B33" i="2"/>
  <c r="J42" i="1"/>
  <c r="J45" i="1"/>
  <c r="J43" i="1"/>
  <c r="K44" i="1"/>
  <c r="K42" i="1"/>
  <c r="K43" i="1"/>
  <c r="K45" i="1"/>
  <c r="D32" i="2"/>
  <c r="L43" i="1"/>
  <c r="L45" i="1"/>
  <c r="L44" i="1"/>
  <c r="L42" i="1"/>
  <c r="I38" i="2"/>
  <c r="I45" i="1"/>
  <c r="I44" i="1"/>
  <c r="I43" i="1"/>
  <c r="I42" i="1"/>
  <c r="I39" i="2"/>
  <c r="C28" i="2"/>
  <c r="C29" i="2" s="1"/>
  <c r="C34" i="2"/>
  <c r="I40" i="2"/>
  <c r="B34" i="2"/>
  <c r="D33" i="2"/>
  <c r="S36" i="2" l="1"/>
  <c r="M20" i="2"/>
  <c r="L37" i="2"/>
  <c r="P44" i="1"/>
  <c r="P45" i="1"/>
  <c r="P42" i="1"/>
  <c r="P43" i="1"/>
  <c r="O44" i="1"/>
  <c r="O45" i="1"/>
  <c r="O43" i="1"/>
  <c r="O42" i="1"/>
  <c r="N43" i="1"/>
  <c r="N42" i="1"/>
  <c r="N45" i="1"/>
  <c r="N44" i="1"/>
  <c r="R36" i="2"/>
  <c r="M44" i="1"/>
  <c r="M43" i="1"/>
  <c r="M45" i="1"/>
  <c r="M42" i="1"/>
  <c r="E19" i="2"/>
  <c r="E18" i="2" s="1"/>
  <c r="C56" i="2"/>
  <c r="C55" i="2"/>
  <c r="C54" i="2"/>
  <c r="C53" i="2"/>
  <c r="J39" i="2"/>
  <c r="J38" i="2"/>
  <c r="J23" i="2"/>
  <c r="J40" i="2" s="1"/>
  <c r="D34" i="2"/>
  <c r="G36" i="2"/>
  <c r="B28" i="2"/>
  <c r="B29" i="2" s="1"/>
  <c r="N20" i="2" l="1"/>
  <c r="M37" i="2"/>
  <c r="B54" i="2"/>
  <c r="B56" i="2"/>
  <c r="B55" i="2"/>
  <c r="B53" i="2"/>
  <c r="E32" i="2"/>
  <c r="F19" i="2" s="1"/>
  <c r="F18" i="2" s="1"/>
  <c r="E24" i="2"/>
  <c r="E33" i="2" s="1"/>
  <c r="D28" i="2"/>
  <c r="D29" i="2" s="1"/>
  <c r="K38" i="2"/>
  <c r="K39" i="2"/>
  <c r="H36" i="2"/>
  <c r="K23" i="2"/>
  <c r="K40" i="2" s="1"/>
  <c r="O20" i="2" l="1"/>
  <c r="N37" i="2"/>
  <c r="F24" i="2"/>
  <c r="F33" i="2" s="1"/>
  <c r="F32" i="2"/>
  <c r="G19" i="2" s="1"/>
  <c r="G24" i="2" s="1"/>
  <c r="G33" i="2" s="1"/>
  <c r="D54" i="2"/>
  <c r="D55" i="2"/>
  <c r="D56" i="2"/>
  <c r="D53" i="2"/>
  <c r="L39" i="2"/>
  <c r="L23" i="2"/>
  <c r="L40" i="2" s="1"/>
  <c r="I36" i="2"/>
  <c r="E26" i="2"/>
  <c r="L38" i="2"/>
  <c r="P20" i="2" l="1"/>
  <c r="O37" i="2"/>
  <c r="G18" i="2"/>
  <c r="G32" i="2"/>
  <c r="H19" i="2" s="1"/>
  <c r="H18" i="2" s="1"/>
  <c r="E34" i="2"/>
  <c r="J36" i="2"/>
  <c r="M23" i="2"/>
  <c r="M40" i="2" s="1"/>
  <c r="M38" i="2"/>
  <c r="M39" i="2"/>
  <c r="Q20" i="2" l="1"/>
  <c r="P37" i="2"/>
  <c r="P23" i="2"/>
  <c r="H32" i="2"/>
  <c r="I19" i="2" s="1"/>
  <c r="I24" i="2" s="1"/>
  <c r="I33" i="2" s="1"/>
  <c r="H24" i="2"/>
  <c r="H33" i="2" s="1"/>
  <c r="E28" i="2"/>
  <c r="N38" i="2"/>
  <c r="O38" i="2"/>
  <c r="N23" i="2"/>
  <c r="N40" i="2" s="1"/>
  <c r="K36" i="2"/>
  <c r="N39" i="2"/>
  <c r="O39" i="2"/>
  <c r="E42" i="2" l="1"/>
  <c r="E29" i="2"/>
  <c r="R20" i="2"/>
  <c r="S20" i="2" s="1"/>
  <c r="Q37" i="2"/>
  <c r="Q23" i="2"/>
  <c r="Q40" i="2" s="1"/>
  <c r="I32" i="2"/>
  <c r="J19" i="2" s="1"/>
  <c r="I18" i="2"/>
  <c r="F25" i="2"/>
  <c r="F26" i="2" s="1"/>
  <c r="L36" i="2"/>
  <c r="O23" i="2"/>
  <c r="S37" i="2" l="1"/>
  <c r="S23" i="2"/>
  <c r="R37" i="2"/>
  <c r="R23" i="2"/>
  <c r="O40" i="2"/>
  <c r="P40" i="2"/>
  <c r="J18" i="2"/>
  <c r="J32" i="2"/>
  <c r="K19" i="2" s="1"/>
  <c r="J24" i="2"/>
  <c r="J33" i="2" s="1"/>
  <c r="M36" i="2"/>
  <c r="F34" i="2"/>
  <c r="R40" i="2" l="1"/>
  <c r="S40" i="2"/>
  <c r="K18" i="2"/>
  <c r="K24" i="2"/>
  <c r="K33" i="2" s="1"/>
  <c r="K32" i="2"/>
  <c r="L19" i="2" s="1"/>
  <c r="F28" i="2"/>
  <c r="N36" i="2"/>
  <c r="F29" i="2" l="1"/>
  <c r="L18" i="2"/>
  <c r="L32" i="2"/>
  <c r="M19" i="2" s="1"/>
  <c r="L24" i="2"/>
  <c r="L33" i="2" s="1"/>
  <c r="F42" i="2"/>
  <c r="G25" i="2" s="1"/>
  <c r="G26" i="2" s="1"/>
  <c r="O36" i="2"/>
  <c r="M32" i="2" l="1"/>
  <c r="N19" i="2" s="1"/>
  <c r="M24" i="2"/>
  <c r="M33" i="2" s="1"/>
  <c r="M18" i="2"/>
  <c r="G34" i="2"/>
  <c r="N18" i="2" l="1"/>
  <c r="N24" i="2"/>
  <c r="N33" i="2" s="1"/>
  <c r="N32" i="2"/>
  <c r="O19" i="2" s="1"/>
  <c r="G28" i="2"/>
  <c r="G29" i="2" l="1"/>
  <c r="O18" i="2"/>
  <c r="O32" i="2"/>
  <c r="P19" i="2" s="1"/>
  <c r="O24" i="2"/>
  <c r="O33" i="2" s="1"/>
  <c r="G42" i="2"/>
  <c r="H25" i="2" s="1"/>
  <c r="H26" i="2" s="1"/>
  <c r="P24" i="2" l="1"/>
  <c r="P32" i="2"/>
  <c r="Q19" i="2" s="1"/>
  <c r="P18" i="2"/>
  <c r="H27" i="2"/>
  <c r="H34" i="2" s="1"/>
  <c r="Q24" i="2" l="1"/>
  <c r="Q32" i="2"/>
  <c r="R19" i="2" s="1"/>
  <c r="Q18" i="2"/>
  <c r="P33" i="2"/>
  <c r="H28" i="2"/>
  <c r="H29" i="2" l="1"/>
  <c r="R32" i="2"/>
  <c r="S19" i="2" s="1"/>
  <c r="R24" i="2"/>
  <c r="R18" i="2"/>
  <c r="Q33" i="2"/>
  <c r="H42" i="2"/>
  <c r="I25" i="2" s="1"/>
  <c r="I26" i="2" s="1"/>
  <c r="S32" i="2" l="1"/>
  <c r="S24" i="2"/>
  <c r="S33" i="2" s="1"/>
  <c r="S18" i="2"/>
  <c r="R33" i="2"/>
  <c r="I27" i="2"/>
  <c r="I34" i="2" s="1"/>
  <c r="I28" i="2" l="1"/>
  <c r="I29" i="2" s="1"/>
  <c r="I42" i="2" l="1"/>
  <c r="J25" i="2" s="1"/>
  <c r="J26" i="2" s="1"/>
  <c r="J27" i="2" l="1"/>
  <c r="J34" i="2" s="1"/>
  <c r="J28" i="2" l="1"/>
  <c r="J29" i="2" s="1"/>
  <c r="J42" i="2" l="1"/>
  <c r="K25" i="2" l="1"/>
  <c r="K26" i="2" s="1"/>
  <c r="K27" i="2" l="1"/>
  <c r="K34" i="2" s="1"/>
  <c r="K28" i="2" l="1"/>
  <c r="K29" i="2" s="1"/>
  <c r="K42" i="2" l="1"/>
  <c r="L25" i="2" s="1"/>
  <c r="L26" i="2" s="1"/>
  <c r="L27" i="2" l="1"/>
  <c r="L34" i="2" s="1"/>
  <c r="L28" i="2" l="1"/>
  <c r="L29" i="2" s="1"/>
  <c r="L42" i="2"/>
  <c r="M25" i="2" l="1"/>
  <c r="M26" i="2" s="1"/>
  <c r="M27" i="2" l="1"/>
  <c r="M34" i="2" s="1"/>
  <c r="M28" i="2" l="1"/>
  <c r="M29" i="2" s="1"/>
  <c r="M42" i="2" l="1"/>
  <c r="N25" i="2"/>
  <c r="N26" i="2" s="1"/>
  <c r="N27" i="2" l="1"/>
  <c r="N34" i="2" s="1"/>
  <c r="N28" i="2" l="1"/>
  <c r="N29" i="2" s="1"/>
  <c r="N42" i="2" l="1"/>
  <c r="O25" i="2" s="1"/>
  <c r="O26" i="2" s="1"/>
  <c r="O27" i="2" l="1"/>
  <c r="O34" i="2" s="1"/>
  <c r="O28" i="2" l="1"/>
  <c r="O29" i="2" s="1"/>
  <c r="O42" i="2" l="1"/>
  <c r="P25" i="2"/>
  <c r="P26" i="2" s="1"/>
  <c r="P27" i="2" l="1"/>
  <c r="P34" i="2" s="1"/>
  <c r="P28" i="2" l="1"/>
  <c r="P29" i="2" s="1"/>
  <c r="P42" i="2" l="1"/>
  <c r="Q25" i="2" s="1"/>
  <c r="Q26" i="2" s="1"/>
  <c r="Q27" i="2" l="1"/>
  <c r="Q34" i="2" s="1"/>
  <c r="Q28" i="2" l="1"/>
  <c r="Q29" i="2" s="1"/>
  <c r="Q42" i="2" l="1"/>
  <c r="R25" i="2" s="1"/>
  <c r="R26" i="2" s="1"/>
  <c r="R27" i="2" l="1"/>
  <c r="R34" i="2" s="1"/>
  <c r="R28" i="2"/>
  <c r="R29" i="2" s="1"/>
  <c r="R42" i="2" l="1"/>
  <c r="S25" i="2" l="1"/>
  <c r="S26" i="2" s="1"/>
  <c r="S27" i="2" l="1"/>
  <c r="S34" i="2" s="1"/>
  <c r="S28" i="2"/>
  <c r="S29" i="2" l="1"/>
  <c r="T28" i="2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S42" i="2"/>
  <c r="DQ28" i="2" l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EK28" i="2" s="1"/>
  <c r="EL28" i="2" s="1"/>
  <c r="EM28" i="2" s="1"/>
  <c r="EN28" i="2" s="1"/>
  <c r="EO28" i="2" s="1"/>
  <c r="EP28" i="2" s="1"/>
  <c r="EQ28" i="2" s="1"/>
  <c r="ER28" i="2" s="1"/>
  <c r="ES28" i="2" s="1"/>
  <c r="ET28" i="2" s="1"/>
  <c r="EU28" i="2" s="1"/>
  <c r="EV28" i="2" s="1"/>
  <c r="EW28" i="2" s="1"/>
  <c r="EX28" i="2" s="1"/>
  <c r="EY28" i="2" s="1"/>
  <c r="EZ28" i="2" s="1"/>
  <c r="FA28" i="2" s="1"/>
  <c r="FB28" i="2" s="1"/>
  <c r="FC28" i="2" s="1"/>
  <c r="FD28" i="2" s="1"/>
  <c r="FE28" i="2" s="1"/>
  <c r="FF28" i="2" s="1"/>
  <c r="FG28" i="2" s="1"/>
  <c r="FH28" i="2" s="1"/>
  <c r="FI28" i="2" s="1"/>
  <c r="FJ28" i="2" s="1"/>
  <c r="FK28" i="2" s="1"/>
  <c r="FL28" i="2" s="1"/>
  <c r="FM28" i="2" s="1"/>
  <c r="FN28" i="2" s="1"/>
  <c r="FO28" i="2" s="1"/>
  <c r="FP28" i="2" s="1"/>
  <c r="FQ28" i="2" s="1"/>
  <c r="FR28" i="2" s="1"/>
  <c r="FS28" i="2" s="1"/>
  <c r="FT28" i="2" s="1"/>
  <c r="FU28" i="2" s="1"/>
  <c r="FV28" i="2" s="1"/>
  <c r="FW28" i="2" s="1"/>
  <c r="FX28" i="2" s="1"/>
  <c r="FY28" i="2" s="1"/>
  <c r="FZ28" i="2" s="1"/>
  <c r="GA28" i="2" s="1"/>
  <c r="GB28" i="2" s="1"/>
  <c r="GC28" i="2" s="1"/>
  <c r="GD28" i="2" s="1"/>
  <c r="GE28" i="2" s="1"/>
  <c r="GF28" i="2" s="1"/>
  <c r="GG28" i="2" s="1"/>
  <c r="GH28" i="2" s="1"/>
  <c r="GI28" i="2" s="1"/>
  <c r="GJ28" i="2" s="1"/>
  <c r="GK28" i="2" s="1"/>
  <c r="GL28" i="2" s="1"/>
  <c r="GM28" i="2" s="1"/>
  <c r="GN28" i="2" s="1"/>
  <c r="GO28" i="2" s="1"/>
  <c r="GP28" i="2" s="1"/>
  <c r="GQ28" i="2" s="1"/>
  <c r="GR28" i="2" s="1"/>
  <c r="GS28" i="2" s="1"/>
  <c r="GT28" i="2" s="1"/>
  <c r="GU28" i="2" s="1"/>
  <c r="GV28" i="2" s="1"/>
  <c r="GW28" i="2" s="1"/>
  <c r="GX28" i="2" s="1"/>
  <c r="GY28" i="2" s="1"/>
  <c r="GZ28" i="2" s="1"/>
  <c r="HA28" i="2" s="1"/>
  <c r="HB28" i="2" s="1"/>
  <c r="HC28" i="2" s="1"/>
  <c r="HD28" i="2" s="1"/>
  <c r="HE28" i="2" s="1"/>
  <c r="HF28" i="2" s="1"/>
  <c r="HG28" i="2" s="1"/>
  <c r="HH28" i="2" s="1"/>
  <c r="HI28" i="2" s="1"/>
  <c r="HJ28" i="2" s="1"/>
  <c r="HK28" i="2" s="1"/>
  <c r="HL28" i="2" s="1"/>
  <c r="HM28" i="2" s="1"/>
  <c r="HN28" i="2" s="1"/>
  <c r="HO28" i="2" s="1"/>
  <c r="HP28" i="2" s="1"/>
  <c r="HQ28" i="2" s="1"/>
  <c r="HR28" i="2" s="1"/>
  <c r="HS28" i="2" s="1"/>
  <c r="HT28" i="2" s="1"/>
  <c r="HU28" i="2" s="1"/>
  <c r="HV28" i="2" s="1"/>
  <c r="HW28" i="2" s="1"/>
  <c r="HX28" i="2" s="1"/>
  <c r="HY28" i="2" s="1"/>
  <c r="HZ28" i="2" s="1"/>
  <c r="IA28" i="2" s="1"/>
  <c r="IB28" i="2" s="1"/>
  <c r="IC28" i="2" s="1"/>
  <c r="ID28" i="2" s="1"/>
  <c r="IE28" i="2" s="1"/>
  <c r="IF28" i="2" s="1"/>
  <c r="IG28" i="2" s="1"/>
  <c r="IH28" i="2" s="1"/>
  <c r="II28" i="2" s="1"/>
  <c r="F5" i="2"/>
  <c r="F6" i="2" s="1"/>
  <c r="G7" i="2" s="1"/>
</calcChain>
</file>

<file path=xl/sharedStrings.xml><?xml version="1.0" encoding="utf-8"?>
<sst xmlns="http://schemas.openxmlformats.org/spreadsheetml/2006/main" count="120" uniqueCount="80">
  <si>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</si>
  <si>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</si>
  <si>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</si>
  <si>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</si>
  <si>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</si>
  <si>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</si>
  <si>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</si>
  <si>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</si>
  <si>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</si>
  <si>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</si>
  <si>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</si>
  <si>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</si>
  <si>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</si>
  <si>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</si>
  <si>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</si>
  <si>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</si>
  <si>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</si>
  <si>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</si>
  <si>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</si>
  <si>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</si>
  <si>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</si>
  <si>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</si>
  <si>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</si>
  <si>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</si>
  <si>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</si>
  <si>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</si>
  <si>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</si>
  <si>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</si>
  <si>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</si>
  <si>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</si>
  <si>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</si>
  <si>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</si>
  <si>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</si>
  <si>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</si>
  <si>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</si>
  <si>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</si>
  <si>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</si>
  <si>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Investor Relations</t>
  </si>
  <si>
    <t>CEO</t>
  </si>
  <si>
    <t>Founder</t>
  </si>
  <si>
    <t>Market Cap</t>
  </si>
  <si>
    <t>EV</t>
  </si>
  <si>
    <t>per share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</si>
  <si>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</si>
  <si>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</si>
  <si>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</si>
  <si>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</si>
  <si>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</si>
  <si>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</si>
  <si>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</si>
  <si>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</si>
  <si>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</si>
  <si>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NI 12M</t>
  </si>
  <si>
    <t>Q119</t>
  </si>
  <si>
    <t>Q219</t>
  </si>
  <si>
    <t>Q319</t>
  </si>
  <si>
    <t>Q419</t>
  </si>
  <si>
    <t>OE y/y</t>
  </si>
  <si>
    <t>Q120</t>
  </si>
  <si>
    <t>Q220</t>
  </si>
  <si>
    <t>Q320</t>
  </si>
  <si>
    <t>Q420</t>
  </si>
  <si>
    <t>PRODUCTS</t>
  </si>
  <si>
    <t>FILINGS</t>
  </si>
  <si>
    <t>Total apps</t>
  </si>
  <si>
    <t>Total apps y/y</t>
  </si>
  <si>
    <t>Subscription</t>
  </si>
  <si>
    <t>Subscription y/y</t>
  </si>
  <si>
    <t>ARPA</t>
  </si>
  <si>
    <t>APRA y/y</t>
  </si>
  <si>
    <t>Yappli Inc (4168.T)</t>
  </si>
  <si>
    <t>Yasubumi Ihara</t>
  </si>
  <si>
    <t xml:space="preserve">Masafumi Sano </t>
  </si>
  <si>
    <t>Price JPY</t>
  </si>
  <si>
    <t>Yappli</t>
  </si>
  <si>
    <t>No-code mobile app development</t>
  </si>
  <si>
    <t>SOURCE</t>
  </si>
  <si>
    <t>FY2020</t>
  </si>
  <si>
    <t>USD/JPY</t>
  </si>
  <si>
    <t>https://www.poundsterlinglive.com/best-exchange-rates/us-dollar-to-japanese-yen-exchange-rate-on-2020-03-31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</si>
</sst>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.000"/>
  </numFmts>
  <fonts count="12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4" fontId="4" fillId="0" borderId="0" xfId="0" applyNumberFormat="1" applyFont="1" applyBorder="1"/>
    <xf numFmtId="0" fontId="4" fillId="0" borderId="0" xfId="0" applyFont="1" applyBorder="1"/>
    <xf numFmtId="10" fontId="4" fillId="0" borderId="0" xfId="0" applyNumberFormat="1" applyFont="1"/>
    <xf numFmtId="3" fontId="4" fillId="0" borderId="0" xfId="0" applyNumberFormat="1" applyFont="1" applyBorder="1"/>
    <xf numFmtId="0" fontId="5" fillId="0" borderId="0" xfId="0" applyFont="1"/>
    <xf numFmtId="3" fontId="4" fillId="2" borderId="0" xfId="0" applyNumberFormat="1" applyFont="1" applyFill="1" applyBorder="1"/>
    <xf numFmtId="164" fontId="4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4" fillId="2" borderId="0" xfId="0" applyNumberFormat="1" applyFont="1" applyFill="1" applyBorder="1"/>
    <xf numFmtId="0" fontId="5" fillId="0" borderId="0" xfId="0" applyFont="1" applyBorder="1"/>
    <xf numFmtId="4" fontId="4" fillId="2" borderId="0" xfId="0" applyNumberFormat="1" applyFont="1" applyFill="1"/>
    <xf numFmtId="9" fontId="4" fillId="0" borderId="0" xfId="0" applyNumberFormat="1" applyFont="1"/>
    <xf numFmtId="0" fontId="6" fillId="0" borderId="0" xfId="0" applyFont="1"/>
    <xf numFmtId="3" fontId="4" fillId="0" borderId="0" xfId="0" applyNumberFormat="1" applyFont="1"/>
    <xf numFmtId="3" fontId="6" fillId="0" borderId="0" xfId="0" applyNumberFormat="1" applyFont="1" applyBorder="1"/>
    <xf numFmtId="2" fontId="4" fillId="0" borderId="0" xfId="0" applyNumberFormat="1" applyFont="1" applyBorder="1"/>
    <xf numFmtId="9" fontId="6" fillId="0" borderId="0" xfId="1" applyFont="1" applyBorder="1"/>
    <xf numFmtId="9" fontId="4" fillId="0" borderId="0" xfId="1" applyFont="1" applyBorder="1"/>
    <xf numFmtId="9" fontId="4" fillId="0" borderId="0" xfId="0" applyNumberFormat="1" applyFont="1" applyBorder="1"/>
    <xf numFmtId="3" fontId="6" fillId="2" borderId="0" xfId="0" applyNumberFormat="1" applyFont="1" applyFill="1" applyBorder="1"/>
    <xf numFmtId="2" fontId="4" fillId="2" borderId="0" xfId="0" applyNumberFormat="1" applyFont="1" applyFill="1" applyBorder="1"/>
    <xf numFmtId="3" fontId="4" fillId="2" borderId="0" xfId="0" applyNumberFormat="1" applyFont="1" applyFill="1"/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 applyFill="1" applyAlignment="1">
      <alignment horizontal="right"/>
    </xf>
    <xf numFmtId="0" fontId="8" fillId="0" borderId="1" xfId="0" applyFont="1" applyBorder="1"/>
    <xf numFmtId="0" fontId="8" fillId="0" borderId="0" xfId="0" applyFont="1"/>
    <xf numFmtId="0" fontId="9" fillId="0" borderId="0" xfId="4" applyFont="1"/>
    <xf numFmtId="0" fontId="8" fillId="0" borderId="0" xfId="0" applyFont="1" applyFill="1" applyAlignment="1">
      <alignment horizontal="right"/>
    </xf>
    <xf numFmtId="3" fontId="8" fillId="0" borderId="0" xfId="0" applyNumberFormat="1" applyFont="1"/>
    <xf numFmtId="3" fontId="8" fillId="0" borderId="0" xfId="0" applyNumberFormat="1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10" fillId="0" borderId="0" xfId="0" applyNumberFormat="1" applyFont="1"/>
    <xf numFmtId="3" fontId="10" fillId="2" borderId="0" xfId="0" applyNumberFormat="1" applyFont="1" applyFill="1" applyBorder="1" applyAlignment="1">
      <alignment horizontal="right"/>
    </xf>
    <xf numFmtId="3" fontId="10" fillId="2" borderId="1" xfId="0" applyNumberFormat="1" applyFont="1" applyFill="1" applyBorder="1" applyAlignment="1">
      <alignment horizontal="right"/>
    </xf>
    <xf numFmtId="3" fontId="8" fillId="2" borderId="0" xfId="0" applyNumberFormat="1" applyFont="1" applyFill="1" applyBorder="1" applyAlignment="1">
      <alignment horizontal="right"/>
    </xf>
    <xf numFmtId="3" fontId="8" fillId="2" borderId="1" xfId="0" applyNumberFormat="1" applyFont="1" applyFill="1" applyBorder="1" applyAlignment="1">
      <alignment horizontal="right"/>
    </xf>
    <xf numFmtId="2" fontId="8" fillId="2" borderId="0" xfId="0" applyNumberFormat="1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right"/>
    </xf>
    <xf numFmtId="9" fontId="8" fillId="0" borderId="0" xfId="0" applyNumberFormat="1" applyFont="1" applyBorder="1" applyAlignment="1">
      <alignment horizontal="right"/>
    </xf>
    <xf numFmtId="9" fontId="8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 applyAlignment="1">
      <alignment horizontal="right"/>
    </xf>
    <xf numFmtId="9" fontId="8" fillId="0" borderId="0" xfId="1" applyFont="1" applyBorder="1" applyAlignment="1">
      <alignment horizontal="right"/>
    </xf>
    <xf numFmtId="9" fontId="8" fillId="0" borderId="1" xfId="1" applyFont="1" applyBorder="1" applyAlignment="1">
      <alignment horizontal="right"/>
    </xf>
    <xf numFmtId="9" fontId="8" fillId="0" borderId="0" xfId="1" applyFont="1" applyFill="1" applyBorder="1" applyAlignment="1">
      <alignment horizontal="right"/>
    </xf>
    <xf numFmtId="0" fontId="10" fillId="0" borderId="0" xfId="0" applyFont="1"/>
    <xf numFmtId="9" fontId="10" fillId="0" borderId="0" xfId="1" applyNumberFormat="1" applyFont="1" applyBorder="1" applyAlignment="1">
      <alignment horizontal="right"/>
    </xf>
    <xf numFmtId="9" fontId="10" fillId="0" borderId="1" xfId="1" applyNumberFormat="1" applyFont="1" applyBorder="1" applyAlignment="1">
      <alignment horizontal="right"/>
    </xf>
    <xf numFmtId="9" fontId="10" fillId="0" borderId="0" xfId="1" applyNumberFormat="1" applyFont="1" applyFill="1" applyBorder="1" applyAlignment="1">
      <alignment horizontal="right"/>
    </xf>
    <xf numFmtId="9" fontId="8" fillId="0" borderId="0" xfId="1" applyNumberFormat="1" applyFont="1" applyBorder="1" applyAlignment="1">
      <alignment horizontal="right"/>
    </xf>
    <xf numFmtId="9" fontId="8" fillId="0" borderId="1" xfId="1" applyNumberFormat="1" applyFont="1" applyBorder="1" applyAlignment="1">
      <alignment horizontal="right"/>
    </xf>
    <xf numFmtId="9" fontId="8" fillId="0" borderId="0" xfId="1" applyNumberFormat="1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/>
    <xf numFmtId="9" fontId="8" fillId="0" borderId="0" xfId="0" applyNumberFormat="1" applyFont="1"/>
    <xf numFmtId="0" fontId="0" fillId="0" borderId="0" xfId="0" applyFont="1"/>
    <xf numFmtId="3" fontId="0" fillId="0" borderId="1" xfId="0" applyNumberFormat="1" applyFont="1" applyFill="1" applyBorder="1" applyAlignment="1">
      <alignment horizontal="right"/>
    </xf>
    <xf numFmtId="14" fontId="8" fillId="0" borderId="1" xfId="0" applyNumberFormat="1" applyFont="1" applyBorder="1"/>
    <xf numFmtId="3" fontId="8" fillId="0" borderId="1" xfId="0" applyNumberFormat="1" applyFont="1" applyBorder="1"/>
    <xf numFmtId="14" fontId="4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3" fontId="0" fillId="0" borderId="0" xfId="0" applyNumberFormat="1" applyFont="1" applyFill="1" applyBorder="1" applyAlignment="1">
      <alignment horizontal="right"/>
    </xf>
    <xf numFmtId="3" fontId="0" fillId="0" borderId="0" xfId="0" applyNumberFormat="1" applyFont="1"/>
    <xf numFmtId="3" fontId="0" fillId="0" borderId="1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3" fontId="0" fillId="0" borderId="1" xfId="0" applyNumberFormat="1" applyFont="1" applyBorder="1"/>
    <xf numFmtId="14" fontId="8" fillId="0" borderId="0" xfId="0" applyNumberFormat="1" applyFont="1"/>
    <xf numFmtId="0" fontId="11" fillId="0" borderId="0" xfId="0" applyFont="1"/>
    <xf numFmtId="3" fontId="6" fillId="0" borderId="0" xfId="0" applyNumberFormat="1" applyFont="1"/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9" fontId="0" fillId="0" borderId="0" xfId="0" applyNumberFormat="1" applyFont="1"/>
    <xf numFmtId="0" fontId="7" fillId="0" borderId="0" xfId="4"/>
    <xf numFmtId="165" fontId="0" fillId="0" borderId="0" xfId="0" applyNumberFormat="1" applyFont="1"/>
    <xf numFmtId="165" fontId="4" fillId="0" borderId="0" xfId="0" applyNumberFormat="1" applyFont="1"/>
    <xf numFmtId="165" fontId="4" fillId="2" borderId="0" xfId="0" applyNumberFormat="1" applyFont="1" applyFill="1"/>
    <xf numFmtId="3" fontId="7" fillId="0" borderId="0" xfId="4" applyNumberFormat="1" applyAlignment="1">
      <alignment horizontal="left"/>
    </xf>
    <xf numFmtId="14" fontId="4" fillId="0" borderId="0" xfId="0" applyNumberFormat="1" applyFont="1"/>
    <xf numFmtId="3" fontId="5" fillId="0" borderId="0" xfId="0" applyNumberFormat="1" applyFont="1"/>
    <xf numFmtId="9" fontId="5" fillId="0" borderId="0" xfId="0" applyNumberFormat="1" applyFont="1"/>
    <xf numFmtId="9" fontId="5" fillId="0" borderId="0" xfId="0" applyNumberFormat="1" applyFont="1" applyBorder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10</xdr:row>
      <xdr:rowOff>0</xdr:rowOff>
    </xdr:from>
    <xdr:to>
      <xdr:col>4</xdr:col>
      <xdr:colOff>215900</xdr:colOff>
      <xdr:row>62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358054" y="1660769"/>
          <a:ext cx="0" cy="996461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108439</xdr:colOff>
      <xdr:row>1</xdr:row>
      <xdr:rowOff>12700</xdr:rowOff>
    </xdr:from>
    <xdr:to>
      <xdr:col>17</xdr:col>
      <xdr:colOff>108439</xdr:colOff>
      <xdr:row>47</xdr:row>
      <xdr:rowOff>156308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5260516" y="178777"/>
          <a:ext cx="0" cy="778314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p.linkedin.com/in/yasubumi-ihara-397965b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jp.linkedin.com/in/yasubumi-ihara-397965b" TargetMode="External"/><Relationship Id="rId1" Type="http://schemas.openxmlformats.org/officeDocument/2006/relationships/hyperlink" Target="https://yappli.co.jp/en/ir/" TargetMode="External"/><Relationship Id="rId6" Type="http://schemas.openxmlformats.org/officeDocument/2006/relationships/hyperlink" Target="https://www.poundsterlinglive.com/best-exchange-rates/us-dollar-to-japanese-yen-exchange-rate-on-2020-03-31" TargetMode="External"/><Relationship Id="rId5" Type="http://schemas.openxmlformats.org/officeDocument/2006/relationships/hyperlink" Target="https://www2.tse.or.jp/tseHpFront/JJK020030Action.do" TargetMode="External"/><Relationship Id="rId4" Type="http://schemas.openxmlformats.org/officeDocument/2006/relationships/hyperlink" Target="https://www.bloomberg.com/profile/person/2208922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yappli.co.jp/en/ir/libra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I61"/>
  <sheetViews>
    <sheetView tabSelected="1" zoomScale="130" zoomScaleNormal="130" workbookViewId="0">
      <pane xSplit="1" ySplit="11" topLeftCell="B12" activePane="bottomRight" state="frozen"/>
      <selection pane="topRight" activeCell="B1" sqref="B1"/>
      <selection pane="bottomLeft" activeCell="A11" sqref="A11"/>
      <selection pane="bottomRight" activeCell="G51" sqref="G51"/>
    </sheetView>
  </sheetViews>
  <sheetFormatPr baseColWidth="10" defaultRowHeight="13" x14ac:dyDescent="0.15"/>
  <cols>
    <col min="1" max="1" width="21.6640625" style="1" customWidth="1"/>
    <col min="2" max="16384" width="10.83203125" style="1"/>
  </cols>
  <sheetData>
    <row r="1" spans="1:19" x14ac:dyDescent="0.15">
      <c r="A1" s="81" t="s">
        <v>37</v>
      </c>
      <c r="B1" s="15" t="s">
        <v>70</v>
      </c>
    </row>
    <row r="2" spans="1:19" x14ac:dyDescent="0.15">
      <c r="B2" s="1" t="s">
        <v>73</v>
      </c>
      <c r="C2" s="2">
        <v>5830</v>
      </c>
      <c r="D2" s="67">
        <v>44244</v>
      </c>
      <c r="E2" s="3" t="s">
        <v>25</v>
      </c>
      <c r="F2" s="4">
        <v>5.0000000000000001E-3</v>
      </c>
      <c r="I2" s="16"/>
    </row>
    <row r="3" spans="1:19" x14ac:dyDescent="0.15">
      <c r="A3" s="15" t="s">
        <v>38</v>
      </c>
      <c r="B3" s="1" t="s">
        <v>17</v>
      </c>
      <c r="C3" s="5">
        <v>11.663</v>
      </c>
      <c r="D3" s="85" t="s">
        <v>76</v>
      </c>
      <c r="E3" s="3" t="s">
        <v>26</v>
      </c>
      <c r="F3" s="4">
        <v>0.02</v>
      </c>
      <c r="G3" s="6"/>
      <c r="I3" s="16"/>
    </row>
    <row r="4" spans="1:19" x14ac:dyDescent="0.15">
      <c r="A4" s="81" t="s">
        <v>71</v>
      </c>
      <c r="B4" s="1" t="s">
        <v>40</v>
      </c>
      <c r="C4" s="7">
        <f>(C2*C3)/C9</f>
        <v>642.43471277399851</v>
      </c>
      <c r="D4" s="69"/>
      <c r="E4" s="3" t="s">
        <v>27</v>
      </c>
      <c r="F4" s="4">
        <v>0.08</v>
      </c>
      <c r="G4" s="6"/>
      <c r="I4" s="14"/>
    </row>
    <row r="5" spans="1:19" x14ac:dyDescent="0.15">
      <c r="B5" s="1" t="s">
        <v>22</v>
      </c>
      <c r="C5" s="5">
        <f>D42</f>
        <v>20</v>
      </c>
      <c r="D5" s="68" t="s">
        <v>77</v>
      </c>
      <c r="E5" s="3" t="s">
        <v>28</v>
      </c>
      <c r="F5" s="8">
        <f>NPV(F4,E28:DP28)</f>
        <v>485.26961952065267</v>
      </c>
      <c r="G5" s="6"/>
      <c r="I5" s="14"/>
    </row>
    <row r="6" spans="1:19" x14ac:dyDescent="0.15">
      <c r="A6" s="15" t="s">
        <v>39</v>
      </c>
      <c r="B6" s="1" t="s">
        <v>41</v>
      </c>
      <c r="C6" s="7">
        <f>C4-C5</f>
        <v>622.43471277399851</v>
      </c>
      <c r="D6" s="69"/>
      <c r="E6" s="9" t="s">
        <v>29</v>
      </c>
      <c r="F6" s="10">
        <f>F5+C5</f>
        <v>505.26961952065267</v>
      </c>
      <c r="I6" s="14"/>
    </row>
    <row r="7" spans="1:19" x14ac:dyDescent="0.15">
      <c r="A7" s="81" t="s">
        <v>71</v>
      </c>
      <c r="B7" s="6" t="s">
        <v>42</v>
      </c>
      <c r="C7" s="11">
        <f>C6/C3</f>
        <v>53.368319709680058</v>
      </c>
      <c r="D7" s="69"/>
      <c r="E7" s="12" t="s">
        <v>42</v>
      </c>
      <c r="F7" s="13">
        <f>(F6/C3)*C9</f>
        <v>4585.2470659406563</v>
      </c>
      <c r="G7" s="14">
        <f>F7/C2-1</f>
        <v>-0.21350822196558217</v>
      </c>
    </row>
    <row r="8" spans="1:19" x14ac:dyDescent="0.15">
      <c r="A8" s="81" t="s">
        <v>72</v>
      </c>
    </row>
    <row r="9" spans="1:19" x14ac:dyDescent="0.15">
      <c r="A9" s="81"/>
      <c r="B9" s="63" t="s">
        <v>78</v>
      </c>
      <c r="C9" s="1">
        <v>105.84</v>
      </c>
      <c r="D9" s="86">
        <v>44244</v>
      </c>
      <c r="I9" s="81" t="s">
        <v>79</v>
      </c>
    </row>
    <row r="10" spans="1:19" x14ac:dyDescent="0.15">
      <c r="A10" s="81"/>
    </row>
    <row r="11" spans="1:19" x14ac:dyDescent="0.15">
      <c r="B11" s="1">
        <v>2018</v>
      </c>
      <c r="C11" s="1">
        <f t="shared" ref="C11:S11" si="0">B11+1</f>
        <v>2019</v>
      </c>
      <c r="D11" s="1">
        <f t="shared" si="0"/>
        <v>2020</v>
      </c>
      <c r="E11" s="1">
        <f t="shared" si="0"/>
        <v>2021</v>
      </c>
      <c r="F11" s="1">
        <f t="shared" si="0"/>
        <v>2022</v>
      </c>
      <c r="G11" s="1">
        <f t="shared" si="0"/>
        <v>2023</v>
      </c>
      <c r="H11" s="1">
        <f t="shared" si="0"/>
        <v>2024</v>
      </c>
      <c r="I11" s="1">
        <f t="shared" si="0"/>
        <v>2025</v>
      </c>
      <c r="J11" s="1">
        <f t="shared" si="0"/>
        <v>2026</v>
      </c>
      <c r="K11" s="1">
        <f t="shared" si="0"/>
        <v>2027</v>
      </c>
      <c r="L11" s="1">
        <f t="shared" si="0"/>
        <v>2028</v>
      </c>
      <c r="M11" s="1">
        <f t="shared" si="0"/>
        <v>2029</v>
      </c>
      <c r="N11" s="1">
        <f t="shared" si="0"/>
        <v>2030</v>
      </c>
      <c r="O11" s="1">
        <f t="shared" si="0"/>
        <v>2031</v>
      </c>
      <c r="P11" s="1">
        <f t="shared" si="0"/>
        <v>2032</v>
      </c>
      <c r="Q11" s="1">
        <f t="shared" si="0"/>
        <v>2033</v>
      </c>
      <c r="R11" s="1">
        <f t="shared" si="0"/>
        <v>2034</v>
      </c>
      <c r="S11" s="1">
        <f t="shared" si="0"/>
        <v>2035</v>
      </c>
    </row>
    <row r="12" spans="1:19" x14ac:dyDescent="0.15">
      <c r="A12" s="71" t="s">
        <v>66</v>
      </c>
      <c r="B12" s="16">
        <v>10.218</v>
      </c>
      <c r="C12" s="16">
        <v>17.210999999999999</v>
      </c>
      <c r="D12" s="16">
        <v>23.908000000000001</v>
      </c>
      <c r="E12" s="16"/>
      <c r="F12" s="16"/>
      <c r="G12" s="16"/>
      <c r="H12" s="16"/>
      <c r="I12" s="16"/>
    </row>
    <row r="13" spans="1:19" x14ac:dyDescent="0.15">
      <c r="A13" s="71"/>
      <c r="B13" s="16"/>
      <c r="C13" s="16"/>
      <c r="D13" s="16"/>
      <c r="E13" s="16"/>
      <c r="F13" s="16"/>
      <c r="G13" s="16"/>
      <c r="H13" s="16"/>
      <c r="I13" s="16"/>
    </row>
    <row r="14" spans="1:19" s="16" customFormat="1" x14ac:dyDescent="0.15">
      <c r="A14" s="71" t="s">
        <v>64</v>
      </c>
      <c r="B14" s="16">
        <v>317</v>
      </c>
      <c r="C14" s="16">
        <v>429</v>
      </c>
      <c r="D14" s="16">
        <v>554</v>
      </c>
      <c r="E14" s="16">
        <f>D14*1.25</f>
        <v>692.5</v>
      </c>
      <c r="F14" s="16">
        <f t="shared" ref="F14:I14" si="1">E14*1.25</f>
        <v>865.625</v>
      </c>
      <c r="G14" s="16">
        <f t="shared" si="1"/>
        <v>1082.03125</v>
      </c>
      <c r="H14" s="16">
        <f t="shared" si="1"/>
        <v>1352.5390625</v>
      </c>
      <c r="I14" s="16">
        <f t="shared" si="1"/>
        <v>1690.673828125</v>
      </c>
    </row>
    <row r="15" spans="1:19" s="83" customFormat="1" x14ac:dyDescent="0.15">
      <c r="A15" s="82" t="s">
        <v>68</v>
      </c>
      <c r="B15" s="84">
        <f>SUM(B12)/B14</f>
        <v>3.2233438485804414E-2</v>
      </c>
      <c r="C15" s="84">
        <f>SUM(C12)/C14</f>
        <v>4.0118881118881115E-2</v>
      </c>
      <c r="D15" s="84">
        <f>SUM(D12)/D14</f>
        <v>4.3155234657039715E-2</v>
      </c>
      <c r="E15" s="83">
        <f>D15*1.05</f>
        <v>4.5312996389891703E-2</v>
      </c>
      <c r="F15" s="83">
        <f t="shared" ref="F15:I15" si="2">E15*1.05</f>
        <v>4.7578646209386288E-2</v>
      </c>
      <c r="G15" s="83">
        <f t="shared" si="2"/>
        <v>4.9957578519855605E-2</v>
      </c>
      <c r="H15" s="83">
        <f t="shared" si="2"/>
        <v>5.245545744584839E-2</v>
      </c>
      <c r="I15" s="83">
        <f t="shared" si="2"/>
        <v>5.5078230318140811E-2</v>
      </c>
    </row>
    <row r="16" spans="1:19" s="6" customFormat="1" x14ac:dyDescent="0.15">
      <c r="B16" s="87"/>
      <c r="C16" s="87"/>
      <c r="D16" s="87"/>
      <c r="E16" s="87">
        <v>31</v>
      </c>
      <c r="F16" s="87"/>
      <c r="G16" s="87"/>
    </row>
    <row r="17" spans="1:243" x14ac:dyDescent="0.15">
      <c r="A17" s="15" t="s">
        <v>4</v>
      </c>
      <c r="B17" s="22">
        <f>B14*B15</f>
        <v>10.218</v>
      </c>
      <c r="C17" s="22">
        <f t="shared" ref="C17:I17" si="3">C14*C15</f>
        <v>17.210999999999999</v>
      </c>
      <c r="D17" s="22">
        <f t="shared" si="3"/>
        <v>23.908000000000001</v>
      </c>
      <c r="E17" s="17">
        <f t="shared" si="3"/>
        <v>31.379250000000006</v>
      </c>
      <c r="F17" s="17">
        <f t="shared" si="3"/>
        <v>41.185265625000007</v>
      </c>
      <c r="G17" s="17">
        <f t="shared" si="3"/>
        <v>54.05566113281251</v>
      </c>
      <c r="H17" s="17">
        <f t="shared" si="3"/>
        <v>70.94805523681643</v>
      </c>
      <c r="I17" s="17">
        <f t="shared" si="3"/>
        <v>93.119322498321566</v>
      </c>
      <c r="J17" s="17">
        <f>I17*1.15</f>
        <v>107.0872208730698</v>
      </c>
      <c r="K17" s="17">
        <f t="shared" ref="K17:N17" si="4">J17*1.15</f>
        <v>123.15030400403026</v>
      </c>
      <c r="L17" s="17">
        <f t="shared" si="4"/>
        <v>141.62284960463478</v>
      </c>
      <c r="M17" s="17">
        <f t="shared" si="4"/>
        <v>162.86627704532998</v>
      </c>
      <c r="N17" s="17">
        <f t="shared" si="4"/>
        <v>187.29621860212947</v>
      </c>
      <c r="O17" s="17">
        <f t="shared" ref="O17:S17" si="5">N17*1.1</f>
        <v>206.02584046234244</v>
      </c>
      <c r="P17" s="17">
        <f t="shared" si="5"/>
        <v>226.6284245085767</v>
      </c>
      <c r="Q17" s="17">
        <f t="shared" si="5"/>
        <v>249.29126695943438</v>
      </c>
      <c r="R17" s="17">
        <f t="shared" si="5"/>
        <v>274.22039365537785</v>
      </c>
      <c r="S17" s="17">
        <f t="shared" si="5"/>
        <v>301.64243302091563</v>
      </c>
      <c r="T17" s="17"/>
    </row>
    <row r="18" spans="1:243" x14ac:dyDescent="0.15">
      <c r="A18" s="1" t="s">
        <v>5</v>
      </c>
      <c r="B18" s="16">
        <v>4.2889999999999997</v>
      </c>
      <c r="C18" s="16">
        <v>7.9349999999999996</v>
      </c>
      <c r="D18" s="16">
        <v>10.183</v>
      </c>
      <c r="E18" s="5">
        <f t="shared" ref="E18:F18" si="6">E17-E19</f>
        <v>13.365187500000001</v>
      </c>
      <c r="F18" s="5">
        <f t="shared" si="6"/>
        <v>17.541808593750002</v>
      </c>
      <c r="G18" s="5">
        <f t="shared" ref="G18:O18" si="7">G17-G19</f>
        <v>23.023623779296877</v>
      </c>
      <c r="H18" s="5">
        <f t="shared" si="7"/>
        <v>30.218506210327156</v>
      </c>
      <c r="I18" s="5">
        <f t="shared" si="7"/>
        <v>39.661789401054392</v>
      </c>
      <c r="J18" s="5">
        <f t="shared" si="7"/>
        <v>45.611057811212547</v>
      </c>
      <c r="K18" s="5">
        <f t="shared" si="7"/>
        <v>52.452716482894431</v>
      </c>
      <c r="L18" s="5">
        <f t="shared" si="7"/>
        <v>60.320623955328585</v>
      </c>
      <c r="M18" s="5">
        <f t="shared" si="7"/>
        <v>69.36871754862787</v>
      </c>
      <c r="N18" s="5">
        <f t="shared" si="7"/>
        <v>79.774025180922038</v>
      </c>
      <c r="O18" s="5">
        <f t="shared" si="7"/>
        <v>87.751427699014258</v>
      </c>
      <c r="P18" s="5">
        <f t="shared" ref="P18:R18" si="8">P17-P19</f>
        <v>96.526570468915679</v>
      </c>
      <c r="Q18" s="5">
        <f t="shared" si="8"/>
        <v>106.17922751580727</v>
      </c>
      <c r="R18" s="5">
        <f t="shared" si="8"/>
        <v>116.79715026738799</v>
      </c>
      <c r="S18" s="5">
        <f t="shared" ref="S18" si="9">S17-S19</f>
        <v>128.47686529412681</v>
      </c>
      <c r="T18" s="5"/>
    </row>
    <row r="19" spans="1:243" x14ac:dyDescent="0.15">
      <c r="A19" s="1" t="s">
        <v>6</v>
      </c>
      <c r="B19" s="7">
        <f>B17-B18</f>
        <v>5.9290000000000003</v>
      </c>
      <c r="C19" s="7">
        <f>C17-C18</f>
        <v>9.2759999999999998</v>
      </c>
      <c r="D19" s="7">
        <f>D17-D18</f>
        <v>13.725000000000001</v>
      </c>
      <c r="E19" s="5">
        <f>E17*D32</f>
        <v>18.014062500000005</v>
      </c>
      <c r="F19" s="5">
        <f t="shared" ref="F19:S19" si="10">F17*E32</f>
        <v>23.643457031250005</v>
      </c>
      <c r="G19" s="5">
        <f t="shared" si="10"/>
        <v>31.032037353515634</v>
      </c>
      <c r="H19" s="5">
        <f t="shared" si="10"/>
        <v>40.729549026489273</v>
      </c>
      <c r="I19" s="5">
        <f t="shared" si="10"/>
        <v>53.457533097267174</v>
      </c>
      <c r="J19" s="5">
        <f t="shared" si="10"/>
        <v>61.47616306185725</v>
      </c>
      <c r="K19" s="5">
        <f t="shared" si="10"/>
        <v>70.69758752113583</v>
      </c>
      <c r="L19" s="5">
        <f t="shared" si="10"/>
        <v>81.302225649306195</v>
      </c>
      <c r="M19" s="5">
        <f t="shared" si="10"/>
        <v>93.49755949670211</v>
      </c>
      <c r="N19" s="5">
        <f t="shared" si="10"/>
        <v>107.52219342120743</v>
      </c>
      <c r="O19" s="5">
        <f t="shared" si="10"/>
        <v>118.27441276332819</v>
      </c>
      <c r="P19" s="5">
        <f t="shared" si="10"/>
        <v>130.10185403966102</v>
      </c>
      <c r="Q19" s="5">
        <f t="shared" si="10"/>
        <v>143.11203944362711</v>
      </c>
      <c r="R19" s="5">
        <f t="shared" si="10"/>
        <v>157.42324338798986</v>
      </c>
      <c r="S19" s="5">
        <f t="shared" si="10"/>
        <v>173.16556772678882</v>
      </c>
      <c r="T19" s="5"/>
    </row>
    <row r="20" spans="1:243" x14ac:dyDescent="0.15">
      <c r="A20" s="1" t="s">
        <v>7</v>
      </c>
      <c r="B20" s="16">
        <v>0</v>
      </c>
      <c r="C20" s="16">
        <v>0</v>
      </c>
      <c r="D20" s="16">
        <v>0</v>
      </c>
      <c r="E20" s="5">
        <f>D20*1.25</f>
        <v>0</v>
      </c>
      <c r="F20" s="5">
        <f t="shared" ref="F20:I20" si="11">E20*1.25</f>
        <v>0</v>
      </c>
      <c r="G20" s="5">
        <f t="shared" si="11"/>
        <v>0</v>
      </c>
      <c r="H20" s="5">
        <f t="shared" si="11"/>
        <v>0</v>
      </c>
      <c r="I20" s="5">
        <f t="shared" si="11"/>
        <v>0</v>
      </c>
      <c r="J20" s="5">
        <f>I20*1.1</f>
        <v>0</v>
      </c>
      <c r="K20" s="5">
        <f t="shared" ref="K20:K21" si="12">J20*1.1</f>
        <v>0</v>
      </c>
      <c r="L20" s="5">
        <f t="shared" ref="L20:S21" si="13">K20*1.1</f>
        <v>0</v>
      </c>
      <c r="M20" s="5">
        <f t="shared" si="13"/>
        <v>0</v>
      </c>
      <c r="N20" s="5">
        <f t="shared" si="13"/>
        <v>0</v>
      </c>
      <c r="O20" s="5">
        <f t="shared" si="13"/>
        <v>0</v>
      </c>
      <c r="P20" s="5">
        <f t="shared" si="13"/>
        <v>0</v>
      </c>
      <c r="Q20" s="5">
        <f t="shared" si="13"/>
        <v>0</v>
      </c>
      <c r="R20" s="5">
        <f t="shared" si="13"/>
        <v>0</v>
      </c>
      <c r="S20" s="5">
        <f t="shared" si="13"/>
        <v>0</v>
      </c>
      <c r="T20" s="5"/>
    </row>
    <row r="21" spans="1:243" x14ac:dyDescent="0.15">
      <c r="A21" s="1" t="s">
        <v>8</v>
      </c>
      <c r="B21" s="16">
        <v>5</v>
      </c>
      <c r="C21" s="16">
        <v>12</v>
      </c>
      <c r="D21" s="16">
        <v>15</v>
      </c>
      <c r="E21" s="5">
        <f>D21*1.2</f>
        <v>18</v>
      </c>
      <c r="F21" s="5">
        <f t="shared" ref="F21:I21" si="14">E21*1.2</f>
        <v>21.599999999999998</v>
      </c>
      <c r="G21" s="5">
        <f t="shared" si="14"/>
        <v>25.919999999999998</v>
      </c>
      <c r="H21" s="5">
        <f t="shared" si="14"/>
        <v>31.103999999999996</v>
      </c>
      <c r="I21" s="5">
        <f t="shared" si="14"/>
        <v>37.324799999999996</v>
      </c>
      <c r="J21" s="5">
        <f>I21*1.1</f>
        <v>41.057279999999999</v>
      </c>
      <c r="K21" s="5">
        <f t="shared" si="12"/>
        <v>45.163008000000005</v>
      </c>
      <c r="L21" s="5">
        <f t="shared" si="13"/>
        <v>49.679308800000008</v>
      </c>
      <c r="M21" s="5">
        <f t="shared" si="13"/>
        <v>54.647239680000013</v>
      </c>
      <c r="N21" s="5">
        <f t="shared" si="13"/>
        <v>60.111963648000021</v>
      </c>
      <c r="O21" s="5">
        <f>N21*1.05</f>
        <v>63.117561830400028</v>
      </c>
      <c r="P21" s="5">
        <f t="shared" ref="P21:S21" si="15">O21*1.05</f>
        <v>66.27343992192003</v>
      </c>
      <c r="Q21" s="5">
        <f t="shared" si="15"/>
        <v>69.587111918016035</v>
      </c>
      <c r="R21" s="5">
        <f t="shared" si="15"/>
        <v>73.066467513916834</v>
      </c>
      <c r="S21" s="5">
        <f t="shared" si="15"/>
        <v>76.719790889612682</v>
      </c>
      <c r="T21" s="5"/>
    </row>
    <row r="22" spans="1:243" x14ac:dyDescent="0.15">
      <c r="A22" s="1" t="s">
        <v>9</v>
      </c>
      <c r="B22" s="16">
        <v>3</v>
      </c>
      <c r="C22" s="16">
        <v>5</v>
      </c>
      <c r="D22" s="16">
        <v>5</v>
      </c>
      <c r="E22" s="5">
        <f>D22*1.1</f>
        <v>5.5</v>
      </c>
      <c r="F22" s="5">
        <f t="shared" ref="F22:I22" si="16">E22*1.1</f>
        <v>6.0500000000000007</v>
      </c>
      <c r="G22" s="5">
        <f t="shared" si="16"/>
        <v>6.6550000000000011</v>
      </c>
      <c r="H22" s="5">
        <f t="shared" si="16"/>
        <v>7.3205000000000018</v>
      </c>
      <c r="I22" s="5">
        <f t="shared" si="16"/>
        <v>8.0525500000000019</v>
      </c>
      <c r="J22" s="5">
        <f>I22*1.05</f>
        <v>8.4551775000000031</v>
      </c>
      <c r="K22" s="5">
        <f t="shared" ref="K22:N22" si="17">J22*1.05</f>
        <v>8.8779363750000044</v>
      </c>
      <c r="L22" s="5">
        <f t="shared" si="17"/>
        <v>9.3218331937500043</v>
      </c>
      <c r="M22" s="5">
        <f t="shared" si="17"/>
        <v>9.7879248534375041</v>
      </c>
      <c r="N22" s="5">
        <f t="shared" si="17"/>
        <v>10.277321096109379</v>
      </c>
      <c r="O22" s="5">
        <f>N22*1.02</f>
        <v>10.482867518031567</v>
      </c>
      <c r="P22" s="5">
        <f t="shared" ref="P22:S22" si="18">O22*1.02</f>
        <v>10.692524868392198</v>
      </c>
      <c r="Q22" s="5">
        <f t="shared" si="18"/>
        <v>10.906375365760042</v>
      </c>
      <c r="R22" s="5">
        <f t="shared" si="18"/>
        <v>11.124502873075242</v>
      </c>
      <c r="S22" s="5">
        <f t="shared" si="18"/>
        <v>11.346992930536747</v>
      </c>
      <c r="T22" s="5"/>
    </row>
    <row r="23" spans="1:243" x14ac:dyDescent="0.15">
      <c r="A23" s="1" t="s">
        <v>10</v>
      </c>
      <c r="B23" s="7">
        <f>SUM(B20:B22)</f>
        <v>8</v>
      </c>
      <c r="C23" s="7">
        <f>SUM(C20:C22)</f>
        <v>17</v>
      </c>
      <c r="D23" s="7">
        <f>SUM(D20:D22)</f>
        <v>20</v>
      </c>
      <c r="E23" s="5">
        <f t="shared" ref="E23:F23" si="19">SUM(E20:E22)</f>
        <v>23.5</v>
      </c>
      <c r="F23" s="5">
        <f t="shared" si="19"/>
        <v>27.65</v>
      </c>
      <c r="G23" s="5">
        <f t="shared" ref="G23:O23" si="20">SUM(G20:G22)</f>
        <v>32.575000000000003</v>
      </c>
      <c r="H23" s="5">
        <f t="shared" si="20"/>
        <v>38.424499999999995</v>
      </c>
      <c r="I23" s="5">
        <f>SUM(I20:I22)</f>
        <v>45.37735</v>
      </c>
      <c r="J23" s="5">
        <f t="shared" si="20"/>
        <v>49.512457500000004</v>
      </c>
      <c r="K23" s="5">
        <f t="shared" si="20"/>
        <v>54.040944375000009</v>
      </c>
      <c r="L23" s="5">
        <f t="shared" si="20"/>
        <v>59.001141993750011</v>
      </c>
      <c r="M23" s="5">
        <f t="shared" si="20"/>
        <v>64.435164533437515</v>
      </c>
      <c r="N23" s="5">
        <f t="shared" si="20"/>
        <v>70.389284744109403</v>
      </c>
      <c r="O23" s="5">
        <f t="shared" si="20"/>
        <v>73.600429348431589</v>
      </c>
      <c r="P23" s="5">
        <f t="shared" ref="P23:R23" si="21">SUM(P20:P22)</f>
        <v>76.965964790312228</v>
      </c>
      <c r="Q23" s="5">
        <f t="shared" si="21"/>
        <v>80.493487283776076</v>
      </c>
      <c r="R23" s="5">
        <f t="shared" si="21"/>
        <v>84.190970386992078</v>
      </c>
      <c r="S23" s="5">
        <f t="shared" ref="S23" si="22">SUM(S20:S22)</f>
        <v>88.066783820149425</v>
      </c>
      <c r="T23" s="5"/>
    </row>
    <row r="24" spans="1:243" x14ac:dyDescent="0.15">
      <c r="A24" s="1" t="s">
        <v>11</v>
      </c>
      <c r="B24" s="7">
        <f>B19-B23</f>
        <v>-2.0709999999999997</v>
      </c>
      <c r="C24" s="7">
        <f>C19-C23</f>
        <v>-7.7240000000000002</v>
      </c>
      <c r="D24" s="7">
        <f>D19-D23</f>
        <v>-6.2749999999999986</v>
      </c>
      <c r="E24" s="5">
        <f t="shared" ref="E24:F24" si="23">E19-E23</f>
        <v>-5.485937499999995</v>
      </c>
      <c r="F24" s="5">
        <f t="shared" si="23"/>
        <v>-4.0065429687499936</v>
      </c>
      <c r="G24" s="5">
        <f t="shared" ref="G24:O24" si="24">G19-G23</f>
        <v>-1.5429626464843693</v>
      </c>
      <c r="H24" s="5">
        <f t="shared" si="24"/>
        <v>2.3050490264892787</v>
      </c>
      <c r="I24" s="5">
        <f>I19-I23</f>
        <v>8.0801830972671738</v>
      </c>
      <c r="J24" s="5">
        <f t="shared" si="24"/>
        <v>11.963705561857246</v>
      </c>
      <c r="K24" s="5">
        <f t="shared" si="24"/>
        <v>16.656643146135821</v>
      </c>
      <c r="L24" s="5">
        <f t="shared" si="24"/>
        <v>22.301083655556184</v>
      </c>
      <c r="M24" s="5">
        <f t="shared" si="24"/>
        <v>29.062394963264595</v>
      </c>
      <c r="N24" s="5">
        <f t="shared" si="24"/>
        <v>37.13290867709803</v>
      </c>
      <c r="O24" s="5">
        <f t="shared" si="24"/>
        <v>44.673983414896597</v>
      </c>
      <c r="P24" s="5">
        <f t="shared" ref="P24:R24" si="25">P19-P23</f>
        <v>53.135889249348793</v>
      </c>
      <c r="Q24" s="5">
        <f t="shared" si="25"/>
        <v>62.618552159851035</v>
      </c>
      <c r="R24" s="5">
        <f t="shared" si="25"/>
        <v>73.232273000997779</v>
      </c>
      <c r="S24" s="5">
        <f t="shared" ref="S24" si="26">S19-S23</f>
        <v>85.098783906639397</v>
      </c>
      <c r="T24" s="5"/>
    </row>
    <row r="25" spans="1:243" x14ac:dyDescent="0.15">
      <c r="A25" s="1" t="s">
        <v>12</v>
      </c>
      <c r="B25" s="16">
        <v>0</v>
      </c>
      <c r="C25" s="16">
        <v>0</v>
      </c>
      <c r="D25" s="16">
        <v>0</v>
      </c>
      <c r="E25" s="5">
        <f t="shared" ref="E25:S25" si="27">D42*$F$3</f>
        <v>0.4</v>
      </c>
      <c r="F25" s="5">
        <f t="shared" si="27"/>
        <v>0.29828125000000011</v>
      </c>
      <c r="G25" s="5">
        <f t="shared" si="27"/>
        <v>0.22411601562500025</v>
      </c>
      <c r="H25" s="5">
        <f t="shared" si="27"/>
        <v>0.19773908300781287</v>
      </c>
      <c r="I25" s="5">
        <f t="shared" si="27"/>
        <v>0.24028648086926344</v>
      </c>
      <c r="J25" s="5">
        <f t="shared" si="27"/>
        <v>0.3817344636975829</v>
      </c>
      <c r="K25" s="5">
        <f t="shared" si="27"/>
        <v>0.59160694413201498</v>
      </c>
      <c r="L25" s="5">
        <f t="shared" si="27"/>
        <v>0.88482719566656809</v>
      </c>
      <c r="M25" s="5">
        <f t="shared" si="27"/>
        <v>1.278987680137355</v>
      </c>
      <c r="N25" s="5">
        <f t="shared" si="27"/>
        <v>1.7947911850751883</v>
      </c>
      <c r="O25" s="5">
        <f t="shared" si="27"/>
        <v>2.4565620827321331</v>
      </c>
      <c r="P25" s="5">
        <f t="shared" si="27"/>
        <v>3.2577813561918214</v>
      </c>
      <c r="Q25" s="5">
        <f t="shared" si="27"/>
        <v>4.2164737564860113</v>
      </c>
      <c r="R25" s="5">
        <f t="shared" si="27"/>
        <v>5.352669197063741</v>
      </c>
      <c r="S25" s="5">
        <f t="shared" si="27"/>
        <v>6.6886132144307862</v>
      </c>
      <c r="T25" s="5"/>
    </row>
    <row r="26" spans="1:243" x14ac:dyDescent="0.15">
      <c r="A26" s="1" t="s">
        <v>13</v>
      </c>
      <c r="B26" s="7">
        <f>B24+B25</f>
        <v>-2.0709999999999997</v>
      </c>
      <c r="C26" s="7">
        <f>C24+C25</f>
        <v>-7.7240000000000002</v>
      </c>
      <c r="D26" s="7">
        <f>D24+D25</f>
        <v>-6.2749999999999986</v>
      </c>
      <c r="E26" s="5">
        <f t="shared" ref="E26:F26" si="28">E24+E25</f>
        <v>-5.0859374999999947</v>
      </c>
      <c r="F26" s="5">
        <f t="shared" si="28"/>
        <v>-3.7082617187499936</v>
      </c>
      <c r="G26" s="5">
        <f t="shared" ref="G26:O26" si="29">G24+G25</f>
        <v>-1.3188466308593692</v>
      </c>
      <c r="H26" s="5">
        <f t="shared" si="29"/>
        <v>2.5027881094970916</v>
      </c>
      <c r="I26" s="5">
        <f t="shared" si="29"/>
        <v>8.3204695781364375</v>
      </c>
      <c r="J26" s="5">
        <f t="shared" si="29"/>
        <v>12.345440025554829</v>
      </c>
      <c r="K26" s="5">
        <f t="shared" si="29"/>
        <v>17.248250090267835</v>
      </c>
      <c r="L26" s="5">
        <f t="shared" si="29"/>
        <v>23.185910851222751</v>
      </c>
      <c r="M26" s="5">
        <f t="shared" si="29"/>
        <v>30.34138264340195</v>
      </c>
      <c r="N26" s="5">
        <f t="shared" si="29"/>
        <v>38.92769986217322</v>
      </c>
      <c r="O26" s="5">
        <f t="shared" si="29"/>
        <v>47.130545497628731</v>
      </c>
      <c r="P26" s="5">
        <f t="shared" ref="P26:R26" si="30">P24+P25</f>
        <v>56.393670605540613</v>
      </c>
      <c r="Q26" s="5">
        <f t="shared" si="30"/>
        <v>66.835025916337045</v>
      </c>
      <c r="R26" s="5">
        <f t="shared" si="30"/>
        <v>78.584942198061526</v>
      </c>
      <c r="S26" s="5">
        <f t="shared" ref="S26" si="31">S24+S25</f>
        <v>91.787397121070185</v>
      </c>
      <c r="T26" s="5"/>
    </row>
    <row r="27" spans="1:243" x14ac:dyDescent="0.15">
      <c r="A27" s="1" t="s">
        <v>14</v>
      </c>
      <c r="B27" s="16">
        <f>SUM('Reports USD'!B15:E15)</f>
        <v>0</v>
      </c>
      <c r="C27" s="16">
        <f>SUM('Reports USD'!F15:I15)</f>
        <v>0</v>
      </c>
      <c r="D27" s="16">
        <f>SUM('Reports USD'!J15:M15)</f>
        <v>0</v>
      </c>
      <c r="E27" s="5">
        <v>0</v>
      </c>
      <c r="F27" s="5">
        <v>0</v>
      </c>
      <c r="G27" s="5">
        <v>0</v>
      </c>
      <c r="H27" s="5">
        <f t="shared" ref="H27:O27" si="32">H26*0.15</f>
        <v>0.37541821642456374</v>
      </c>
      <c r="I27" s="5">
        <f t="shared" si="32"/>
        <v>1.2480704367204656</v>
      </c>
      <c r="J27" s="5">
        <f t="shared" si="32"/>
        <v>1.8518160038332243</v>
      </c>
      <c r="K27" s="5">
        <f t="shared" si="32"/>
        <v>2.5872375135401753</v>
      </c>
      <c r="L27" s="5">
        <f t="shared" si="32"/>
        <v>3.4778866276834126</v>
      </c>
      <c r="M27" s="5">
        <f t="shared" si="32"/>
        <v>4.5512073965102919</v>
      </c>
      <c r="N27" s="5">
        <f t="shared" si="32"/>
        <v>5.8391549793259827</v>
      </c>
      <c r="O27" s="5">
        <f t="shared" si="32"/>
        <v>7.0695818246443096</v>
      </c>
      <c r="P27" s="5">
        <f t="shared" ref="P27:R27" si="33">P26*0.15</f>
        <v>8.459050590831092</v>
      </c>
      <c r="Q27" s="5">
        <f t="shared" si="33"/>
        <v>10.025253887450557</v>
      </c>
      <c r="R27" s="5">
        <f t="shared" si="33"/>
        <v>11.787741329709229</v>
      </c>
      <c r="S27" s="5">
        <f t="shared" ref="S27" si="34">S26*0.15</f>
        <v>13.768109568160527</v>
      </c>
      <c r="T27" s="5"/>
    </row>
    <row r="28" spans="1:243" s="15" customFormat="1" x14ac:dyDescent="0.15">
      <c r="A28" s="15" t="s">
        <v>15</v>
      </c>
      <c r="B28" s="22">
        <f>B26-B27</f>
        <v>-2.0709999999999997</v>
      </c>
      <c r="C28" s="22">
        <f>C26-C27</f>
        <v>-7.7240000000000002</v>
      </c>
      <c r="D28" s="22">
        <f t="shared" ref="D28:F28" si="35">D26-D27</f>
        <v>-6.2749999999999986</v>
      </c>
      <c r="E28" s="22">
        <f t="shared" si="35"/>
        <v>-5.0859374999999947</v>
      </c>
      <c r="F28" s="22">
        <f t="shared" si="35"/>
        <v>-3.7082617187499936</v>
      </c>
      <c r="G28" s="22">
        <f t="shared" ref="G28" si="36">G26-G27</f>
        <v>-1.3188466308593692</v>
      </c>
      <c r="H28" s="22">
        <f t="shared" ref="H28" si="37">H26-H27</f>
        <v>2.1273698930725278</v>
      </c>
      <c r="I28" s="22">
        <f t="shared" ref="I28" si="38">I26-I27</f>
        <v>7.0723991414159721</v>
      </c>
      <c r="J28" s="22">
        <f t="shared" ref="J28" si="39">J26-J27</f>
        <v>10.493624021721605</v>
      </c>
      <c r="K28" s="22">
        <f t="shared" ref="K28" si="40">K26-K27</f>
        <v>14.661012576727659</v>
      </c>
      <c r="L28" s="22">
        <f t="shared" ref="L28" si="41">L26-L27</f>
        <v>19.70802422353934</v>
      </c>
      <c r="M28" s="22">
        <f t="shared" ref="M28" si="42">M26-M27</f>
        <v>25.790175246891657</v>
      </c>
      <c r="N28" s="22">
        <f t="shared" ref="N28" si="43">N26-N27</f>
        <v>33.088544882847238</v>
      </c>
      <c r="O28" s="22">
        <f t="shared" ref="O28:P28" si="44">O26-O27</f>
        <v>40.060963672984421</v>
      </c>
      <c r="P28" s="22">
        <f t="shared" si="44"/>
        <v>47.934620014709523</v>
      </c>
      <c r="Q28" s="22">
        <f t="shared" ref="Q28:R28" si="45">Q26-Q27</f>
        <v>56.809772028886485</v>
      </c>
      <c r="R28" s="22">
        <f t="shared" si="45"/>
        <v>66.797200868352292</v>
      </c>
      <c r="S28" s="22">
        <f t="shared" ref="S28" si="46">S26-S27</f>
        <v>78.01928755290966</v>
      </c>
      <c r="T28" s="22">
        <f t="shared" ref="T28:AU28" si="47">S28*($F$2+1)</f>
        <v>78.409383990674201</v>
      </c>
      <c r="U28" s="22">
        <f t="shared" si="47"/>
        <v>78.801430910627559</v>
      </c>
      <c r="V28" s="22">
        <f t="shared" si="47"/>
        <v>79.195438065180682</v>
      </c>
      <c r="W28" s="22">
        <f t="shared" si="47"/>
        <v>79.591415255506575</v>
      </c>
      <c r="X28" s="22">
        <f t="shared" si="47"/>
        <v>79.989372331784097</v>
      </c>
      <c r="Y28" s="22">
        <f t="shared" si="47"/>
        <v>80.389319193443015</v>
      </c>
      <c r="Z28" s="22">
        <f t="shared" si="47"/>
        <v>80.791265789410218</v>
      </c>
      <c r="AA28" s="22">
        <f t="shared" si="47"/>
        <v>81.195222118357265</v>
      </c>
      <c r="AB28" s="22">
        <f t="shared" si="47"/>
        <v>81.601198228949045</v>
      </c>
      <c r="AC28" s="22">
        <f t="shared" si="47"/>
        <v>82.009204220093778</v>
      </c>
      <c r="AD28" s="22">
        <f t="shared" si="47"/>
        <v>82.419250241194234</v>
      </c>
      <c r="AE28" s="22">
        <f t="shared" si="47"/>
        <v>82.831346492400201</v>
      </c>
      <c r="AF28" s="22">
        <f t="shared" si="47"/>
        <v>83.24550322486219</v>
      </c>
      <c r="AG28" s="22">
        <f t="shared" si="47"/>
        <v>83.661730740986499</v>
      </c>
      <c r="AH28" s="22">
        <f t="shared" si="47"/>
        <v>84.080039394691426</v>
      </c>
      <c r="AI28" s="22">
        <f t="shared" si="47"/>
        <v>84.500439591664872</v>
      </c>
      <c r="AJ28" s="22">
        <f t="shared" si="47"/>
        <v>84.922941789623181</v>
      </c>
      <c r="AK28" s="22">
        <f t="shared" si="47"/>
        <v>85.347556498571294</v>
      </c>
      <c r="AL28" s="22">
        <f t="shared" si="47"/>
        <v>85.774294281064144</v>
      </c>
      <c r="AM28" s="22">
        <f t="shared" si="47"/>
        <v>86.203165752469459</v>
      </c>
      <c r="AN28" s="22">
        <f t="shared" si="47"/>
        <v>86.6341815812318</v>
      </c>
      <c r="AO28" s="22">
        <f t="shared" si="47"/>
        <v>87.067352489137946</v>
      </c>
      <c r="AP28" s="22">
        <f t="shared" si="47"/>
        <v>87.502689251583632</v>
      </c>
      <c r="AQ28" s="22">
        <f t="shared" si="47"/>
        <v>87.940202697841542</v>
      </c>
      <c r="AR28" s="22">
        <f t="shared" si="47"/>
        <v>88.379903711330741</v>
      </c>
      <c r="AS28" s="22">
        <f t="shared" si="47"/>
        <v>88.821803229887379</v>
      </c>
      <c r="AT28" s="22">
        <f t="shared" si="47"/>
        <v>89.265912246036805</v>
      </c>
      <c r="AU28" s="22">
        <f t="shared" si="47"/>
        <v>89.712241807266977</v>
      </c>
      <c r="AV28" s="22">
        <f t="shared" ref="AV28:CA28" si="48">AU28*($F$2+1)</f>
        <v>90.160803016303305</v>
      </c>
      <c r="AW28" s="22">
        <f t="shared" si="48"/>
        <v>90.611607031384807</v>
      </c>
      <c r="AX28" s="22">
        <f t="shared" si="48"/>
        <v>91.064665066541721</v>
      </c>
      <c r="AY28" s="22">
        <f t="shared" si="48"/>
        <v>91.519988391874421</v>
      </c>
      <c r="AZ28" s="22">
        <f t="shared" si="48"/>
        <v>91.977588333833779</v>
      </c>
      <c r="BA28" s="22">
        <f t="shared" si="48"/>
        <v>92.437476275502945</v>
      </c>
      <c r="BB28" s="22">
        <f t="shared" si="48"/>
        <v>92.899663656880449</v>
      </c>
      <c r="BC28" s="22">
        <f t="shared" si="48"/>
        <v>93.364161975164848</v>
      </c>
      <c r="BD28" s="22">
        <f t="shared" si="48"/>
        <v>93.830982785040661</v>
      </c>
      <c r="BE28" s="22">
        <f t="shared" si="48"/>
        <v>94.300137698965855</v>
      </c>
      <c r="BF28" s="22">
        <f t="shared" si="48"/>
        <v>94.771638387460669</v>
      </c>
      <c r="BG28" s="22">
        <f t="shared" si="48"/>
        <v>95.245496579397965</v>
      </c>
      <c r="BH28" s="22">
        <f t="shared" si="48"/>
        <v>95.721724062294939</v>
      </c>
      <c r="BI28" s="22">
        <f t="shared" si="48"/>
        <v>96.200332682606401</v>
      </c>
      <c r="BJ28" s="22">
        <f t="shared" si="48"/>
        <v>96.681334346019426</v>
      </c>
      <c r="BK28" s="22">
        <f t="shared" si="48"/>
        <v>97.164741017749506</v>
      </c>
      <c r="BL28" s="22">
        <f t="shared" si="48"/>
        <v>97.65056472283824</v>
      </c>
      <c r="BM28" s="22">
        <f t="shared" si="48"/>
        <v>98.138817546452415</v>
      </c>
      <c r="BN28" s="22">
        <f t="shared" si="48"/>
        <v>98.629511634184666</v>
      </c>
      <c r="BO28" s="22">
        <f t="shared" si="48"/>
        <v>99.122659192355584</v>
      </c>
      <c r="BP28" s="22">
        <f t="shared" si="48"/>
        <v>99.618272488317345</v>
      </c>
      <c r="BQ28" s="22">
        <f t="shared" si="48"/>
        <v>100.11636385075892</v>
      </c>
      <c r="BR28" s="22">
        <f t="shared" si="48"/>
        <v>100.6169456700127</v>
      </c>
      <c r="BS28" s="22">
        <f t="shared" si="48"/>
        <v>101.12003039836274</v>
      </c>
      <c r="BT28" s="22">
        <f t="shared" si="48"/>
        <v>101.62563055035454</v>
      </c>
      <c r="BU28" s="22">
        <f t="shared" si="48"/>
        <v>102.13375870310631</v>
      </c>
      <c r="BV28" s="22">
        <f t="shared" si="48"/>
        <v>102.64442749662183</v>
      </c>
      <c r="BW28" s="22">
        <f t="shared" si="48"/>
        <v>103.15764963410493</v>
      </c>
      <c r="BX28" s="22">
        <f t="shared" si="48"/>
        <v>103.67343788227544</v>
      </c>
      <c r="BY28" s="22">
        <f t="shared" si="48"/>
        <v>104.1918050716868</v>
      </c>
      <c r="BZ28" s="22">
        <f t="shared" si="48"/>
        <v>104.71276409704522</v>
      </c>
      <c r="CA28" s="22">
        <f t="shared" si="48"/>
        <v>105.23632791753043</v>
      </c>
      <c r="CB28" s="22">
        <f t="shared" ref="CB28:DG28" si="49">CA28*($F$2+1)</f>
        <v>105.76250955711808</v>
      </c>
      <c r="CC28" s="22">
        <f t="shared" si="49"/>
        <v>106.29132210490366</v>
      </c>
      <c r="CD28" s="22">
        <f t="shared" si="49"/>
        <v>106.82277871542816</v>
      </c>
      <c r="CE28" s="22">
        <f t="shared" si="49"/>
        <v>107.35689260900529</v>
      </c>
      <c r="CF28" s="22">
        <f t="shared" si="49"/>
        <v>107.89367707205029</v>
      </c>
      <c r="CG28" s="22">
        <f t="shared" si="49"/>
        <v>108.43314545741053</v>
      </c>
      <c r="CH28" s="22">
        <f t="shared" si="49"/>
        <v>108.97531118469757</v>
      </c>
      <c r="CI28" s="22">
        <f t="shared" si="49"/>
        <v>109.52018774062105</v>
      </c>
      <c r="CJ28" s="22">
        <f t="shared" si="49"/>
        <v>110.06778867932415</v>
      </c>
      <c r="CK28" s="22">
        <f t="shared" si="49"/>
        <v>110.61812762272076</v>
      </c>
      <c r="CL28" s="22">
        <f t="shared" si="49"/>
        <v>111.17121826083435</v>
      </c>
      <c r="CM28" s="22">
        <f t="shared" si="49"/>
        <v>111.72707435213852</v>
      </c>
      <c r="CN28" s="22">
        <f t="shared" si="49"/>
        <v>112.2857097238992</v>
      </c>
      <c r="CO28" s="22">
        <f t="shared" si="49"/>
        <v>112.84713827251869</v>
      </c>
      <c r="CP28" s="22">
        <f t="shared" si="49"/>
        <v>113.41137396388127</v>
      </c>
      <c r="CQ28" s="22">
        <f t="shared" si="49"/>
        <v>113.97843083370067</v>
      </c>
      <c r="CR28" s="22">
        <f t="shared" si="49"/>
        <v>114.54832298786916</v>
      </c>
      <c r="CS28" s="22">
        <f t="shared" si="49"/>
        <v>115.12106460280849</v>
      </c>
      <c r="CT28" s="22">
        <f t="shared" si="49"/>
        <v>115.69666992582252</v>
      </c>
      <c r="CU28" s="22">
        <f t="shared" si="49"/>
        <v>116.27515327545161</v>
      </c>
      <c r="CV28" s="22">
        <f t="shared" si="49"/>
        <v>116.85652904182886</v>
      </c>
      <c r="CW28" s="22">
        <f t="shared" si="49"/>
        <v>117.44081168703799</v>
      </c>
      <c r="CX28" s="22">
        <f t="shared" si="49"/>
        <v>118.02801574547317</v>
      </c>
      <c r="CY28" s="22">
        <f t="shared" si="49"/>
        <v>118.61815582420053</v>
      </c>
      <c r="CZ28" s="22">
        <f t="shared" si="49"/>
        <v>119.21124660332151</v>
      </c>
      <c r="DA28" s="22">
        <f t="shared" si="49"/>
        <v>119.80730283633811</v>
      </c>
      <c r="DB28" s="22">
        <f t="shared" si="49"/>
        <v>120.40633935051979</v>
      </c>
      <c r="DC28" s="22">
        <f t="shared" si="49"/>
        <v>121.00837104727238</v>
      </c>
      <c r="DD28" s="22">
        <f t="shared" si="49"/>
        <v>121.61341290250873</v>
      </c>
      <c r="DE28" s="22">
        <f t="shared" si="49"/>
        <v>122.22147996702125</v>
      </c>
      <c r="DF28" s="22">
        <f t="shared" si="49"/>
        <v>122.83258736685634</v>
      </c>
      <c r="DG28" s="22">
        <f t="shared" si="49"/>
        <v>123.44675030369061</v>
      </c>
      <c r="DH28" s="22">
        <f t="shared" ref="DH28:DP28" si="50">DG28*($F$2+1)</f>
        <v>124.06398405520905</v>
      </c>
      <c r="DI28" s="22">
        <f t="shared" si="50"/>
        <v>124.68430397548508</v>
      </c>
      <c r="DJ28" s="22">
        <f t="shared" si="50"/>
        <v>125.30772549536249</v>
      </c>
      <c r="DK28" s="22">
        <f t="shared" si="50"/>
        <v>125.93426412283929</v>
      </c>
      <c r="DL28" s="22">
        <f t="shared" si="50"/>
        <v>126.56393544345347</v>
      </c>
      <c r="DM28" s="22">
        <f t="shared" si="50"/>
        <v>127.19675512067073</v>
      </c>
      <c r="DN28" s="22">
        <f t="shared" si="50"/>
        <v>127.83273889627407</v>
      </c>
      <c r="DO28" s="22">
        <f t="shared" si="50"/>
        <v>128.47190259075543</v>
      </c>
      <c r="DP28" s="22">
        <f t="shared" si="50"/>
        <v>129.11426210370919</v>
      </c>
      <c r="DQ28" s="22">
        <f t="shared" ref="DQ28" si="51">DP28*($F$2+1)</f>
        <v>129.75983341422773</v>
      </c>
      <c r="DR28" s="22">
        <f t="shared" ref="DR28" si="52">DQ28*($F$2+1)</f>
        <v>130.40863258129886</v>
      </c>
      <c r="DS28" s="22">
        <f t="shared" ref="DS28" si="53">DR28*($F$2+1)</f>
        <v>131.06067574420535</v>
      </c>
      <c r="DT28" s="22">
        <f t="shared" ref="DT28" si="54">DS28*($F$2+1)</f>
        <v>131.71597912292637</v>
      </c>
      <c r="DU28" s="22">
        <f t="shared" ref="DU28" si="55">DT28*($F$2+1)</f>
        <v>132.37455901854099</v>
      </c>
      <c r="DV28" s="22">
        <f t="shared" ref="DV28" si="56">DU28*($F$2+1)</f>
        <v>133.03643181363367</v>
      </c>
      <c r="DW28" s="22">
        <f t="shared" ref="DW28" si="57">DV28*($F$2+1)</f>
        <v>133.70161397270184</v>
      </c>
      <c r="DX28" s="22">
        <f t="shared" ref="DX28" si="58">DW28*($F$2+1)</f>
        <v>134.37012204256533</v>
      </c>
      <c r="DY28" s="22">
        <f t="shared" ref="DY28" si="59">DX28*($F$2+1)</f>
        <v>135.04197265277813</v>
      </c>
      <c r="DZ28" s="22">
        <f t="shared" ref="DZ28" si="60">DY28*($F$2+1)</f>
        <v>135.71718251604202</v>
      </c>
      <c r="EA28" s="22">
        <f t="shared" ref="EA28" si="61">DZ28*($F$2+1)</f>
        <v>136.3957684286222</v>
      </c>
      <c r="EB28" s="22">
        <f t="shared" ref="EB28" si="62">EA28*($F$2+1)</f>
        <v>137.07774727076531</v>
      </c>
      <c r="EC28" s="22">
        <f t="shared" ref="EC28" si="63">EB28*($F$2+1)</f>
        <v>137.76313600711913</v>
      </c>
      <c r="ED28" s="22">
        <f t="shared" ref="ED28" si="64">EC28*($F$2+1)</f>
        <v>138.45195168715472</v>
      </c>
      <c r="EE28" s="22">
        <f t="shared" ref="EE28" si="65">ED28*($F$2+1)</f>
        <v>139.14421144559049</v>
      </c>
      <c r="EF28" s="22">
        <f t="shared" ref="EF28" si="66">EE28*($F$2+1)</f>
        <v>139.83993250281841</v>
      </c>
      <c r="EG28" s="22">
        <f t="shared" ref="EG28" si="67">EF28*($F$2+1)</f>
        <v>140.53913216533249</v>
      </c>
      <c r="EH28" s="22">
        <f t="shared" ref="EH28" si="68">EG28*($F$2+1)</f>
        <v>141.24182782615912</v>
      </c>
      <c r="EI28" s="22">
        <f t="shared" ref="EI28" si="69">EH28*($F$2+1)</f>
        <v>141.9480369652899</v>
      </c>
      <c r="EJ28" s="22">
        <f t="shared" ref="EJ28" si="70">EI28*($F$2+1)</f>
        <v>142.65777715011635</v>
      </c>
      <c r="EK28" s="22">
        <f t="shared" ref="EK28" si="71">EJ28*($F$2+1)</f>
        <v>143.3710660358669</v>
      </c>
      <c r="EL28" s="22">
        <f t="shared" ref="EL28" si="72">EK28*($F$2+1)</f>
        <v>144.08792136604623</v>
      </c>
      <c r="EM28" s="22">
        <f t="shared" ref="EM28" si="73">EL28*($F$2+1)</f>
        <v>144.80836097287644</v>
      </c>
      <c r="EN28" s="22">
        <f t="shared" ref="EN28" si="74">EM28*($F$2+1)</f>
        <v>145.5324027777408</v>
      </c>
      <c r="EO28" s="22">
        <f t="shared" ref="EO28" si="75">EN28*($F$2+1)</f>
        <v>146.26006479162947</v>
      </c>
      <c r="EP28" s="22">
        <f t="shared" ref="EP28" si="76">EO28*($F$2+1)</f>
        <v>146.9913651155876</v>
      </c>
      <c r="EQ28" s="22">
        <f t="shared" ref="EQ28" si="77">EP28*($F$2+1)</f>
        <v>147.72632194116551</v>
      </c>
      <c r="ER28" s="22">
        <f t="shared" ref="ER28" si="78">EQ28*($F$2+1)</f>
        <v>148.46495355087131</v>
      </c>
      <c r="ES28" s="22">
        <f t="shared" ref="ES28" si="79">ER28*($F$2+1)</f>
        <v>149.20727831862567</v>
      </c>
      <c r="ET28" s="22">
        <f t="shared" ref="ET28" si="80">ES28*($F$2+1)</f>
        <v>149.95331471021879</v>
      </c>
      <c r="EU28" s="22">
        <f t="shared" ref="EU28" si="81">ET28*($F$2+1)</f>
        <v>150.70308128376988</v>
      </c>
      <c r="EV28" s="22">
        <f t="shared" ref="EV28" si="82">EU28*($F$2+1)</f>
        <v>151.45659669018872</v>
      </c>
      <c r="EW28" s="22">
        <f t="shared" ref="EW28" si="83">EV28*($F$2+1)</f>
        <v>152.21387967363964</v>
      </c>
      <c r="EX28" s="22">
        <f t="shared" ref="EX28" si="84">EW28*($F$2+1)</f>
        <v>152.97494907200783</v>
      </c>
      <c r="EY28" s="22">
        <f t="shared" ref="EY28" si="85">EX28*($F$2+1)</f>
        <v>153.73982381736786</v>
      </c>
      <c r="EZ28" s="22">
        <f t="shared" ref="EZ28" si="86">EY28*($F$2+1)</f>
        <v>154.50852293645468</v>
      </c>
      <c r="FA28" s="22">
        <f t="shared" ref="FA28" si="87">EZ28*($F$2+1)</f>
        <v>155.28106555113695</v>
      </c>
      <c r="FB28" s="22">
        <f t="shared" ref="FB28" si="88">FA28*($F$2+1)</f>
        <v>156.05747087889262</v>
      </c>
      <c r="FC28" s="22">
        <f t="shared" ref="FC28" si="89">FB28*($F$2+1)</f>
        <v>156.83775823328708</v>
      </c>
      <c r="FD28" s="22">
        <f t="shared" ref="FD28" si="90">FC28*($F$2+1)</f>
        <v>157.6219470244535</v>
      </c>
      <c r="FE28" s="22">
        <f t="shared" ref="FE28" si="91">FD28*($F$2+1)</f>
        <v>158.41005675957575</v>
      </c>
      <c r="FF28" s="22">
        <f t="shared" ref="FF28" si="92">FE28*($F$2+1)</f>
        <v>159.20210704337362</v>
      </c>
      <c r="FG28" s="22">
        <f t="shared" ref="FG28" si="93">FF28*($F$2+1)</f>
        <v>159.99811757859047</v>
      </c>
      <c r="FH28" s="22">
        <f t="shared" ref="FH28" si="94">FG28*($F$2+1)</f>
        <v>160.79810816648339</v>
      </c>
      <c r="FI28" s="22">
        <f t="shared" ref="FI28" si="95">FH28*($F$2+1)</f>
        <v>161.60209870731578</v>
      </c>
      <c r="FJ28" s="22">
        <f t="shared" ref="FJ28" si="96">FI28*($F$2+1)</f>
        <v>162.41010920085233</v>
      </c>
      <c r="FK28" s="22">
        <f t="shared" ref="FK28" si="97">FJ28*($F$2+1)</f>
        <v>163.22215974685659</v>
      </c>
      <c r="FL28" s="22">
        <f t="shared" ref="FL28" si="98">FK28*($F$2+1)</f>
        <v>164.03827054559085</v>
      </c>
      <c r="FM28" s="22">
        <f t="shared" ref="FM28" si="99">FL28*($F$2+1)</f>
        <v>164.85846189831878</v>
      </c>
      <c r="FN28" s="22">
        <f t="shared" ref="FN28" si="100">FM28*($F$2+1)</f>
        <v>165.68275420781035</v>
      </c>
      <c r="FO28" s="22">
        <f t="shared" ref="FO28" si="101">FN28*($F$2+1)</f>
        <v>166.51116797884939</v>
      </c>
      <c r="FP28" s="22">
        <f t="shared" ref="FP28" si="102">FO28*($F$2+1)</f>
        <v>167.34372381874363</v>
      </c>
      <c r="FQ28" s="22">
        <f t="shared" ref="FQ28" si="103">FP28*($F$2+1)</f>
        <v>168.18044243783731</v>
      </c>
      <c r="FR28" s="22">
        <f t="shared" ref="FR28" si="104">FQ28*($F$2+1)</f>
        <v>169.02134465002649</v>
      </c>
      <c r="FS28" s="22">
        <f t="shared" ref="FS28" si="105">FR28*($F$2+1)</f>
        <v>169.86645137327662</v>
      </c>
      <c r="FT28" s="22">
        <f t="shared" ref="FT28" si="106">FS28*($F$2+1)</f>
        <v>170.71578363014299</v>
      </c>
      <c r="FU28" s="22">
        <f t="shared" ref="FU28" si="107">FT28*($F$2+1)</f>
        <v>171.5693625482937</v>
      </c>
      <c r="FV28" s="22">
        <f t="shared" ref="FV28" si="108">FU28*($F$2+1)</f>
        <v>172.42720936103515</v>
      </c>
      <c r="FW28" s="22">
        <f t="shared" ref="FW28" si="109">FV28*($F$2+1)</f>
        <v>173.2893454078403</v>
      </c>
      <c r="FX28" s="22">
        <f t="shared" ref="FX28" si="110">FW28*($F$2+1)</f>
        <v>174.15579213487948</v>
      </c>
      <c r="FY28" s="22">
        <f t="shared" ref="FY28" si="111">FX28*($F$2+1)</f>
        <v>175.02657109555386</v>
      </c>
      <c r="FZ28" s="22">
        <f t="shared" ref="FZ28" si="112">FY28*($F$2+1)</f>
        <v>175.90170395103161</v>
      </c>
      <c r="GA28" s="22">
        <f t="shared" ref="GA28" si="113">FZ28*($F$2+1)</f>
        <v>176.78121247078676</v>
      </c>
      <c r="GB28" s="22">
        <f t="shared" ref="GB28" si="114">GA28*($F$2+1)</f>
        <v>177.66511853314066</v>
      </c>
      <c r="GC28" s="22">
        <f t="shared" ref="GC28" si="115">GB28*($F$2+1)</f>
        <v>178.55344412580635</v>
      </c>
      <c r="GD28" s="22">
        <f t="shared" ref="GD28" si="116">GC28*($F$2+1)</f>
        <v>179.44621134643538</v>
      </c>
      <c r="GE28" s="22">
        <f t="shared" ref="GE28" si="117">GD28*($F$2+1)</f>
        <v>180.34344240316753</v>
      </c>
      <c r="GF28" s="22">
        <f t="shared" ref="GF28" si="118">GE28*($F$2+1)</f>
        <v>181.24515961518335</v>
      </c>
      <c r="GG28" s="22">
        <f t="shared" ref="GG28" si="119">GF28*($F$2+1)</f>
        <v>182.15138541325925</v>
      </c>
      <c r="GH28" s="22">
        <f t="shared" ref="GH28" si="120">GG28*($F$2+1)</f>
        <v>183.06214234032552</v>
      </c>
      <c r="GI28" s="22">
        <f t="shared" ref="GI28" si="121">GH28*($F$2+1)</f>
        <v>183.97745305202713</v>
      </c>
      <c r="GJ28" s="22">
        <f t="shared" ref="GJ28" si="122">GI28*($F$2+1)</f>
        <v>184.89734031728725</v>
      </c>
      <c r="GK28" s="22">
        <f t="shared" ref="GK28" si="123">GJ28*($F$2+1)</f>
        <v>185.82182701887365</v>
      </c>
      <c r="GL28" s="22">
        <f t="shared" ref="GL28" si="124">GK28*($F$2+1)</f>
        <v>186.75093615396798</v>
      </c>
      <c r="GM28" s="22">
        <f t="shared" ref="GM28" si="125">GL28*($F$2+1)</f>
        <v>187.68469083473781</v>
      </c>
      <c r="GN28" s="22">
        <f t="shared" ref="GN28" si="126">GM28*($F$2+1)</f>
        <v>188.62311428891147</v>
      </c>
      <c r="GO28" s="22">
        <f t="shared" ref="GO28" si="127">GN28*($F$2+1)</f>
        <v>189.566229860356</v>
      </c>
      <c r="GP28" s="22">
        <f t="shared" ref="GP28" si="128">GO28*($F$2+1)</f>
        <v>190.51406100965775</v>
      </c>
      <c r="GQ28" s="22">
        <f t="shared" ref="GQ28" si="129">GP28*($F$2+1)</f>
        <v>191.46663131470601</v>
      </c>
      <c r="GR28" s="22">
        <f t="shared" ref="GR28" si="130">GQ28*($F$2+1)</f>
        <v>192.4239644712795</v>
      </c>
      <c r="GS28" s="22">
        <f t="shared" ref="GS28" si="131">GR28*($F$2+1)</f>
        <v>193.38608429363589</v>
      </c>
      <c r="GT28" s="22">
        <f t="shared" ref="GT28" si="132">GS28*($F$2+1)</f>
        <v>194.35301471510405</v>
      </c>
      <c r="GU28" s="22">
        <f t="shared" ref="GU28" si="133">GT28*($F$2+1)</f>
        <v>195.32477978867956</v>
      </c>
      <c r="GV28" s="22">
        <f t="shared" ref="GV28" si="134">GU28*($F$2+1)</f>
        <v>196.30140368762295</v>
      </c>
      <c r="GW28" s="22">
        <f t="shared" ref="GW28" si="135">GV28*($F$2+1)</f>
        <v>197.28291070606105</v>
      </c>
      <c r="GX28" s="22">
        <f t="shared" ref="GX28" si="136">GW28*($F$2+1)</f>
        <v>198.26932525959134</v>
      </c>
      <c r="GY28" s="22">
        <f t="shared" ref="GY28" si="137">GX28*($F$2+1)</f>
        <v>199.26067188588928</v>
      </c>
      <c r="GZ28" s="22">
        <f t="shared" ref="GZ28" si="138">GY28*($F$2+1)</f>
        <v>200.2569752453187</v>
      </c>
      <c r="HA28" s="22">
        <f t="shared" ref="HA28" si="139">GZ28*($F$2+1)</f>
        <v>201.25826012154528</v>
      </c>
      <c r="HB28" s="22">
        <f t="shared" ref="HB28" si="140">HA28*($F$2+1)</f>
        <v>202.26455142215298</v>
      </c>
      <c r="HC28" s="22">
        <f t="shared" ref="HC28" si="141">HB28*($F$2+1)</f>
        <v>203.27587417926372</v>
      </c>
      <c r="HD28" s="22">
        <f t="shared" ref="HD28" si="142">HC28*($F$2+1)</f>
        <v>204.29225355016001</v>
      </c>
      <c r="HE28" s="22">
        <f t="shared" ref="HE28" si="143">HD28*($F$2+1)</f>
        <v>205.31371481791078</v>
      </c>
      <c r="HF28" s="22">
        <f t="shared" ref="HF28" si="144">HE28*($F$2+1)</f>
        <v>206.34028339200032</v>
      </c>
      <c r="HG28" s="22">
        <f t="shared" ref="HG28" si="145">HF28*($F$2+1)</f>
        <v>207.37198480896029</v>
      </c>
      <c r="HH28" s="22">
        <f t="shared" ref="HH28" si="146">HG28*($F$2+1)</f>
        <v>208.40884473300508</v>
      </c>
      <c r="HI28" s="22">
        <f t="shared" ref="HI28" si="147">HH28*($F$2+1)</f>
        <v>209.4508889566701</v>
      </c>
      <c r="HJ28" s="22">
        <f t="shared" ref="HJ28" si="148">HI28*($F$2+1)</f>
        <v>210.49814340145343</v>
      </c>
      <c r="HK28" s="22">
        <f t="shared" ref="HK28" si="149">HJ28*($F$2+1)</f>
        <v>211.55063411846066</v>
      </c>
      <c r="HL28" s="22">
        <f t="shared" ref="HL28" si="150">HK28*($F$2+1)</f>
        <v>212.60838728905296</v>
      </c>
      <c r="HM28" s="22">
        <f t="shared" ref="HM28" si="151">HL28*($F$2+1)</f>
        <v>213.6714292254982</v>
      </c>
      <c r="HN28" s="22">
        <f t="shared" ref="HN28" si="152">HM28*($F$2+1)</f>
        <v>214.73978637162568</v>
      </c>
      <c r="HO28" s="22">
        <f t="shared" ref="HO28" si="153">HN28*($F$2+1)</f>
        <v>215.81348530348379</v>
      </c>
      <c r="HP28" s="22">
        <f t="shared" ref="HP28" si="154">HO28*($F$2+1)</f>
        <v>216.89255273000117</v>
      </c>
      <c r="HQ28" s="22">
        <f t="shared" ref="HQ28" si="155">HP28*($F$2+1)</f>
        <v>217.97701549365115</v>
      </c>
      <c r="HR28" s="22">
        <f t="shared" ref="HR28" si="156">HQ28*($F$2+1)</f>
        <v>219.06690057111939</v>
      </c>
      <c r="HS28" s="22">
        <f t="shared" ref="HS28" si="157">HR28*($F$2+1)</f>
        <v>220.16223507397495</v>
      </c>
      <c r="HT28" s="22">
        <f t="shared" ref="HT28" si="158">HS28*($F$2+1)</f>
        <v>221.2630462493448</v>
      </c>
      <c r="HU28" s="22">
        <f t="shared" ref="HU28" si="159">HT28*($F$2+1)</f>
        <v>222.36936148059149</v>
      </c>
      <c r="HV28" s="22">
        <f t="shared" ref="HV28" si="160">HU28*($F$2+1)</f>
        <v>223.48120828799443</v>
      </c>
      <c r="HW28" s="22">
        <f t="shared" ref="HW28" si="161">HV28*($F$2+1)</f>
        <v>224.59861432943438</v>
      </c>
      <c r="HX28" s="22">
        <f t="shared" ref="HX28" si="162">HW28*($F$2+1)</f>
        <v>225.72160740108154</v>
      </c>
      <c r="HY28" s="22">
        <f t="shared" ref="HY28" si="163">HX28*($F$2+1)</f>
        <v>226.85021543808693</v>
      </c>
      <c r="HZ28" s="22">
        <f t="shared" ref="HZ28" si="164">HY28*($F$2+1)</f>
        <v>227.98446651527735</v>
      </c>
      <c r="IA28" s="22">
        <f t="shared" ref="IA28" si="165">HZ28*($F$2+1)</f>
        <v>229.12438884785371</v>
      </c>
      <c r="IB28" s="22">
        <f t="shared" ref="IB28" si="166">IA28*($F$2+1)</f>
        <v>230.27001079209296</v>
      </c>
      <c r="IC28" s="22">
        <f t="shared" ref="IC28" si="167">IB28*($F$2+1)</f>
        <v>231.4213608460534</v>
      </c>
      <c r="ID28" s="22">
        <f t="shared" ref="ID28" si="168">IC28*($F$2+1)</f>
        <v>232.57846765028364</v>
      </c>
      <c r="IE28" s="22">
        <f t="shared" ref="IE28" si="169">ID28*($F$2+1)</f>
        <v>233.74135998853504</v>
      </c>
      <c r="IF28" s="22">
        <f t="shared" ref="IF28" si="170">IE28*($F$2+1)</f>
        <v>234.91006678847768</v>
      </c>
      <c r="IG28" s="22">
        <f t="shared" ref="IG28" si="171">IF28*($F$2+1)</f>
        <v>236.08461712242004</v>
      </c>
      <c r="IH28" s="22">
        <f t="shared" ref="IH28" si="172">IG28*($F$2+1)</f>
        <v>237.2650402080321</v>
      </c>
      <c r="II28" s="22">
        <f t="shared" ref="II28" si="173">IH28*($F$2+1)</f>
        <v>238.45136540907225</v>
      </c>
    </row>
    <row r="29" spans="1:243" x14ac:dyDescent="0.15">
      <c r="A29" s="1" t="s">
        <v>16</v>
      </c>
      <c r="B29" s="23">
        <f>IFERROR(B28/B30,0)</f>
        <v>0</v>
      </c>
      <c r="C29" s="23">
        <f>IFERROR(C28/C30,0)</f>
        <v>0</v>
      </c>
      <c r="D29" s="23">
        <f>IFERROR(D28/D30,0)</f>
        <v>0</v>
      </c>
      <c r="E29" s="18">
        <f>IFERROR(E28/E30,0)</f>
        <v>0</v>
      </c>
      <c r="F29" s="18">
        <f t="shared" ref="F29:S29" si="174">IFERROR(F28/F30,0)</f>
        <v>0</v>
      </c>
      <c r="G29" s="18">
        <f t="shared" si="174"/>
        <v>0</v>
      </c>
      <c r="H29" s="18">
        <f t="shared" si="174"/>
        <v>0</v>
      </c>
      <c r="I29" s="18">
        <f t="shared" si="174"/>
        <v>0</v>
      </c>
      <c r="J29" s="18">
        <f t="shared" si="174"/>
        <v>0</v>
      </c>
      <c r="K29" s="18">
        <f t="shared" si="174"/>
        <v>0</v>
      </c>
      <c r="L29" s="18">
        <f t="shared" si="174"/>
        <v>0</v>
      </c>
      <c r="M29" s="18">
        <f t="shared" si="174"/>
        <v>0</v>
      </c>
      <c r="N29" s="18">
        <f t="shared" si="174"/>
        <v>0</v>
      </c>
      <c r="O29" s="18">
        <f t="shared" si="174"/>
        <v>0</v>
      </c>
      <c r="P29" s="18">
        <f t="shared" si="174"/>
        <v>0</v>
      </c>
      <c r="Q29" s="18">
        <f t="shared" si="174"/>
        <v>0</v>
      </c>
      <c r="R29" s="18">
        <f t="shared" si="174"/>
        <v>0</v>
      </c>
      <c r="S29" s="18">
        <f t="shared" si="174"/>
        <v>0</v>
      </c>
      <c r="T29" s="18"/>
    </row>
    <row r="30" spans="1:243" x14ac:dyDescent="0.15">
      <c r="A30" s="1" t="s">
        <v>17</v>
      </c>
      <c r="B30" s="5"/>
      <c r="C30" s="5"/>
      <c r="D30" s="5"/>
      <c r="E30" s="5">
        <f>D30</f>
        <v>0</v>
      </c>
      <c r="F30" s="5">
        <f t="shared" ref="F30" si="175">E30</f>
        <v>0</v>
      </c>
      <c r="G30" s="5">
        <f t="shared" ref="G30" si="176">F30</f>
        <v>0</v>
      </c>
      <c r="H30" s="5">
        <f t="shared" ref="H30" si="177">G30</f>
        <v>0</v>
      </c>
      <c r="I30" s="5">
        <f t="shared" ref="I30" si="178">H30</f>
        <v>0</v>
      </c>
      <c r="J30" s="5">
        <f t="shared" ref="J30" si="179">I30</f>
        <v>0</v>
      </c>
      <c r="K30" s="5">
        <f t="shared" ref="K30" si="180">J30</f>
        <v>0</v>
      </c>
      <c r="L30" s="5">
        <f t="shared" ref="L30" si="181">K30</f>
        <v>0</v>
      </c>
      <c r="M30" s="5">
        <f t="shared" ref="M30" si="182">L30</f>
        <v>0</v>
      </c>
      <c r="N30" s="5">
        <f t="shared" ref="N30" si="183">M30</f>
        <v>0</v>
      </c>
      <c r="O30" s="5">
        <f t="shared" ref="O30:S30" si="184">N30</f>
        <v>0</v>
      </c>
      <c r="P30" s="5">
        <f t="shared" si="184"/>
        <v>0</v>
      </c>
      <c r="Q30" s="5">
        <f t="shared" si="184"/>
        <v>0</v>
      </c>
      <c r="R30" s="5">
        <f t="shared" si="184"/>
        <v>0</v>
      </c>
      <c r="S30" s="5">
        <f t="shared" si="184"/>
        <v>0</v>
      </c>
      <c r="T30" s="5"/>
    </row>
    <row r="31" spans="1:243" x14ac:dyDescent="0.1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43" x14ac:dyDescent="0.15">
      <c r="A32" s="1" t="s">
        <v>19</v>
      </c>
      <c r="B32" s="21">
        <f t="shared" ref="B32:O32" si="185">IFERROR(B19/B17,0)</f>
        <v>0.58025053826580542</v>
      </c>
      <c r="C32" s="21">
        <f t="shared" si="185"/>
        <v>0.53895764336761376</v>
      </c>
      <c r="D32" s="21">
        <f t="shared" si="185"/>
        <v>0.57407562322235239</v>
      </c>
      <c r="E32" s="21">
        <f t="shared" si="185"/>
        <v>0.57407562322235239</v>
      </c>
      <c r="F32" s="21">
        <f t="shared" si="185"/>
        <v>0.57407562322235239</v>
      </c>
      <c r="G32" s="21">
        <f t="shared" si="185"/>
        <v>0.57407562322235239</v>
      </c>
      <c r="H32" s="21">
        <f t="shared" si="185"/>
        <v>0.57407562322235239</v>
      </c>
      <c r="I32" s="21">
        <f t="shared" si="185"/>
        <v>0.57407562322235239</v>
      </c>
      <c r="J32" s="21">
        <f t="shared" si="185"/>
        <v>0.57407562322235239</v>
      </c>
      <c r="K32" s="21">
        <f t="shared" si="185"/>
        <v>0.57407562322235239</v>
      </c>
      <c r="L32" s="21">
        <f t="shared" si="185"/>
        <v>0.57407562322235239</v>
      </c>
      <c r="M32" s="21">
        <f t="shared" si="185"/>
        <v>0.57407562322235239</v>
      </c>
      <c r="N32" s="21">
        <f t="shared" si="185"/>
        <v>0.57407562322235239</v>
      </c>
      <c r="O32" s="21">
        <f t="shared" si="185"/>
        <v>0.57407562322235239</v>
      </c>
      <c r="P32" s="21">
        <f t="shared" ref="P32:R32" si="186">IFERROR(P19/P17,0)</f>
        <v>0.57407562322235239</v>
      </c>
      <c r="Q32" s="21">
        <f t="shared" si="186"/>
        <v>0.57407562322235239</v>
      </c>
      <c r="R32" s="21">
        <f t="shared" si="186"/>
        <v>0.57407562322235239</v>
      </c>
      <c r="S32" s="21">
        <f t="shared" ref="S32" si="187">IFERROR(S19/S17,0)</f>
        <v>0.57407562322235239</v>
      </c>
      <c r="T32" s="21"/>
    </row>
    <row r="33" spans="1:20" x14ac:dyDescent="0.15">
      <c r="A33" s="1" t="s">
        <v>20</v>
      </c>
      <c r="B33" s="20">
        <f t="shared" ref="B33:O33" si="188">IFERROR(B24/B17,0)</f>
        <v>-0.20268154237619884</v>
      </c>
      <c r="C33" s="20">
        <f t="shared" si="188"/>
        <v>-0.44878275521468836</v>
      </c>
      <c r="D33" s="20">
        <f t="shared" si="188"/>
        <v>-0.26246444704701349</v>
      </c>
      <c r="E33" s="20">
        <f t="shared" si="188"/>
        <v>-0.17482691587593693</v>
      </c>
      <c r="F33" s="20">
        <f t="shared" si="188"/>
        <v>-9.728097920334812E-2</v>
      </c>
      <c r="G33" s="20">
        <f t="shared" si="188"/>
        <v>-2.854396032070303E-2</v>
      </c>
      <c r="H33" s="20">
        <f t="shared" si="188"/>
        <v>3.248924891309974E-2</v>
      </c>
      <c r="I33" s="20">
        <f t="shared" si="188"/>
        <v>8.6772357019809884E-2</v>
      </c>
      <c r="J33" s="20">
        <f t="shared" si="188"/>
        <v>0.11171926458001739</v>
      </c>
      <c r="K33" s="20">
        <f t="shared" si="188"/>
        <v>0.13525458406981042</v>
      </c>
      <c r="L33" s="20">
        <f t="shared" si="188"/>
        <v>0.15746811844143513</v>
      </c>
      <c r="M33" s="20">
        <f t="shared" si="188"/>
        <v>0.17844329403548509</v>
      </c>
      <c r="N33" s="20">
        <f t="shared" si="188"/>
        <v>0.19825765279318802</v>
      </c>
      <c r="O33" s="20">
        <f t="shared" si="188"/>
        <v>0.2168367973388374</v>
      </c>
      <c r="P33" s="20">
        <f t="shared" ref="P33:R33" si="189">IFERROR(P24/P17,0)</f>
        <v>0.23446259825778332</v>
      </c>
      <c r="Q33" s="20">
        <f t="shared" si="189"/>
        <v>0.25118630477352649</v>
      </c>
      <c r="R33" s="20">
        <f t="shared" si="189"/>
        <v>0.26705626093233342</v>
      </c>
      <c r="S33" s="20">
        <f t="shared" ref="S33" si="190">IFERROR(S24/S17,0)</f>
        <v>0.28211807952344264</v>
      </c>
      <c r="T33" s="20"/>
    </row>
    <row r="34" spans="1:20" x14ac:dyDescent="0.15">
      <c r="A34" s="1" t="s">
        <v>21</v>
      </c>
      <c r="B34" s="20">
        <f t="shared" ref="B34:O34" si="191">IFERROR(B27/B26,0)</f>
        <v>0</v>
      </c>
      <c r="C34" s="20">
        <f t="shared" si="191"/>
        <v>0</v>
      </c>
      <c r="D34" s="20">
        <f t="shared" si="191"/>
        <v>0</v>
      </c>
      <c r="E34" s="20">
        <f t="shared" si="191"/>
        <v>0</v>
      </c>
      <c r="F34" s="20">
        <f t="shared" si="191"/>
        <v>0</v>
      </c>
      <c r="G34" s="20">
        <f t="shared" si="191"/>
        <v>0</v>
      </c>
      <c r="H34" s="20">
        <f t="shared" si="191"/>
        <v>0.15</v>
      </c>
      <c r="I34" s="20">
        <f t="shared" si="191"/>
        <v>0.15</v>
      </c>
      <c r="J34" s="20">
        <f t="shared" si="191"/>
        <v>0.15</v>
      </c>
      <c r="K34" s="20">
        <f t="shared" si="191"/>
        <v>0.15</v>
      </c>
      <c r="L34" s="20">
        <f t="shared" si="191"/>
        <v>0.15</v>
      </c>
      <c r="M34" s="20">
        <f t="shared" si="191"/>
        <v>0.15</v>
      </c>
      <c r="N34" s="20">
        <f t="shared" si="191"/>
        <v>0.15</v>
      </c>
      <c r="O34" s="20">
        <f t="shared" si="191"/>
        <v>0.15</v>
      </c>
      <c r="P34" s="20">
        <f t="shared" ref="P34:R34" si="192">IFERROR(P27/P26,0)</f>
        <v>0.15</v>
      </c>
      <c r="Q34" s="20">
        <f t="shared" si="192"/>
        <v>0.15</v>
      </c>
      <c r="R34" s="20">
        <f t="shared" si="192"/>
        <v>0.15</v>
      </c>
      <c r="S34" s="20">
        <f t="shared" ref="S34" si="193">IFERROR(S27/S26,0)</f>
        <v>0.15</v>
      </c>
      <c r="T34" s="20"/>
    </row>
    <row r="35" spans="1:20" s="88" customFormat="1" x14ac:dyDescent="0.15">
      <c r="B35" s="89"/>
      <c r="C35" s="89"/>
      <c r="D35" s="89"/>
      <c r="E35" s="89">
        <v>0.32</v>
      </c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</row>
    <row r="36" spans="1:20" x14ac:dyDescent="0.15">
      <c r="A36" s="15" t="s">
        <v>18</v>
      </c>
      <c r="B36" s="19"/>
      <c r="C36" s="19">
        <f>C17/B17-1</f>
        <v>0.68438050499119196</v>
      </c>
      <c r="D36" s="19">
        <f t="shared" ref="D36:S36" si="194">D17/C17-1</f>
        <v>0.38911161466503996</v>
      </c>
      <c r="E36" s="19">
        <f>E17/D17-1</f>
        <v>0.31250000000000022</v>
      </c>
      <c r="F36" s="19">
        <f>F17/E17-1</f>
        <v>0.3125</v>
      </c>
      <c r="G36" s="19">
        <f t="shared" si="194"/>
        <v>0.3125</v>
      </c>
      <c r="H36" s="19">
        <f t="shared" si="194"/>
        <v>0.31250000000000022</v>
      </c>
      <c r="I36" s="19">
        <f t="shared" si="194"/>
        <v>0.3125</v>
      </c>
      <c r="J36" s="19">
        <f t="shared" si="194"/>
        <v>0.14999999999999991</v>
      </c>
      <c r="K36" s="19">
        <f t="shared" si="194"/>
        <v>0.14999999999999991</v>
      </c>
      <c r="L36" s="19">
        <f t="shared" si="194"/>
        <v>0.14999999999999991</v>
      </c>
      <c r="M36" s="19">
        <f t="shared" si="194"/>
        <v>0.14999999999999991</v>
      </c>
      <c r="N36" s="19">
        <f t="shared" si="194"/>
        <v>0.14999999999999991</v>
      </c>
      <c r="O36" s="19">
        <f t="shared" si="194"/>
        <v>0.10000000000000009</v>
      </c>
      <c r="P36" s="19">
        <f t="shared" si="194"/>
        <v>0.10000000000000009</v>
      </c>
      <c r="Q36" s="19">
        <f t="shared" si="194"/>
        <v>0.10000000000000009</v>
      </c>
      <c r="R36" s="19">
        <f t="shared" si="194"/>
        <v>0.10000000000000009</v>
      </c>
      <c r="S36" s="19">
        <f t="shared" si="194"/>
        <v>0.10000000000000009</v>
      </c>
      <c r="T36" s="19"/>
    </row>
    <row r="37" spans="1:20" x14ac:dyDescent="0.15">
      <c r="A37" s="1" t="s">
        <v>34</v>
      </c>
      <c r="B37" s="20"/>
      <c r="C37" s="20">
        <f>IFERROR(C20/B20-1,0)</f>
        <v>0</v>
      </c>
      <c r="D37" s="20">
        <f t="shared" ref="D37:R37" si="195">IFERROR(D20/C20-1,0)</f>
        <v>0</v>
      </c>
      <c r="E37" s="20">
        <f t="shared" si="195"/>
        <v>0</v>
      </c>
      <c r="F37" s="20">
        <f t="shared" si="195"/>
        <v>0</v>
      </c>
      <c r="G37" s="20">
        <f t="shared" si="195"/>
        <v>0</v>
      </c>
      <c r="H37" s="20">
        <f t="shared" si="195"/>
        <v>0</v>
      </c>
      <c r="I37" s="20">
        <f t="shared" si="195"/>
        <v>0</v>
      </c>
      <c r="J37" s="20">
        <f t="shared" si="195"/>
        <v>0</v>
      </c>
      <c r="K37" s="20">
        <f t="shared" si="195"/>
        <v>0</v>
      </c>
      <c r="L37" s="20">
        <f t="shared" si="195"/>
        <v>0</v>
      </c>
      <c r="M37" s="20">
        <f t="shared" si="195"/>
        <v>0</v>
      </c>
      <c r="N37" s="20">
        <f t="shared" si="195"/>
        <v>0</v>
      </c>
      <c r="O37" s="20">
        <f t="shared" si="195"/>
        <v>0</v>
      </c>
      <c r="P37" s="20">
        <f t="shared" si="195"/>
        <v>0</v>
      </c>
      <c r="Q37" s="20">
        <f t="shared" si="195"/>
        <v>0</v>
      </c>
      <c r="R37" s="20">
        <f t="shared" si="195"/>
        <v>0</v>
      </c>
      <c r="S37" s="20">
        <f t="shared" ref="S37" si="196">IFERROR(S20/R20-1,0)</f>
        <v>0</v>
      </c>
      <c r="T37" s="20"/>
    </row>
    <row r="38" spans="1:20" x14ac:dyDescent="0.15">
      <c r="A38" s="1" t="s">
        <v>35</v>
      </c>
      <c r="B38" s="20"/>
      <c r="C38" s="20">
        <f t="shared" ref="C38:S39" si="197">C21/B21-1</f>
        <v>1.4</v>
      </c>
      <c r="D38" s="20">
        <f t="shared" ref="D38:S38" si="198">D21/C21-1</f>
        <v>0.25</v>
      </c>
      <c r="E38" s="20">
        <f t="shared" si="198"/>
        <v>0.19999999999999996</v>
      </c>
      <c r="F38" s="20">
        <f t="shared" si="198"/>
        <v>0.19999999999999996</v>
      </c>
      <c r="G38" s="20">
        <f t="shared" si="198"/>
        <v>0.19999999999999996</v>
      </c>
      <c r="H38" s="20">
        <f t="shared" si="198"/>
        <v>0.19999999999999996</v>
      </c>
      <c r="I38" s="20">
        <f t="shared" si="198"/>
        <v>0.19999999999999996</v>
      </c>
      <c r="J38" s="20">
        <f t="shared" si="198"/>
        <v>0.10000000000000009</v>
      </c>
      <c r="K38" s="20">
        <f t="shared" si="198"/>
        <v>0.10000000000000009</v>
      </c>
      <c r="L38" s="20">
        <f t="shared" si="198"/>
        <v>0.10000000000000009</v>
      </c>
      <c r="M38" s="20">
        <f t="shared" si="198"/>
        <v>0.10000000000000009</v>
      </c>
      <c r="N38" s="20">
        <f t="shared" si="198"/>
        <v>0.10000000000000009</v>
      </c>
      <c r="O38" s="20">
        <f t="shared" si="198"/>
        <v>5.0000000000000044E-2</v>
      </c>
      <c r="P38" s="20">
        <f t="shared" si="198"/>
        <v>5.0000000000000044E-2</v>
      </c>
      <c r="Q38" s="20">
        <f t="shared" si="198"/>
        <v>5.0000000000000044E-2</v>
      </c>
      <c r="R38" s="20">
        <f t="shared" si="198"/>
        <v>5.0000000000000044E-2</v>
      </c>
      <c r="S38" s="20">
        <f t="shared" si="198"/>
        <v>5.0000000000000044E-2</v>
      </c>
      <c r="T38" s="20"/>
    </row>
    <row r="39" spans="1:20" x14ac:dyDescent="0.15">
      <c r="A39" s="1" t="s">
        <v>36</v>
      </c>
      <c r="B39" s="20"/>
      <c r="C39" s="20">
        <f t="shared" si="197"/>
        <v>0.66666666666666674</v>
      </c>
      <c r="D39" s="20">
        <f>D22/C22-1</f>
        <v>0</v>
      </c>
      <c r="E39" s="20">
        <f t="shared" si="197"/>
        <v>0.10000000000000009</v>
      </c>
      <c r="F39" s="20">
        <f t="shared" si="197"/>
        <v>0.10000000000000009</v>
      </c>
      <c r="G39" s="20">
        <f t="shared" si="197"/>
        <v>0.10000000000000009</v>
      </c>
      <c r="H39" s="20">
        <f t="shared" si="197"/>
        <v>0.10000000000000009</v>
      </c>
      <c r="I39" s="20">
        <f t="shared" si="197"/>
        <v>0.10000000000000009</v>
      </c>
      <c r="J39" s="20">
        <f t="shared" si="197"/>
        <v>5.0000000000000044E-2</v>
      </c>
      <c r="K39" s="20">
        <f t="shared" si="197"/>
        <v>5.0000000000000044E-2</v>
      </c>
      <c r="L39" s="20">
        <f t="shared" si="197"/>
        <v>5.0000000000000044E-2</v>
      </c>
      <c r="M39" s="20">
        <f t="shared" si="197"/>
        <v>5.0000000000000044E-2</v>
      </c>
      <c r="N39" s="20">
        <f t="shared" si="197"/>
        <v>5.0000000000000044E-2</v>
      </c>
      <c r="O39" s="20">
        <f t="shared" si="197"/>
        <v>2.0000000000000018E-2</v>
      </c>
      <c r="P39" s="20">
        <f t="shared" si="197"/>
        <v>2.0000000000000018E-2</v>
      </c>
      <c r="Q39" s="20">
        <f t="shared" si="197"/>
        <v>2.0000000000000018E-2</v>
      </c>
      <c r="R39" s="20">
        <f t="shared" si="197"/>
        <v>2.0000000000000018E-2</v>
      </c>
      <c r="S39" s="20">
        <f t="shared" si="197"/>
        <v>2.0000000000000018E-2</v>
      </c>
      <c r="T39" s="20"/>
    </row>
    <row r="40" spans="1:20" s="63" customFormat="1" x14ac:dyDescent="0.15">
      <c r="A40" s="63" t="s">
        <v>57</v>
      </c>
      <c r="B40" s="20"/>
      <c r="C40" s="20">
        <f>C23/B23-1</f>
        <v>1.125</v>
      </c>
      <c r="D40" s="20">
        <f t="shared" ref="D40:S40" si="199">D23/C23-1</f>
        <v>0.17647058823529416</v>
      </c>
      <c r="E40" s="20">
        <f t="shared" si="199"/>
        <v>0.17500000000000004</v>
      </c>
      <c r="F40" s="20">
        <f t="shared" si="199"/>
        <v>0.17659574468085104</v>
      </c>
      <c r="G40" s="20">
        <f t="shared" si="199"/>
        <v>0.17811934900542514</v>
      </c>
      <c r="H40" s="20">
        <f t="shared" si="199"/>
        <v>0.17957022256331512</v>
      </c>
      <c r="I40" s="20">
        <f t="shared" si="199"/>
        <v>0.18094835326419356</v>
      </c>
      <c r="J40" s="20">
        <f t="shared" si="199"/>
        <v>9.1127126198422781E-2</v>
      </c>
      <c r="K40" s="20">
        <f t="shared" si="199"/>
        <v>9.1461565506014475E-2</v>
      </c>
      <c r="L40" s="20">
        <f t="shared" si="199"/>
        <v>9.1785916699202774E-2</v>
      </c>
      <c r="M40" s="20">
        <f t="shared" si="199"/>
        <v>9.2100294266560745E-2</v>
      </c>
      <c r="N40" s="20">
        <f t="shared" si="199"/>
        <v>9.2404826677863205E-2</v>
      </c>
      <c r="O40" s="20">
        <f t="shared" si="199"/>
        <v>4.5619793069298309E-2</v>
      </c>
      <c r="P40" s="20">
        <f t="shared" si="199"/>
        <v>4.5727116970308179E-2</v>
      </c>
      <c r="Q40" s="20">
        <f t="shared" si="199"/>
        <v>4.583223900427047E-2</v>
      </c>
      <c r="R40" s="20">
        <f t="shared" si="199"/>
        <v>4.5935183428948756E-2</v>
      </c>
      <c r="S40" s="20">
        <f t="shared" si="199"/>
        <v>4.6035975299272502E-2</v>
      </c>
      <c r="T40" s="20"/>
    </row>
    <row r="41" spans="1:20" x14ac:dyDescent="0.1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15">
      <c r="A42" s="15" t="s">
        <v>22</v>
      </c>
      <c r="B42" s="22">
        <f>B43-B44</f>
        <v>2</v>
      </c>
      <c r="C42" s="22">
        <f>C43-C44</f>
        <v>10</v>
      </c>
      <c r="D42" s="22">
        <f>D43-D44</f>
        <v>20</v>
      </c>
      <c r="E42" s="17">
        <f>D42+E28</f>
        <v>14.914062500000005</v>
      </c>
      <c r="F42" s="17">
        <f t="shared" ref="F42:S42" si="200">E42+F28</f>
        <v>11.205800781250012</v>
      </c>
      <c r="G42" s="17">
        <f t="shared" si="200"/>
        <v>9.8869541503906433</v>
      </c>
      <c r="H42" s="17">
        <f t="shared" si="200"/>
        <v>12.014324043463171</v>
      </c>
      <c r="I42" s="17">
        <f t="shared" si="200"/>
        <v>19.086723184879144</v>
      </c>
      <c r="J42" s="17">
        <f t="shared" si="200"/>
        <v>29.580347206600749</v>
      </c>
      <c r="K42" s="17">
        <f t="shared" si="200"/>
        <v>44.241359783328406</v>
      </c>
      <c r="L42" s="17">
        <f t="shared" si="200"/>
        <v>63.949384006867746</v>
      </c>
      <c r="M42" s="17">
        <f t="shared" si="200"/>
        <v>89.73955925375941</v>
      </c>
      <c r="N42" s="17">
        <f t="shared" si="200"/>
        <v>122.82810413660664</v>
      </c>
      <c r="O42" s="17">
        <f t="shared" si="200"/>
        <v>162.88906780959107</v>
      </c>
      <c r="P42" s="17">
        <f t="shared" si="200"/>
        <v>210.82368782430058</v>
      </c>
      <c r="Q42" s="17">
        <f t="shared" si="200"/>
        <v>267.63345985318705</v>
      </c>
      <c r="R42" s="17">
        <f t="shared" si="200"/>
        <v>334.43066072153931</v>
      </c>
      <c r="S42" s="17">
        <f t="shared" si="200"/>
        <v>412.44994827444896</v>
      </c>
      <c r="T42" s="17"/>
    </row>
    <row r="43" spans="1:20" x14ac:dyDescent="0.15">
      <c r="A43" s="1" t="s">
        <v>23</v>
      </c>
      <c r="B43" s="16">
        <v>2</v>
      </c>
      <c r="C43" s="16">
        <v>10</v>
      </c>
      <c r="D43" s="16">
        <v>20</v>
      </c>
    </row>
    <row r="44" spans="1:20" x14ac:dyDescent="0.15">
      <c r="A44" s="1" t="s">
        <v>24</v>
      </c>
      <c r="B44" s="16">
        <v>0</v>
      </c>
      <c r="C44" s="16">
        <f>'Reports USD'!I32</f>
        <v>0</v>
      </c>
      <c r="D44" s="16">
        <f>'Reports USD'!M32</f>
        <v>0</v>
      </c>
    </row>
    <row r="46" spans="1:20" x14ac:dyDescent="0.15">
      <c r="A46" s="1" t="s">
        <v>43</v>
      </c>
      <c r="B46" s="16">
        <f>'Reports USD'!H34</f>
        <v>0</v>
      </c>
      <c r="C46" s="16">
        <f>'Reports USD'!I34</f>
        <v>0</v>
      </c>
      <c r="D46" s="16">
        <f>'Reports USD'!M34</f>
        <v>0</v>
      </c>
    </row>
    <row r="47" spans="1:20" x14ac:dyDescent="0.15">
      <c r="A47" s="1" t="s">
        <v>44</v>
      </c>
      <c r="B47" s="16">
        <f>5+0</f>
        <v>5</v>
      </c>
      <c r="C47" s="16">
        <f>13+6</f>
        <v>19</v>
      </c>
      <c r="D47" s="16">
        <f>24+4</f>
        <v>28</v>
      </c>
    </row>
    <row r="48" spans="1:20" x14ac:dyDescent="0.15">
      <c r="A48" s="1" t="s">
        <v>45</v>
      </c>
      <c r="B48" s="16">
        <v>2</v>
      </c>
      <c r="C48" s="16">
        <f>6+3</f>
        <v>9</v>
      </c>
      <c r="D48" s="16">
        <f>6+2</f>
        <v>8</v>
      </c>
    </row>
    <row r="50" spans="1:9" x14ac:dyDescent="0.15">
      <c r="A50" s="1" t="s">
        <v>46</v>
      </c>
      <c r="B50" s="24">
        <f>B47-B46-B43</f>
        <v>3</v>
      </c>
      <c r="C50" s="24">
        <f>C47-C46-C43</f>
        <v>9</v>
      </c>
      <c r="D50" s="24">
        <f>D47-D46-D43</f>
        <v>8</v>
      </c>
    </row>
    <row r="51" spans="1:9" x14ac:dyDescent="0.15">
      <c r="A51" s="1" t="s">
        <v>47</v>
      </c>
      <c r="B51" s="24">
        <f>B47-B48</f>
        <v>3</v>
      </c>
      <c r="C51" s="24">
        <f>C47-C48</f>
        <v>10</v>
      </c>
      <c r="D51" s="24">
        <f>D47-D48</f>
        <v>20</v>
      </c>
    </row>
    <row r="53" spans="1:9" x14ac:dyDescent="0.15">
      <c r="A53" s="1" t="s">
        <v>48</v>
      </c>
      <c r="B53" s="14">
        <f>B28/B51</f>
        <v>-0.69033333333333324</v>
      </c>
      <c r="C53" s="14">
        <f>C28/C51</f>
        <v>-0.77239999999999998</v>
      </c>
      <c r="D53" s="14">
        <f>D28/D51</f>
        <v>-0.31374999999999992</v>
      </c>
    </row>
    <row r="54" spans="1:9" x14ac:dyDescent="0.15">
      <c r="A54" s="1" t="s">
        <v>49</v>
      </c>
      <c r="B54" s="14">
        <f>B28/B47</f>
        <v>-0.41419999999999996</v>
      </c>
      <c r="C54" s="14">
        <f>C28/C47</f>
        <v>-0.40652631578947368</v>
      </c>
      <c r="D54" s="14">
        <f>D28/D47</f>
        <v>-0.22410714285714281</v>
      </c>
    </row>
    <row r="55" spans="1:9" x14ac:dyDescent="0.15">
      <c r="A55" s="1" t="s">
        <v>50</v>
      </c>
      <c r="B55" s="14">
        <f>B28/(B51-B46)</f>
        <v>-0.69033333333333324</v>
      </c>
      <c r="C55" s="14">
        <f>C28/(C51-C46)</f>
        <v>-0.77239999999999998</v>
      </c>
      <c r="D55" s="14">
        <f>D28/(D51-D46)</f>
        <v>-0.31374999999999992</v>
      </c>
    </row>
    <row r="56" spans="1:9" x14ac:dyDescent="0.15">
      <c r="A56" s="1" t="s">
        <v>51</v>
      </c>
      <c r="B56" s="14">
        <f>B28/B50</f>
        <v>-0.69033333333333324</v>
      </c>
      <c r="C56" s="14">
        <f>C28/C50</f>
        <v>-0.85822222222222222</v>
      </c>
      <c r="D56" s="14">
        <f>D28/D50</f>
        <v>-0.78437499999999982</v>
      </c>
    </row>
    <row r="58" spans="1:9" x14ac:dyDescent="0.15">
      <c r="A58" s="71" t="s">
        <v>67</v>
      </c>
      <c r="C58" s="14">
        <f>C12/B12-1</f>
        <v>0.68438050499119196</v>
      </c>
      <c r="D58" s="14">
        <f>D12/C12-1</f>
        <v>0.38911161466503996</v>
      </c>
      <c r="E58" s="14"/>
      <c r="F58" s="14"/>
      <c r="G58" s="14"/>
      <c r="H58" s="14"/>
      <c r="I58" s="14"/>
    </row>
    <row r="60" spans="1:9" s="14" customFormat="1" x14ac:dyDescent="0.15">
      <c r="A60" s="80" t="s">
        <v>65</v>
      </c>
      <c r="C60" s="14">
        <f t="shared" ref="C60:I60" si="201">C14/B14-1</f>
        <v>0.35331230283911674</v>
      </c>
      <c r="D60" s="14">
        <f t="shared" si="201"/>
        <v>0.29137529137529139</v>
      </c>
      <c r="E60" s="14">
        <f t="shared" si="201"/>
        <v>0.25</v>
      </c>
      <c r="F60" s="14">
        <f t="shared" si="201"/>
        <v>0.25</v>
      </c>
      <c r="G60" s="14">
        <f t="shared" si="201"/>
        <v>0.25</v>
      </c>
      <c r="H60" s="14">
        <f t="shared" si="201"/>
        <v>0.25</v>
      </c>
      <c r="I60" s="14">
        <f t="shared" si="201"/>
        <v>0.25</v>
      </c>
    </row>
    <row r="61" spans="1:9" x14ac:dyDescent="0.15">
      <c r="A61" s="1" t="s">
        <v>69</v>
      </c>
      <c r="C61" s="14">
        <f>C15/B15-1</f>
        <v>0.2446354780471045</v>
      </c>
      <c r="D61" s="14">
        <f t="shared" ref="D61:I61" si="202">D15/C15-1</f>
        <v>7.5683903774913741E-2</v>
      </c>
      <c r="E61" s="14">
        <f t="shared" si="202"/>
        <v>5.0000000000000044E-2</v>
      </c>
      <c r="F61" s="14">
        <f t="shared" si="202"/>
        <v>5.0000000000000044E-2</v>
      </c>
      <c r="G61" s="14">
        <f t="shared" si="202"/>
        <v>5.0000000000000044E-2</v>
      </c>
      <c r="H61" s="14">
        <f t="shared" si="202"/>
        <v>5.0000000000000044E-2</v>
      </c>
      <c r="I61" s="14">
        <f t="shared" si="202"/>
        <v>5.0000000000000044E-2</v>
      </c>
    </row>
  </sheetData>
  <hyperlinks>
    <hyperlink ref="A1" r:id="rId1" xr:uid="{00000000-0004-0000-0000-000005000000}"/>
    <hyperlink ref="A4" r:id="rId2" xr:uid="{70961268-073B-9A45-9337-07031972E841}"/>
    <hyperlink ref="A7" r:id="rId3" xr:uid="{4774751A-596A-8E49-B4E1-CA67884CB21D}"/>
    <hyperlink ref="A8" r:id="rId4" xr:uid="{57DC1A78-32DD-0B47-8373-566102365123}"/>
    <hyperlink ref="D3" r:id="rId5" display="LINK" xr:uid="{A50CF67B-F159-A140-99F9-CB58157AE056}"/>
    <hyperlink ref="I9" r:id="rId6" xr:uid="{E957D460-F823-6B48-91CC-D53DE31A7AF2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7"/>
  <sheetViews>
    <sheetView zoomScale="130" zoomScaleNormal="13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R7" sqref="R7"/>
    </sheetView>
  </sheetViews>
  <sheetFormatPr baseColWidth="10" defaultRowHeight="13" x14ac:dyDescent="0.15"/>
  <cols>
    <col min="1" max="1" width="24.5" style="31" customWidth="1"/>
    <col min="2" max="2" width="10.83203125" style="26"/>
    <col min="3" max="5" width="10.83203125" style="25"/>
    <col min="6" max="6" width="10.83203125" style="26"/>
    <col min="7" max="8" width="10.83203125" style="25"/>
    <col min="9" max="9" width="10.83203125" style="33"/>
    <col min="10" max="10" width="10.83203125" style="30"/>
    <col min="11" max="13" width="10.83203125" style="31"/>
    <col min="14" max="14" width="10.83203125" style="30"/>
    <col min="15" max="16384" width="10.83203125" style="31"/>
  </cols>
  <sheetData>
    <row r="1" spans="1:17" x14ac:dyDescent="0.15">
      <c r="A1" s="81" t="s">
        <v>63</v>
      </c>
      <c r="B1" s="27" t="s">
        <v>0</v>
      </c>
      <c r="C1" s="28" t="s">
        <v>1</v>
      </c>
      <c r="D1" s="28" t="s">
        <v>2</v>
      </c>
      <c r="E1" s="28" t="s">
        <v>3</v>
      </c>
      <c r="F1" s="27" t="s">
        <v>30</v>
      </c>
      <c r="G1" s="28" t="s">
        <v>31</v>
      </c>
      <c r="H1" s="28" t="s">
        <v>32</v>
      </c>
      <c r="I1" s="29" t="s">
        <v>33</v>
      </c>
      <c r="J1" s="27" t="s">
        <v>53</v>
      </c>
      <c r="K1" s="28" t="s">
        <v>54</v>
      </c>
      <c r="L1" s="28" t="s">
        <v>55</v>
      </c>
      <c r="M1" s="29" t="s">
        <v>56</v>
      </c>
      <c r="N1" s="64" t="s">
        <v>58</v>
      </c>
      <c r="O1" s="70" t="s">
        <v>59</v>
      </c>
      <c r="P1" s="70" t="s">
        <v>60</v>
      </c>
      <c r="Q1" s="70" t="s">
        <v>61</v>
      </c>
    </row>
    <row r="2" spans="1:17" x14ac:dyDescent="0.15">
      <c r="A2" s="32"/>
      <c r="J2" s="26"/>
      <c r="K2" s="25"/>
      <c r="L2" s="25"/>
      <c r="M2" s="33"/>
      <c r="N2" s="65"/>
      <c r="O2" s="75"/>
      <c r="P2" s="75"/>
    </row>
    <row r="3" spans="1:17" s="34" customFormat="1" x14ac:dyDescent="0.15">
      <c r="A3" s="71" t="s">
        <v>66</v>
      </c>
      <c r="B3" s="27"/>
      <c r="C3" s="35"/>
      <c r="D3" s="35"/>
      <c r="E3" s="35"/>
      <c r="F3" s="27">
        <v>1.958</v>
      </c>
      <c r="G3" s="35">
        <v>2.0990000000000002</v>
      </c>
      <c r="H3" s="35">
        <v>3.0529999999999999</v>
      </c>
      <c r="I3" s="36">
        <v>3.1059999999999999</v>
      </c>
      <c r="J3" s="27">
        <v>3.7709999999999999</v>
      </c>
      <c r="K3" s="35">
        <v>4.3040000000000003</v>
      </c>
      <c r="L3" s="35">
        <v>4.5709999999999997</v>
      </c>
      <c r="M3" s="35">
        <v>4.5629999999999997</v>
      </c>
      <c r="N3" s="66">
        <v>5.4080000000000004</v>
      </c>
      <c r="O3" s="34">
        <v>5.4050000000000002</v>
      </c>
      <c r="P3" s="34">
        <v>6.1989999999999998</v>
      </c>
      <c r="Q3" s="34">
        <v>6.8949999999999996</v>
      </c>
    </row>
    <row r="4" spans="1:17" s="71" customFormat="1" x14ac:dyDescent="0.15">
      <c r="B4" s="72"/>
      <c r="C4" s="73"/>
      <c r="D4" s="73"/>
      <c r="E4" s="73"/>
      <c r="F4" s="72"/>
      <c r="G4" s="73"/>
      <c r="H4" s="73"/>
      <c r="I4" s="70"/>
      <c r="J4" s="72"/>
      <c r="K4" s="73"/>
      <c r="L4" s="73"/>
      <c r="M4" s="73"/>
      <c r="N4" s="74"/>
    </row>
    <row r="5" spans="1:17" s="77" customFormat="1" x14ac:dyDescent="0.15">
      <c r="A5" s="77" t="s">
        <v>4</v>
      </c>
      <c r="B5" s="78">
        <f t="shared" ref="B5:Q5" si="0">SUM(B3:B3)</f>
        <v>0</v>
      </c>
      <c r="C5" s="79">
        <f t="shared" si="0"/>
        <v>0</v>
      </c>
      <c r="D5" s="79">
        <f t="shared" si="0"/>
        <v>0</v>
      </c>
      <c r="E5" s="79">
        <f t="shared" si="0"/>
        <v>0</v>
      </c>
      <c r="F5" s="78">
        <f t="shared" si="0"/>
        <v>1.958</v>
      </c>
      <c r="G5" s="79">
        <f t="shared" si="0"/>
        <v>2.0990000000000002</v>
      </c>
      <c r="H5" s="79">
        <f t="shared" si="0"/>
        <v>3.0529999999999999</v>
      </c>
      <c r="I5" s="79">
        <f t="shared" si="0"/>
        <v>3.1059999999999999</v>
      </c>
      <c r="J5" s="78">
        <f t="shared" si="0"/>
        <v>3.7709999999999999</v>
      </c>
      <c r="K5" s="79">
        <f t="shared" si="0"/>
        <v>4.3040000000000003</v>
      </c>
      <c r="L5" s="79">
        <f t="shared" si="0"/>
        <v>4.5709999999999997</v>
      </c>
      <c r="M5" s="79">
        <f t="shared" si="0"/>
        <v>4.5629999999999997</v>
      </c>
      <c r="N5" s="78">
        <f t="shared" si="0"/>
        <v>5.4080000000000004</v>
      </c>
      <c r="O5" s="79">
        <f t="shared" si="0"/>
        <v>5.4050000000000002</v>
      </c>
      <c r="P5" s="79">
        <f t="shared" si="0"/>
        <v>6.1989999999999998</v>
      </c>
      <c r="Q5" s="79">
        <f t="shared" si="0"/>
        <v>6.8949999999999996</v>
      </c>
    </row>
    <row r="6" spans="1:17" s="34" customFormat="1" x14ac:dyDescent="0.15">
      <c r="A6" s="34" t="s">
        <v>5</v>
      </c>
      <c r="B6" s="27"/>
      <c r="C6" s="35"/>
      <c r="D6" s="35"/>
      <c r="E6" s="35"/>
      <c r="F6" s="27"/>
      <c r="G6" s="35"/>
      <c r="H6" s="35"/>
      <c r="I6" s="36"/>
      <c r="J6" s="27"/>
      <c r="K6" s="35"/>
      <c r="L6" s="35"/>
      <c r="M6" s="35"/>
      <c r="N6" s="66"/>
      <c r="Q6" s="71"/>
    </row>
    <row r="7" spans="1:17" s="34" customFormat="1" x14ac:dyDescent="0.15">
      <c r="A7" s="34" t="s">
        <v>6</v>
      </c>
      <c r="B7" s="41">
        <f t="shared" ref="B7:D7" si="1">B5-B6</f>
        <v>0</v>
      </c>
      <c r="C7" s="40">
        <f t="shared" si="1"/>
        <v>0</v>
      </c>
      <c r="D7" s="40">
        <f t="shared" si="1"/>
        <v>0</v>
      </c>
      <c r="E7" s="40">
        <f t="shared" ref="E7:G7" si="2">E5-E6</f>
        <v>0</v>
      </c>
      <c r="F7" s="41">
        <f t="shared" ref="F7" si="3">F5-F6</f>
        <v>1.958</v>
      </c>
      <c r="G7" s="40">
        <f t="shared" si="2"/>
        <v>2.0990000000000002</v>
      </c>
      <c r="H7" s="40">
        <f t="shared" ref="H7:P7" si="4">H5-H6</f>
        <v>3.0529999999999999</v>
      </c>
      <c r="I7" s="40">
        <f t="shared" si="4"/>
        <v>3.1059999999999999</v>
      </c>
      <c r="J7" s="41">
        <f t="shared" si="4"/>
        <v>3.7709999999999999</v>
      </c>
      <c r="K7" s="40">
        <f t="shared" si="4"/>
        <v>4.3040000000000003</v>
      </c>
      <c r="L7" s="40">
        <f t="shared" si="4"/>
        <v>4.5709999999999997</v>
      </c>
      <c r="M7" s="40">
        <f t="shared" si="4"/>
        <v>4.5629999999999997</v>
      </c>
      <c r="N7" s="41">
        <f t="shared" si="4"/>
        <v>5.4080000000000004</v>
      </c>
      <c r="O7" s="40">
        <f t="shared" si="4"/>
        <v>5.4050000000000002</v>
      </c>
      <c r="P7" s="40">
        <f t="shared" si="4"/>
        <v>6.1989999999999998</v>
      </c>
      <c r="Q7" s="71"/>
    </row>
    <row r="8" spans="1:17" s="34" customFormat="1" x14ac:dyDescent="0.15">
      <c r="A8" s="34" t="s">
        <v>7</v>
      </c>
      <c r="B8" s="27"/>
      <c r="C8" s="35"/>
      <c r="D8" s="35"/>
      <c r="E8" s="35"/>
      <c r="F8" s="27"/>
      <c r="G8" s="35"/>
      <c r="H8" s="35"/>
      <c r="I8" s="36"/>
      <c r="J8" s="27"/>
      <c r="K8" s="35"/>
      <c r="L8" s="35"/>
      <c r="M8" s="35"/>
      <c r="N8" s="66"/>
      <c r="Q8" s="71"/>
    </row>
    <row r="9" spans="1:17" s="34" customFormat="1" x14ac:dyDescent="0.15">
      <c r="A9" s="34" t="s">
        <v>8</v>
      </c>
      <c r="B9" s="27"/>
      <c r="C9" s="35"/>
      <c r="D9" s="35"/>
      <c r="E9" s="35"/>
      <c r="F9" s="27"/>
      <c r="G9" s="35"/>
      <c r="H9" s="35"/>
      <c r="I9" s="36"/>
      <c r="J9" s="27"/>
      <c r="K9" s="35"/>
      <c r="L9" s="35"/>
      <c r="M9" s="35"/>
      <c r="N9" s="66"/>
      <c r="Q9" s="71"/>
    </row>
    <row r="10" spans="1:17" s="34" customFormat="1" x14ac:dyDescent="0.15">
      <c r="A10" s="34" t="s">
        <v>9</v>
      </c>
      <c r="B10" s="27"/>
      <c r="C10" s="35"/>
      <c r="D10" s="35"/>
      <c r="E10" s="35"/>
      <c r="F10" s="27"/>
      <c r="G10" s="35"/>
      <c r="H10" s="35"/>
      <c r="I10" s="36"/>
      <c r="J10" s="27"/>
      <c r="K10" s="35"/>
      <c r="L10" s="35"/>
      <c r="M10" s="35"/>
      <c r="N10" s="66"/>
      <c r="Q10" s="71"/>
    </row>
    <row r="11" spans="1:17" s="34" customFormat="1" x14ac:dyDescent="0.15">
      <c r="A11" s="34" t="s">
        <v>10</v>
      </c>
      <c r="B11" s="41">
        <f t="shared" ref="B11:D11" si="5">SUM(B8:B10)</f>
        <v>0</v>
      </c>
      <c r="C11" s="40">
        <f t="shared" si="5"/>
        <v>0</v>
      </c>
      <c r="D11" s="40">
        <f t="shared" si="5"/>
        <v>0</v>
      </c>
      <c r="E11" s="40">
        <f t="shared" ref="E11:G11" si="6">SUM(E8:E10)</f>
        <v>0</v>
      </c>
      <c r="F11" s="41">
        <f t="shared" ref="F11" si="7">SUM(F8:F10)</f>
        <v>0</v>
      </c>
      <c r="G11" s="40">
        <f t="shared" si="6"/>
        <v>0</v>
      </c>
      <c r="H11" s="40">
        <f t="shared" ref="H11:L11" si="8">SUM(H8:H10)</f>
        <v>0</v>
      </c>
      <c r="I11" s="40">
        <f t="shared" si="8"/>
        <v>0</v>
      </c>
      <c r="J11" s="41">
        <f t="shared" si="8"/>
        <v>0</v>
      </c>
      <c r="K11" s="40">
        <f t="shared" si="8"/>
        <v>0</v>
      </c>
      <c r="L11" s="40">
        <f t="shared" si="8"/>
        <v>0</v>
      </c>
      <c r="M11" s="40">
        <f t="shared" ref="M11:N11" si="9">SUM(M8:M10)</f>
        <v>0</v>
      </c>
      <c r="N11" s="41">
        <f t="shared" si="9"/>
        <v>0</v>
      </c>
      <c r="O11" s="40">
        <f t="shared" ref="O11:P11" si="10">SUM(O8:O10)</f>
        <v>0</v>
      </c>
      <c r="P11" s="40">
        <f t="shared" si="10"/>
        <v>0</v>
      </c>
      <c r="Q11" s="71"/>
    </row>
    <row r="12" spans="1:17" s="34" customFormat="1" x14ac:dyDescent="0.15">
      <c r="A12" s="34" t="s">
        <v>11</v>
      </c>
      <c r="B12" s="41">
        <f t="shared" ref="B12:H12" si="11">B7-B11</f>
        <v>0</v>
      </c>
      <c r="C12" s="40">
        <f t="shared" si="11"/>
        <v>0</v>
      </c>
      <c r="D12" s="40">
        <f t="shared" si="11"/>
        <v>0</v>
      </c>
      <c r="E12" s="40">
        <f t="shared" ref="E12" si="12">E7-E11</f>
        <v>0</v>
      </c>
      <c r="F12" s="41">
        <f t="shared" si="11"/>
        <v>1.958</v>
      </c>
      <c r="G12" s="40">
        <f t="shared" si="11"/>
        <v>2.0990000000000002</v>
      </c>
      <c r="H12" s="40">
        <f t="shared" si="11"/>
        <v>3.0529999999999999</v>
      </c>
      <c r="I12" s="40">
        <f>I7-I11</f>
        <v>3.1059999999999999</v>
      </c>
      <c r="J12" s="41">
        <f t="shared" ref="J12" si="13">J7-J11</f>
        <v>3.7709999999999999</v>
      </c>
      <c r="K12" s="40">
        <f t="shared" ref="K12:L12" si="14">K7-K11</f>
        <v>4.3040000000000003</v>
      </c>
      <c r="L12" s="40">
        <f t="shared" si="14"/>
        <v>4.5709999999999997</v>
      </c>
      <c r="M12" s="40">
        <f t="shared" ref="M12:N12" si="15">M7-M11</f>
        <v>4.5629999999999997</v>
      </c>
      <c r="N12" s="41">
        <f t="shared" si="15"/>
        <v>5.4080000000000004</v>
      </c>
      <c r="O12" s="40">
        <f t="shared" ref="O12:P12" si="16">O7-O11</f>
        <v>5.4050000000000002</v>
      </c>
      <c r="P12" s="40">
        <f t="shared" si="16"/>
        <v>6.1989999999999998</v>
      </c>
      <c r="Q12" s="71"/>
    </row>
    <row r="13" spans="1:17" s="34" customFormat="1" x14ac:dyDescent="0.15">
      <c r="A13" s="34" t="s">
        <v>12</v>
      </c>
      <c r="B13" s="27"/>
      <c r="C13" s="35"/>
      <c r="D13" s="35"/>
      <c r="E13" s="35"/>
      <c r="F13" s="27"/>
      <c r="G13" s="35"/>
      <c r="H13" s="35"/>
      <c r="I13" s="36"/>
      <c r="J13" s="27"/>
      <c r="K13" s="35"/>
      <c r="L13" s="35"/>
      <c r="M13" s="35"/>
      <c r="N13" s="66"/>
      <c r="Q13" s="71"/>
    </row>
    <row r="14" spans="1:17" s="34" customFormat="1" x14ac:dyDescent="0.15">
      <c r="A14" s="34" t="s">
        <v>13</v>
      </c>
      <c r="B14" s="41">
        <f>B12+B13</f>
        <v>0</v>
      </c>
      <c r="C14" s="40">
        <f t="shared" ref="C14" si="17">C12+C13</f>
        <v>0</v>
      </c>
      <c r="D14" s="40">
        <f t="shared" ref="D14:E14" si="18">D12+D13</f>
        <v>0</v>
      </c>
      <c r="E14" s="40">
        <f t="shared" si="18"/>
        <v>0</v>
      </c>
      <c r="F14" s="41">
        <f t="shared" ref="F14" si="19">F12+F13</f>
        <v>1.958</v>
      </c>
      <c r="G14" s="40">
        <f t="shared" ref="G14:H14" si="20">G12+G13</f>
        <v>2.0990000000000002</v>
      </c>
      <c r="H14" s="40">
        <f t="shared" si="20"/>
        <v>3.0529999999999999</v>
      </c>
      <c r="I14" s="40">
        <f>I12+I13</f>
        <v>3.1059999999999999</v>
      </c>
      <c r="J14" s="41">
        <f t="shared" ref="J14" si="21">J12+J13</f>
        <v>3.7709999999999999</v>
      </c>
      <c r="K14" s="40">
        <f t="shared" ref="K14:P14" si="22">K12+K13</f>
        <v>4.3040000000000003</v>
      </c>
      <c r="L14" s="40">
        <f t="shared" si="22"/>
        <v>4.5709999999999997</v>
      </c>
      <c r="M14" s="40">
        <f t="shared" si="22"/>
        <v>4.5629999999999997</v>
      </c>
      <c r="N14" s="41">
        <f t="shared" si="22"/>
        <v>5.4080000000000004</v>
      </c>
      <c r="O14" s="40">
        <f t="shared" si="22"/>
        <v>5.4050000000000002</v>
      </c>
      <c r="P14" s="40">
        <f t="shared" si="22"/>
        <v>6.1989999999999998</v>
      </c>
      <c r="Q14" s="71"/>
    </row>
    <row r="15" spans="1:17" s="34" customFormat="1" x14ac:dyDescent="0.15">
      <c r="A15" s="34" t="s">
        <v>14</v>
      </c>
      <c r="B15" s="27"/>
      <c r="C15" s="35"/>
      <c r="D15" s="35"/>
      <c r="E15" s="35"/>
      <c r="F15" s="27"/>
      <c r="G15" s="35"/>
      <c r="H15" s="35"/>
      <c r="I15" s="36"/>
      <c r="J15" s="27"/>
      <c r="K15" s="35"/>
      <c r="L15" s="35"/>
      <c r="M15" s="35"/>
      <c r="N15" s="66"/>
      <c r="Q15" s="71"/>
    </row>
    <row r="16" spans="1:17" s="37" customFormat="1" x14ac:dyDescent="0.15">
      <c r="A16" s="37" t="s">
        <v>15</v>
      </c>
      <c r="B16" s="39">
        <f t="shared" ref="B16:F16" si="23">B14-B15</f>
        <v>0</v>
      </c>
      <c r="C16" s="38">
        <f t="shared" si="23"/>
        <v>0</v>
      </c>
      <c r="D16" s="38">
        <f t="shared" si="23"/>
        <v>0</v>
      </c>
      <c r="E16" s="38">
        <f t="shared" si="23"/>
        <v>0</v>
      </c>
      <c r="F16" s="39">
        <f t="shared" si="23"/>
        <v>1.958</v>
      </c>
      <c r="G16" s="38">
        <f t="shared" ref="G16:H16" si="24">G14-G15</f>
        <v>2.0990000000000002</v>
      </c>
      <c r="H16" s="38">
        <f t="shared" si="24"/>
        <v>3.0529999999999999</v>
      </c>
      <c r="I16" s="38">
        <f t="shared" ref="I16:J16" si="25">I14-I15</f>
        <v>3.1059999999999999</v>
      </c>
      <c r="J16" s="39">
        <f t="shared" si="25"/>
        <v>3.7709999999999999</v>
      </c>
      <c r="K16" s="38">
        <f t="shared" ref="K16:L16" si="26">K14-K15</f>
        <v>4.3040000000000003</v>
      </c>
      <c r="L16" s="38">
        <f t="shared" si="26"/>
        <v>4.5709999999999997</v>
      </c>
      <c r="M16" s="38">
        <f t="shared" ref="M16:N16" si="27">M14-M15</f>
        <v>4.5629999999999997</v>
      </c>
      <c r="N16" s="39">
        <f t="shared" si="27"/>
        <v>5.4080000000000004</v>
      </c>
      <c r="O16" s="38">
        <f t="shared" ref="O16:P16" si="28">O14-O15</f>
        <v>5.4050000000000002</v>
      </c>
      <c r="P16" s="38">
        <f t="shared" si="28"/>
        <v>6.1989999999999998</v>
      </c>
      <c r="Q16" s="71"/>
    </row>
    <row r="17" spans="1:17" x14ac:dyDescent="0.15">
      <c r="A17" s="31" t="s">
        <v>16</v>
      </c>
      <c r="B17" s="43">
        <f t="shared" ref="B17:C17" si="29">IFERROR(B16/B18,0)</f>
        <v>0</v>
      </c>
      <c r="C17" s="42">
        <f t="shared" si="29"/>
        <v>0</v>
      </c>
      <c r="D17" s="42">
        <f t="shared" ref="D17:E17" si="30">IFERROR(D16/D18,0)</f>
        <v>0</v>
      </c>
      <c r="E17" s="42">
        <f t="shared" si="30"/>
        <v>0</v>
      </c>
      <c r="F17" s="43">
        <f t="shared" ref="F17" si="31">IFERROR(F16/F18,0)</f>
        <v>0</v>
      </c>
      <c r="G17" s="42">
        <f t="shared" ref="G17:H17" si="32">IFERROR(G16/G18,0)</f>
        <v>0</v>
      </c>
      <c r="H17" s="42">
        <f t="shared" si="32"/>
        <v>0</v>
      </c>
      <c r="I17" s="42">
        <f t="shared" ref="I17:J17" si="33">IFERROR(I16/I18,0)</f>
        <v>0</v>
      </c>
      <c r="J17" s="43">
        <f t="shared" si="33"/>
        <v>0</v>
      </c>
      <c r="K17" s="42">
        <f t="shared" ref="K17:L17" si="34">IFERROR(K16/K18,0)</f>
        <v>0</v>
      </c>
      <c r="L17" s="42">
        <f t="shared" si="34"/>
        <v>0</v>
      </c>
      <c r="M17" s="42">
        <f t="shared" ref="M17:N17" si="35">IFERROR(M16/M18,0)</f>
        <v>0</v>
      </c>
      <c r="N17" s="43">
        <f t="shared" si="35"/>
        <v>0</v>
      </c>
      <c r="O17" s="42">
        <f t="shared" ref="O17:P17" si="36">IFERROR(O16/O18,0)</f>
        <v>0</v>
      </c>
      <c r="P17" s="42">
        <f t="shared" si="36"/>
        <v>0</v>
      </c>
      <c r="Q17" s="71"/>
    </row>
    <row r="18" spans="1:17" x14ac:dyDescent="0.15">
      <c r="A18" s="31" t="s">
        <v>17</v>
      </c>
      <c r="B18" s="27"/>
      <c r="C18" s="35"/>
      <c r="D18" s="35"/>
      <c r="E18" s="35"/>
      <c r="F18" s="27"/>
      <c r="G18" s="35"/>
      <c r="H18" s="35"/>
      <c r="I18" s="36"/>
      <c r="J18" s="27"/>
      <c r="K18" s="35"/>
      <c r="L18" s="35"/>
      <c r="M18" s="35"/>
      <c r="N18" s="64"/>
      <c r="O18" s="70"/>
      <c r="P18" s="35"/>
      <c r="Q18" s="71"/>
    </row>
    <row r="19" spans="1:17" x14ac:dyDescent="0.15">
      <c r="B19" s="27"/>
      <c r="C19" s="35"/>
      <c r="D19" s="35"/>
      <c r="E19" s="35"/>
      <c r="F19" s="27"/>
      <c r="G19" s="35"/>
      <c r="H19" s="35"/>
      <c r="I19" s="36"/>
      <c r="J19" s="27"/>
      <c r="K19" s="35"/>
      <c r="L19" s="35"/>
      <c r="M19" s="35"/>
      <c r="Q19" s="71"/>
    </row>
    <row r="20" spans="1:17" x14ac:dyDescent="0.15">
      <c r="A20" s="31" t="s">
        <v>19</v>
      </c>
      <c r="B20" s="45">
        <f t="shared" ref="B20:J20" si="37">IFERROR(B7/B5,0)</f>
        <v>0</v>
      </c>
      <c r="C20" s="44">
        <f t="shared" si="37"/>
        <v>0</v>
      </c>
      <c r="D20" s="44">
        <f t="shared" si="37"/>
        <v>0</v>
      </c>
      <c r="E20" s="44">
        <f t="shared" ref="E20" si="38">IFERROR(E7/E5,0)</f>
        <v>0</v>
      </c>
      <c r="F20" s="45">
        <f t="shared" si="37"/>
        <v>1</v>
      </c>
      <c r="G20" s="44">
        <f t="shared" si="37"/>
        <v>1</v>
      </c>
      <c r="H20" s="44">
        <f t="shared" si="37"/>
        <v>1</v>
      </c>
      <c r="I20" s="46">
        <f t="shared" si="37"/>
        <v>1</v>
      </c>
      <c r="J20" s="45">
        <f t="shared" si="37"/>
        <v>1</v>
      </c>
      <c r="K20" s="44">
        <f t="shared" ref="K20:L20" si="39">IFERROR(K7/K5,0)</f>
        <v>1</v>
      </c>
      <c r="L20" s="44">
        <f t="shared" si="39"/>
        <v>1</v>
      </c>
      <c r="M20" s="44">
        <f t="shared" ref="M20:N20" si="40">IFERROR(M7/M5,0)</f>
        <v>1</v>
      </c>
      <c r="N20" s="45">
        <f t="shared" si="40"/>
        <v>1</v>
      </c>
      <c r="O20" s="44">
        <f t="shared" ref="O20:P20" si="41">IFERROR(O7/O5,0)</f>
        <v>1</v>
      </c>
      <c r="P20" s="44">
        <f t="shared" si="41"/>
        <v>1</v>
      </c>
      <c r="Q20" s="71"/>
    </row>
    <row r="21" spans="1:17" x14ac:dyDescent="0.15">
      <c r="A21" s="31" t="s">
        <v>20</v>
      </c>
      <c r="B21" s="48">
        <f t="shared" ref="B21:J21" si="42">IFERROR(B12/B5,0)</f>
        <v>0</v>
      </c>
      <c r="C21" s="47">
        <f t="shared" si="42"/>
        <v>0</v>
      </c>
      <c r="D21" s="47">
        <f t="shared" si="42"/>
        <v>0</v>
      </c>
      <c r="E21" s="47">
        <f t="shared" ref="E21" si="43">IFERROR(E12/E5,0)</f>
        <v>0</v>
      </c>
      <c r="F21" s="48">
        <f t="shared" si="42"/>
        <v>1</v>
      </c>
      <c r="G21" s="47">
        <f t="shared" si="42"/>
        <v>1</v>
      </c>
      <c r="H21" s="47">
        <f t="shared" si="42"/>
        <v>1</v>
      </c>
      <c r="I21" s="49">
        <f t="shared" si="42"/>
        <v>1</v>
      </c>
      <c r="J21" s="48">
        <f t="shared" si="42"/>
        <v>1</v>
      </c>
      <c r="K21" s="47">
        <f t="shared" ref="K21:L21" si="44">IFERROR(K12/K5,0)</f>
        <v>1</v>
      </c>
      <c r="L21" s="47">
        <f t="shared" si="44"/>
        <v>1</v>
      </c>
      <c r="M21" s="47">
        <f t="shared" ref="M21:N21" si="45">IFERROR(M12/M5,0)</f>
        <v>1</v>
      </c>
      <c r="N21" s="48">
        <f t="shared" si="45"/>
        <v>1</v>
      </c>
      <c r="O21" s="47">
        <f t="shared" ref="O21:P21" si="46">IFERROR(O12/O5,0)</f>
        <v>1</v>
      </c>
      <c r="P21" s="47">
        <f t="shared" si="46"/>
        <v>1</v>
      </c>
      <c r="Q21" s="71"/>
    </row>
    <row r="22" spans="1:17" x14ac:dyDescent="0.15">
      <c r="A22" s="31" t="s">
        <v>21</v>
      </c>
      <c r="B22" s="48">
        <f t="shared" ref="B22:J22" si="47">IFERROR(B15/B14,0)</f>
        <v>0</v>
      </c>
      <c r="C22" s="47">
        <f t="shared" si="47"/>
        <v>0</v>
      </c>
      <c r="D22" s="47">
        <f t="shared" si="47"/>
        <v>0</v>
      </c>
      <c r="E22" s="47">
        <f t="shared" ref="E22" si="48">IFERROR(E15/E14,0)</f>
        <v>0</v>
      </c>
      <c r="F22" s="48">
        <f t="shared" si="47"/>
        <v>0</v>
      </c>
      <c r="G22" s="47">
        <f t="shared" si="47"/>
        <v>0</v>
      </c>
      <c r="H22" s="47">
        <f t="shared" si="47"/>
        <v>0</v>
      </c>
      <c r="I22" s="49">
        <f t="shared" si="47"/>
        <v>0</v>
      </c>
      <c r="J22" s="48">
        <f t="shared" si="47"/>
        <v>0</v>
      </c>
      <c r="K22" s="47">
        <f t="shared" ref="K22:L22" si="49">IFERROR(K15/K14,0)</f>
        <v>0</v>
      </c>
      <c r="L22" s="47">
        <f t="shared" si="49"/>
        <v>0</v>
      </c>
      <c r="M22" s="47">
        <f t="shared" ref="M22:N22" si="50">IFERROR(M15/M14,0)</f>
        <v>0</v>
      </c>
      <c r="N22" s="48">
        <f t="shared" si="50"/>
        <v>0</v>
      </c>
      <c r="O22" s="47">
        <f t="shared" ref="O22:P22" si="51">IFERROR(O15/O14,0)</f>
        <v>0</v>
      </c>
      <c r="P22" s="47">
        <f t="shared" si="51"/>
        <v>0</v>
      </c>
      <c r="Q22" s="71"/>
    </row>
    <row r="23" spans="1:17" x14ac:dyDescent="0.15">
      <c r="B23" s="27"/>
      <c r="C23" s="35"/>
      <c r="D23" s="35"/>
      <c r="E23" s="35"/>
      <c r="F23" s="27"/>
      <c r="G23" s="35"/>
      <c r="H23" s="35"/>
      <c r="I23" s="36"/>
      <c r="J23" s="27"/>
      <c r="K23" s="35"/>
      <c r="L23" s="35"/>
      <c r="M23" s="35"/>
      <c r="N23" s="27"/>
      <c r="O23" s="35"/>
      <c r="P23" s="35"/>
      <c r="Q23" s="71"/>
    </row>
    <row r="24" spans="1:17" s="50" customFormat="1" x14ac:dyDescent="0.15">
      <c r="A24" s="50" t="s">
        <v>18</v>
      </c>
      <c r="B24" s="52"/>
      <c r="C24" s="51"/>
      <c r="D24" s="51"/>
      <c r="E24" s="51"/>
      <c r="F24" s="52">
        <f t="shared" ref="F24:I24" si="52">IFERROR((F5/B5)-1,0)</f>
        <v>0</v>
      </c>
      <c r="G24" s="51">
        <f t="shared" si="52"/>
        <v>0</v>
      </c>
      <c r="H24" s="51">
        <f t="shared" si="52"/>
        <v>0</v>
      </c>
      <c r="I24" s="53">
        <f t="shared" si="52"/>
        <v>0</v>
      </c>
      <c r="J24" s="52">
        <f t="shared" ref="J24:Q24" si="53">IFERROR((J5/F5)-1,0)</f>
        <v>0.92594484167517876</v>
      </c>
      <c r="K24" s="51">
        <f t="shared" si="53"/>
        <v>1.0505002382086706</v>
      </c>
      <c r="L24" s="51">
        <f t="shared" si="53"/>
        <v>0.49721585325908935</v>
      </c>
      <c r="M24" s="51">
        <f t="shared" si="53"/>
        <v>0.46909207984546031</v>
      </c>
      <c r="N24" s="52">
        <f>IFERROR((N5/J5)-1,0)</f>
        <v>0.43410236011668002</v>
      </c>
      <c r="O24" s="51">
        <f t="shared" si="53"/>
        <v>0.25580855018587356</v>
      </c>
      <c r="P24" s="51">
        <f t="shared" si="53"/>
        <v>0.35615838984904835</v>
      </c>
      <c r="Q24" s="51">
        <f t="shared" si="53"/>
        <v>0.5110672802980496</v>
      </c>
    </row>
    <row r="25" spans="1:17" x14ac:dyDescent="0.15">
      <c r="A25" s="31" t="s">
        <v>34</v>
      </c>
      <c r="B25" s="55"/>
      <c r="C25" s="54"/>
      <c r="D25" s="54"/>
      <c r="E25" s="54"/>
      <c r="F25" s="55" t="e">
        <f t="shared" ref="F25:I27" si="54">F8/B8-1</f>
        <v>#DIV/0!</v>
      </c>
      <c r="G25" s="54" t="e">
        <f t="shared" si="54"/>
        <v>#DIV/0!</v>
      </c>
      <c r="H25" s="54" t="e">
        <f t="shared" si="54"/>
        <v>#DIV/0!</v>
      </c>
      <c r="I25" s="56" t="e">
        <f t="shared" si="54"/>
        <v>#DIV/0!</v>
      </c>
      <c r="J25" s="55" t="e">
        <f t="shared" ref="J25:P27" si="55">J8/F8-1</f>
        <v>#DIV/0!</v>
      </c>
      <c r="K25" s="54" t="e">
        <f t="shared" si="55"/>
        <v>#DIV/0!</v>
      </c>
      <c r="L25" s="54" t="e">
        <f t="shared" si="55"/>
        <v>#DIV/0!</v>
      </c>
      <c r="M25" s="54" t="e">
        <f t="shared" si="55"/>
        <v>#DIV/0!</v>
      </c>
      <c r="N25" s="55" t="e">
        <f t="shared" si="55"/>
        <v>#DIV/0!</v>
      </c>
      <c r="O25" s="54" t="e">
        <f t="shared" si="55"/>
        <v>#DIV/0!</v>
      </c>
      <c r="P25" s="54" t="e">
        <f t="shared" si="55"/>
        <v>#DIV/0!</v>
      </c>
      <c r="Q25" s="71"/>
    </row>
    <row r="26" spans="1:17" x14ac:dyDescent="0.15">
      <c r="A26" s="31" t="s">
        <v>35</v>
      </c>
      <c r="B26" s="55"/>
      <c r="C26" s="54"/>
      <c r="D26" s="54"/>
      <c r="E26" s="54"/>
      <c r="F26" s="55" t="e">
        <f t="shared" si="54"/>
        <v>#DIV/0!</v>
      </c>
      <c r="G26" s="54" t="e">
        <f t="shared" si="54"/>
        <v>#DIV/0!</v>
      </c>
      <c r="H26" s="54" t="e">
        <f t="shared" si="54"/>
        <v>#DIV/0!</v>
      </c>
      <c r="I26" s="56" t="e">
        <f t="shared" si="54"/>
        <v>#DIV/0!</v>
      </c>
      <c r="J26" s="55" t="e">
        <f t="shared" si="55"/>
        <v>#DIV/0!</v>
      </c>
      <c r="K26" s="54" t="e">
        <f t="shared" si="55"/>
        <v>#DIV/0!</v>
      </c>
      <c r="L26" s="54" t="e">
        <f t="shared" si="55"/>
        <v>#DIV/0!</v>
      </c>
      <c r="M26" s="54" t="e">
        <f t="shared" si="55"/>
        <v>#DIV/0!</v>
      </c>
      <c r="N26" s="55" t="e">
        <f t="shared" si="55"/>
        <v>#DIV/0!</v>
      </c>
      <c r="O26" s="54" t="e">
        <f t="shared" si="55"/>
        <v>#DIV/0!</v>
      </c>
      <c r="P26" s="54" t="e">
        <f t="shared" si="55"/>
        <v>#DIV/0!</v>
      </c>
      <c r="Q26" s="71"/>
    </row>
    <row r="27" spans="1:17" x14ac:dyDescent="0.15">
      <c r="A27" s="31" t="s">
        <v>36</v>
      </c>
      <c r="B27" s="55"/>
      <c r="C27" s="54"/>
      <c r="D27" s="54"/>
      <c r="E27" s="54"/>
      <c r="F27" s="55" t="e">
        <f t="shared" si="54"/>
        <v>#DIV/0!</v>
      </c>
      <c r="G27" s="54" t="e">
        <f t="shared" si="54"/>
        <v>#DIV/0!</v>
      </c>
      <c r="H27" s="54" t="e">
        <f t="shared" si="54"/>
        <v>#DIV/0!</v>
      </c>
      <c r="I27" s="56" t="e">
        <f t="shared" si="54"/>
        <v>#DIV/0!</v>
      </c>
      <c r="J27" s="55" t="e">
        <f t="shared" si="55"/>
        <v>#DIV/0!</v>
      </c>
      <c r="K27" s="54" t="e">
        <f t="shared" si="55"/>
        <v>#DIV/0!</v>
      </c>
      <c r="L27" s="54" t="e">
        <f t="shared" si="55"/>
        <v>#DIV/0!</v>
      </c>
      <c r="M27" s="54" t="e">
        <f t="shared" si="55"/>
        <v>#DIV/0!</v>
      </c>
      <c r="N27" s="55" t="e">
        <f t="shared" si="55"/>
        <v>#DIV/0!</v>
      </c>
      <c r="O27" s="54" t="e">
        <f t="shared" si="55"/>
        <v>#DIV/0!</v>
      </c>
      <c r="P27" s="54" t="e">
        <f t="shared" si="55"/>
        <v>#DIV/0!</v>
      </c>
      <c r="Q27" s="71"/>
    </row>
    <row r="28" spans="1:17" x14ac:dyDescent="0.15">
      <c r="A28" s="63" t="s">
        <v>57</v>
      </c>
      <c r="B28" s="55"/>
      <c r="C28" s="54"/>
      <c r="D28" s="54"/>
      <c r="E28" s="54"/>
      <c r="F28" s="55" t="e">
        <f t="shared" ref="F28:P28" si="56">F11/B11-1</f>
        <v>#DIV/0!</v>
      </c>
      <c r="G28" s="54" t="e">
        <f t="shared" si="56"/>
        <v>#DIV/0!</v>
      </c>
      <c r="H28" s="54" t="e">
        <f t="shared" si="56"/>
        <v>#DIV/0!</v>
      </c>
      <c r="I28" s="54" t="e">
        <f t="shared" si="56"/>
        <v>#DIV/0!</v>
      </c>
      <c r="J28" s="55" t="e">
        <f t="shared" si="56"/>
        <v>#DIV/0!</v>
      </c>
      <c r="K28" s="54" t="e">
        <f t="shared" si="56"/>
        <v>#DIV/0!</v>
      </c>
      <c r="L28" s="54" t="e">
        <f t="shared" si="56"/>
        <v>#DIV/0!</v>
      </c>
      <c r="M28" s="54" t="e">
        <f t="shared" si="56"/>
        <v>#DIV/0!</v>
      </c>
      <c r="N28" s="55" t="e">
        <f t="shared" si="56"/>
        <v>#DIV/0!</v>
      </c>
      <c r="O28" s="54" t="e">
        <f t="shared" si="56"/>
        <v>#DIV/0!</v>
      </c>
      <c r="P28" s="54" t="e">
        <f t="shared" si="56"/>
        <v>#DIV/0!</v>
      </c>
      <c r="Q28" s="71"/>
    </row>
    <row r="29" spans="1:17" x14ac:dyDescent="0.15">
      <c r="C29" s="57"/>
      <c r="D29" s="57"/>
      <c r="G29" s="57"/>
      <c r="H29" s="57"/>
      <c r="I29" s="58"/>
      <c r="J29" s="26"/>
      <c r="K29" s="57"/>
      <c r="L29" s="57"/>
      <c r="M29" s="57"/>
      <c r="N29" s="26"/>
      <c r="P29" s="57"/>
      <c r="Q29" s="71"/>
    </row>
    <row r="30" spans="1:17" s="50" customFormat="1" x14ac:dyDescent="0.15">
      <c r="A30" s="50" t="s">
        <v>22</v>
      </c>
      <c r="B30" s="27"/>
      <c r="C30" s="35"/>
      <c r="D30" s="35"/>
      <c r="E30" s="25"/>
      <c r="F30" s="26"/>
      <c r="G30" s="57"/>
      <c r="H30" s="57"/>
      <c r="I30" s="38">
        <f t="shared" ref="I30:N30" si="57">I31-I32</f>
        <v>0</v>
      </c>
      <c r="J30" s="39">
        <f t="shared" si="57"/>
        <v>0</v>
      </c>
      <c r="K30" s="38">
        <f t="shared" si="57"/>
        <v>0</v>
      </c>
      <c r="L30" s="38">
        <f t="shared" si="57"/>
        <v>0</v>
      </c>
      <c r="M30" s="38">
        <f t="shared" si="57"/>
        <v>0</v>
      </c>
      <c r="N30" s="39">
        <f t="shared" si="57"/>
        <v>0</v>
      </c>
      <c r="O30" s="38">
        <f t="shared" ref="O30:P30" si="58">O31-O32</f>
        <v>0</v>
      </c>
      <c r="P30" s="38">
        <f t="shared" si="58"/>
        <v>0</v>
      </c>
      <c r="Q30" s="71"/>
    </row>
    <row r="31" spans="1:17" x14ac:dyDescent="0.15">
      <c r="A31" s="31" t="s">
        <v>23</v>
      </c>
      <c r="B31" s="27"/>
      <c r="C31" s="35"/>
      <c r="D31" s="35"/>
      <c r="G31" s="57"/>
      <c r="H31" s="57"/>
      <c r="I31" s="35"/>
      <c r="J31" s="27"/>
      <c r="K31" s="35"/>
      <c r="L31" s="35"/>
      <c r="M31" s="35"/>
      <c r="N31" s="27"/>
      <c r="O31" s="35"/>
      <c r="P31" s="35"/>
    </row>
    <row r="32" spans="1:17" x14ac:dyDescent="0.15">
      <c r="A32" s="31" t="s">
        <v>24</v>
      </c>
      <c r="B32" s="27"/>
      <c r="C32" s="35"/>
      <c r="D32" s="35"/>
      <c r="G32" s="57"/>
      <c r="H32" s="57"/>
      <c r="I32" s="35"/>
      <c r="J32" s="27"/>
      <c r="K32" s="35"/>
      <c r="L32" s="35"/>
      <c r="M32" s="35"/>
      <c r="N32" s="27"/>
      <c r="O32" s="35"/>
      <c r="P32" s="35"/>
    </row>
    <row r="33" spans="1:17" x14ac:dyDescent="0.15">
      <c r="B33" s="27"/>
      <c r="C33" s="35"/>
      <c r="D33" s="35"/>
      <c r="G33" s="57"/>
      <c r="H33" s="57"/>
      <c r="I33" s="35"/>
      <c r="J33" s="27"/>
      <c r="K33" s="35"/>
      <c r="L33" s="35"/>
      <c r="M33" s="35"/>
      <c r="N33" s="27"/>
      <c r="P33" s="35"/>
    </row>
    <row r="34" spans="1:17" x14ac:dyDescent="0.15">
      <c r="A34" s="31" t="s">
        <v>43</v>
      </c>
      <c r="B34" s="27"/>
      <c r="C34" s="35"/>
      <c r="D34" s="35"/>
      <c r="G34" s="57"/>
      <c r="H34" s="57"/>
      <c r="I34" s="35"/>
      <c r="J34" s="27"/>
      <c r="K34" s="35"/>
      <c r="L34" s="35"/>
      <c r="M34" s="35"/>
      <c r="N34" s="27"/>
      <c r="P34" s="35"/>
    </row>
    <row r="35" spans="1:17" x14ac:dyDescent="0.15">
      <c r="A35" s="31" t="s">
        <v>44</v>
      </c>
      <c r="B35" s="27"/>
      <c r="C35" s="35"/>
      <c r="D35" s="35"/>
      <c r="G35" s="57"/>
      <c r="H35" s="57"/>
      <c r="I35" s="35"/>
      <c r="J35" s="27"/>
      <c r="K35" s="35"/>
      <c r="L35" s="35"/>
      <c r="M35" s="35"/>
      <c r="N35" s="27"/>
      <c r="O35" s="70"/>
      <c r="P35" s="35"/>
    </row>
    <row r="36" spans="1:17" x14ac:dyDescent="0.15">
      <c r="A36" s="31" t="s">
        <v>45</v>
      </c>
      <c r="B36" s="27"/>
      <c r="C36" s="35"/>
      <c r="D36" s="35"/>
      <c r="G36" s="57"/>
      <c r="H36" s="57"/>
      <c r="I36" s="35"/>
      <c r="J36" s="27"/>
      <c r="K36" s="35"/>
      <c r="L36" s="35"/>
      <c r="M36" s="35"/>
      <c r="N36" s="27"/>
      <c r="O36" s="70"/>
      <c r="P36" s="35"/>
    </row>
    <row r="37" spans="1:17" x14ac:dyDescent="0.15">
      <c r="B37" s="27"/>
      <c r="C37" s="35"/>
      <c r="D37" s="35"/>
      <c r="G37" s="57"/>
      <c r="H37" s="57"/>
      <c r="I37" s="35"/>
      <c r="J37" s="27"/>
      <c r="K37" s="35"/>
      <c r="L37" s="35"/>
      <c r="M37" s="35"/>
      <c r="N37" s="27"/>
      <c r="P37" s="35"/>
    </row>
    <row r="38" spans="1:17" x14ac:dyDescent="0.15">
      <c r="A38" s="31" t="s">
        <v>46</v>
      </c>
      <c r="B38" s="27"/>
      <c r="C38" s="35"/>
      <c r="D38" s="35"/>
      <c r="G38" s="57"/>
      <c r="H38" s="57"/>
      <c r="I38" s="40">
        <f t="shared" ref="I38:N38" si="59">I35-I34-I31</f>
        <v>0</v>
      </c>
      <c r="J38" s="41">
        <f t="shared" si="59"/>
        <v>0</v>
      </c>
      <c r="K38" s="40">
        <f t="shared" si="59"/>
        <v>0</v>
      </c>
      <c r="L38" s="40">
        <f t="shared" si="59"/>
        <v>0</v>
      </c>
      <c r="M38" s="40">
        <f t="shared" si="59"/>
        <v>0</v>
      </c>
      <c r="N38" s="41">
        <f t="shared" si="59"/>
        <v>0</v>
      </c>
      <c r="O38" s="40">
        <f t="shared" ref="O38:P38" si="60">O35-O34-O31</f>
        <v>0</v>
      </c>
      <c r="P38" s="40">
        <f t="shared" si="60"/>
        <v>0</v>
      </c>
    </row>
    <row r="39" spans="1:17" x14ac:dyDescent="0.15">
      <c r="A39" s="31" t="s">
        <v>47</v>
      </c>
      <c r="B39" s="27"/>
      <c r="C39" s="35"/>
      <c r="D39" s="35"/>
      <c r="G39" s="57"/>
      <c r="H39" s="57"/>
      <c r="I39" s="40">
        <f t="shared" ref="I39:N39" si="61">I35-I36</f>
        <v>0</v>
      </c>
      <c r="J39" s="41">
        <f t="shared" si="61"/>
        <v>0</v>
      </c>
      <c r="K39" s="40">
        <f t="shared" si="61"/>
        <v>0</v>
      </c>
      <c r="L39" s="40">
        <f t="shared" si="61"/>
        <v>0</v>
      </c>
      <c r="M39" s="40">
        <f t="shared" si="61"/>
        <v>0</v>
      </c>
      <c r="N39" s="41">
        <f t="shared" si="61"/>
        <v>0</v>
      </c>
      <c r="O39" s="40">
        <f t="shared" ref="O39:P39" si="62">O35-O36</f>
        <v>0</v>
      </c>
      <c r="P39" s="40">
        <f t="shared" si="62"/>
        <v>0</v>
      </c>
    </row>
    <row r="40" spans="1:17" x14ac:dyDescent="0.15">
      <c r="B40" s="27"/>
      <c r="C40" s="35"/>
      <c r="D40" s="35"/>
      <c r="G40" s="57"/>
      <c r="H40" s="57"/>
      <c r="I40" s="35"/>
      <c r="J40" s="27"/>
      <c r="K40" s="35"/>
      <c r="L40" s="35"/>
      <c r="M40" s="35"/>
      <c r="N40" s="27"/>
      <c r="P40" s="35"/>
    </row>
    <row r="41" spans="1:17" s="37" customFormat="1" x14ac:dyDescent="0.15">
      <c r="A41" s="37" t="s">
        <v>52</v>
      </c>
      <c r="B41" s="60"/>
      <c r="C41" s="59"/>
      <c r="D41" s="59"/>
      <c r="E41" s="25"/>
      <c r="F41" s="26"/>
      <c r="G41" s="57"/>
      <c r="H41" s="57"/>
      <c r="I41" s="38">
        <f t="shared" ref="I41:O41" si="63">SUM(F16:I16)</f>
        <v>10.216000000000001</v>
      </c>
      <c r="J41" s="39">
        <f t="shared" si="63"/>
        <v>12.029</v>
      </c>
      <c r="K41" s="38">
        <f t="shared" si="63"/>
        <v>14.234</v>
      </c>
      <c r="L41" s="38">
        <f t="shared" si="63"/>
        <v>15.752000000000001</v>
      </c>
      <c r="M41" s="38">
        <f t="shared" si="63"/>
        <v>17.209</v>
      </c>
      <c r="N41" s="39">
        <f t="shared" si="63"/>
        <v>18.846</v>
      </c>
      <c r="O41" s="38">
        <f t="shared" si="63"/>
        <v>19.947000000000003</v>
      </c>
      <c r="P41" s="38">
        <f>SUM(M16:P16)</f>
        <v>21.575000000000003</v>
      </c>
    </row>
    <row r="42" spans="1:17" s="62" customFormat="1" x14ac:dyDescent="0.15">
      <c r="A42" s="61" t="s">
        <v>48</v>
      </c>
      <c r="B42" s="45"/>
      <c r="C42" s="44"/>
      <c r="D42" s="44"/>
      <c r="E42" s="25"/>
      <c r="F42" s="26"/>
      <c r="G42" s="57"/>
      <c r="H42" s="57"/>
      <c r="I42" s="44" t="e">
        <f t="shared" ref="I42:N42" si="64">I41/I39</f>
        <v>#DIV/0!</v>
      </c>
      <c r="J42" s="45" t="e">
        <f t="shared" si="64"/>
        <v>#DIV/0!</v>
      </c>
      <c r="K42" s="44" t="e">
        <f t="shared" si="64"/>
        <v>#DIV/0!</v>
      </c>
      <c r="L42" s="44" t="e">
        <f t="shared" si="64"/>
        <v>#DIV/0!</v>
      </c>
      <c r="M42" s="44" t="e">
        <f t="shared" si="64"/>
        <v>#DIV/0!</v>
      </c>
      <c r="N42" s="45" t="e">
        <f t="shared" si="64"/>
        <v>#DIV/0!</v>
      </c>
      <c r="O42" s="44" t="e">
        <f t="shared" ref="O42:P42" si="65">O41/O39</f>
        <v>#DIV/0!</v>
      </c>
      <c r="P42" s="44" t="e">
        <f t="shared" si="65"/>
        <v>#DIV/0!</v>
      </c>
    </row>
    <row r="43" spans="1:17" s="62" customFormat="1" x14ac:dyDescent="0.15">
      <c r="A43" s="61" t="s">
        <v>49</v>
      </c>
      <c r="B43" s="45"/>
      <c r="C43" s="44"/>
      <c r="D43" s="44"/>
      <c r="E43" s="25"/>
      <c r="F43" s="26"/>
      <c r="G43" s="57"/>
      <c r="H43" s="57"/>
      <c r="I43" s="44" t="e">
        <f t="shared" ref="I43:N43" si="66">I41/I35</f>
        <v>#DIV/0!</v>
      </c>
      <c r="J43" s="45" t="e">
        <f t="shared" si="66"/>
        <v>#DIV/0!</v>
      </c>
      <c r="K43" s="44" t="e">
        <f t="shared" si="66"/>
        <v>#DIV/0!</v>
      </c>
      <c r="L43" s="44" t="e">
        <f t="shared" si="66"/>
        <v>#DIV/0!</v>
      </c>
      <c r="M43" s="44" t="e">
        <f t="shared" si="66"/>
        <v>#DIV/0!</v>
      </c>
      <c r="N43" s="45" t="e">
        <f t="shared" si="66"/>
        <v>#DIV/0!</v>
      </c>
      <c r="O43" s="44" t="e">
        <f t="shared" ref="O43:P43" si="67">O41/O35</f>
        <v>#DIV/0!</v>
      </c>
      <c r="P43" s="44" t="e">
        <f t="shared" si="67"/>
        <v>#DIV/0!</v>
      </c>
    </row>
    <row r="44" spans="1:17" s="62" customFormat="1" x14ac:dyDescent="0.15">
      <c r="A44" s="61" t="s">
        <v>50</v>
      </c>
      <c r="B44" s="45"/>
      <c r="C44" s="44"/>
      <c r="D44" s="44"/>
      <c r="E44" s="25"/>
      <c r="F44" s="26"/>
      <c r="G44" s="57"/>
      <c r="H44" s="57"/>
      <c r="I44" s="44" t="e">
        <f t="shared" ref="I44:N44" si="68">I41/(I39-I34)</f>
        <v>#DIV/0!</v>
      </c>
      <c r="J44" s="45" t="e">
        <f t="shared" si="68"/>
        <v>#DIV/0!</v>
      </c>
      <c r="K44" s="44" t="e">
        <f t="shared" si="68"/>
        <v>#DIV/0!</v>
      </c>
      <c r="L44" s="44" t="e">
        <f t="shared" si="68"/>
        <v>#DIV/0!</v>
      </c>
      <c r="M44" s="44" t="e">
        <f t="shared" si="68"/>
        <v>#DIV/0!</v>
      </c>
      <c r="N44" s="45" t="e">
        <f t="shared" si="68"/>
        <v>#DIV/0!</v>
      </c>
      <c r="O44" s="44" t="e">
        <f t="shared" ref="O44:P44" si="69">O41/(O39-O34)</f>
        <v>#DIV/0!</v>
      </c>
      <c r="P44" s="44" t="e">
        <f t="shared" si="69"/>
        <v>#DIV/0!</v>
      </c>
    </row>
    <row r="45" spans="1:17" s="62" customFormat="1" x14ac:dyDescent="0.15">
      <c r="A45" s="61" t="s">
        <v>51</v>
      </c>
      <c r="B45" s="45"/>
      <c r="C45" s="44"/>
      <c r="D45" s="44"/>
      <c r="E45" s="25"/>
      <c r="F45" s="26"/>
      <c r="G45" s="57"/>
      <c r="H45" s="57"/>
      <c r="I45" s="44" t="e">
        <f t="shared" ref="I45:N45" si="70">I41/I38</f>
        <v>#DIV/0!</v>
      </c>
      <c r="J45" s="45" t="e">
        <f t="shared" si="70"/>
        <v>#DIV/0!</v>
      </c>
      <c r="K45" s="44" t="e">
        <f t="shared" si="70"/>
        <v>#DIV/0!</v>
      </c>
      <c r="L45" s="44" t="e">
        <f t="shared" si="70"/>
        <v>#DIV/0!</v>
      </c>
      <c r="M45" s="44" t="e">
        <f t="shared" si="70"/>
        <v>#DIV/0!</v>
      </c>
      <c r="N45" s="45" t="e">
        <f t="shared" si="70"/>
        <v>#DIV/0!</v>
      </c>
      <c r="O45" s="44" t="e">
        <f t="shared" ref="O45:P45" si="71">O41/O38</f>
        <v>#DIV/0!</v>
      </c>
      <c r="P45" s="44" t="e">
        <f t="shared" si="71"/>
        <v>#DIV/0!</v>
      </c>
    </row>
    <row r="46" spans="1:17" x14ac:dyDescent="0.15">
      <c r="B46" s="27"/>
      <c r="C46" s="35"/>
      <c r="D46" s="35"/>
      <c r="F46" s="27"/>
      <c r="G46" s="35"/>
      <c r="H46" s="35"/>
      <c r="I46" s="35"/>
      <c r="J46" s="27"/>
      <c r="K46" s="35"/>
      <c r="L46" s="35"/>
      <c r="M46" s="35"/>
      <c r="N46" s="27"/>
      <c r="O46" s="35"/>
      <c r="P46" s="35"/>
    </row>
    <row r="47" spans="1:17" x14ac:dyDescent="0.15">
      <c r="A47" s="71" t="s">
        <v>67</v>
      </c>
      <c r="B47" s="27"/>
      <c r="C47" s="35"/>
      <c r="D47" s="35"/>
      <c r="F47" s="45" t="e">
        <f t="shared" ref="F47:P47" si="72">F3/B3-1</f>
        <v>#DIV/0!</v>
      </c>
      <c r="G47" s="44" t="e">
        <f t="shared" si="72"/>
        <v>#DIV/0!</v>
      </c>
      <c r="H47" s="44" t="e">
        <f t="shared" si="72"/>
        <v>#DIV/0!</v>
      </c>
      <c r="I47" s="44" t="e">
        <f t="shared" si="72"/>
        <v>#DIV/0!</v>
      </c>
      <c r="J47" s="45">
        <f t="shared" si="72"/>
        <v>0.92594484167517876</v>
      </c>
      <c r="K47" s="44">
        <f t="shared" si="72"/>
        <v>1.0505002382086706</v>
      </c>
      <c r="L47" s="44">
        <f t="shared" si="72"/>
        <v>0.49721585325908935</v>
      </c>
      <c r="M47" s="44">
        <f t="shared" si="72"/>
        <v>0.46909207984546031</v>
      </c>
      <c r="N47" s="45">
        <f t="shared" si="72"/>
        <v>0.43410236011668002</v>
      </c>
      <c r="O47" s="44">
        <f t="shared" si="72"/>
        <v>0.25580855018587356</v>
      </c>
      <c r="P47" s="44">
        <f t="shared" si="72"/>
        <v>0.35615838984904835</v>
      </c>
      <c r="Q47" s="44"/>
    </row>
  </sheetData>
  <hyperlinks>
    <hyperlink ref="A1" r:id="rId1" xr:uid="{EDCBF689-DFA5-934C-B6FC-5D6E9835B68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7EBE-1DCF-814D-89D9-C0446CB926E5}">
  <dimension ref="B4:C6"/>
  <sheetViews>
    <sheetView zoomScale="130" zoomScaleNormal="130" workbookViewId="0">
      <selection activeCell="C13" sqref="C13"/>
    </sheetView>
  </sheetViews>
  <sheetFormatPr baseColWidth="10" defaultRowHeight="13" x14ac:dyDescent="0.15"/>
  <cols>
    <col min="1" max="1" width="10.83203125" style="1"/>
    <col min="2" max="2" width="13" style="1" bestFit="1" customWidth="1"/>
    <col min="3" max="3" width="49.6640625" style="1" bestFit="1" customWidth="1"/>
    <col min="4" max="16384" width="10.83203125" style="1"/>
  </cols>
  <sheetData>
    <row r="4" spans="2:3" x14ac:dyDescent="0.15">
      <c r="B4" s="76" t="s">
        <v>62</v>
      </c>
    </row>
    <row r="6" spans="2:3" x14ac:dyDescent="0.15">
      <c r="B6" s="1" t="s">
        <v>74</v>
      </c>
      <c r="C6" s="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 USD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2021-02-17T23:27:58Z</dcterms:modified>
</cp:coreProperties>
</file>