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1F89729-F70B-FE4B-8D76-F3D792007311}" xr6:coauthVersionLast="46" xr6:coauthVersionMax="46" xr10:uidLastSave="{00000000-0000-0000-0000-000000000000}"/>
  <bookViews>
    <workbookView xWindow="0" yWindow="460" windowWidth="2132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I10" i="2" s="1"/>
  <c r="J10" i="2" s="1"/>
  <c r="K10" i="2" s="1"/>
  <c r="G10" i="2"/>
  <c r="H17" i="2"/>
  <c r="I17" i="2" s="1"/>
  <c r="J17" i="2" s="1"/>
  <c r="K17" i="2" s="1"/>
  <c r="H16" i="2"/>
  <c r="I16" i="2" s="1"/>
  <c r="J16" i="2" s="1"/>
  <c r="K16" i="2" s="1"/>
  <c r="H15" i="2"/>
  <c r="I15" i="2" s="1"/>
  <c r="J15" i="2" s="1"/>
  <c r="K15" i="2" s="1"/>
  <c r="G15" i="2"/>
  <c r="G16" i="2"/>
  <c r="F4" i="2"/>
  <c r="F10" i="2"/>
  <c r="E16" i="2"/>
  <c r="E15" i="2"/>
  <c r="E13" i="2"/>
  <c r="E10" i="2"/>
  <c r="D17" i="2"/>
  <c r="D16" i="2"/>
  <c r="D15" i="2"/>
  <c r="D13" i="2"/>
  <c r="D10" i="2"/>
  <c r="C17" i="2"/>
  <c r="C16" i="2"/>
  <c r="C15" i="2"/>
  <c r="C13" i="2"/>
  <c r="C10" i="2"/>
  <c r="B25" i="2"/>
  <c r="B22" i="2"/>
  <c r="B20" i="2"/>
  <c r="B17" i="2"/>
  <c r="B16" i="2"/>
  <c r="B15" i="2"/>
  <c r="B13" i="2"/>
  <c r="B10" i="2"/>
  <c r="E32" i="1"/>
  <c r="I32" i="1"/>
  <c r="P31" i="1"/>
  <c r="K13" i="1"/>
  <c r="O13" i="1"/>
  <c r="M32" i="1"/>
  <c r="P32" i="1"/>
  <c r="L13" i="1"/>
  <c r="P13" i="1"/>
  <c r="Q32" i="1"/>
  <c r="Q13" i="1"/>
  <c r="U13" i="1"/>
  <c r="V32" i="1"/>
  <c r="R13" i="1"/>
  <c r="V13" i="1"/>
  <c r="U40" i="1"/>
  <c r="U32" i="1"/>
  <c r="U39" i="1" s="1"/>
  <c r="U31" i="1"/>
  <c r="W32" i="1"/>
  <c r="S13" i="1"/>
  <c r="W13" i="1"/>
  <c r="X33" i="1"/>
  <c r="X32" i="1"/>
  <c r="T13" i="1"/>
  <c r="X13" i="1"/>
  <c r="C3" i="2" l="1"/>
  <c r="X48" i="1"/>
  <c r="X40" i="1"/>
  <c r="X31" i="1"/>
  <c r="C5" i="2" s="1"/>
  <c r="X27" i="1"/>
  <c r="X26" i="1"/>
  <c r="X11" i="1"/>
  <c r="X5" i="1"/>
  <c r="X7" i="1" s="1"/>
  <c r="X12" i="1" l="1"/>
  <c r="X21" i="1"/>
  <c r="X39" i="1"/>
  <c r="W48" i="1"/>
  <c r="W40" i="1"/>
  <c r="W31" i="1"/>
  <c r="W27" i="1"/>
  <c r="W26" i="1"/>
  <c r="W5" i="1"/>
  <c r="W7" i="1" s="1"/>
  <c r="W21" i="1" s="1"/>
  <c r="W39" i="1" l="1"/>
  <c r="W11" i="1"/>
  <c r="X14" i="1"/>
  <c r="X22" i="1"/>
  <c r="F43" i="2"/>
  <c r="F42" i="2"/>
  <c r="F25" i="2"/>
  <c r="F22" i="2"/>
  <c r="F20" i="2"/>
  <c r="F16" i="2"/>
  <c r="L16" i="2" s="1"/>
  <c r="M16" i="2" s="1"/>
  <c r="N16" i="2" s="1"/>
  <c r="O16" i="2" s="1"/>
  <c r="P16" i="2" s="1"/>
  <c r="Q16" i="2" s="1"/>
  <c r="F15" i="2"/>
  <c r="L15" i="2" s="1"/>
  <c r="M15" i="2" s="1"/>
  <c r="N15" i="2" s="1"/>
  <c r="O15" i="2" s="1"/>
  <c r="P15" i="2" s="1"/>
  <c r="Q15" i="2" s="1"/>
  <c r="F13" i="2"/>
  <c r="V35" i="1"/>
  <c r="F38" i="2"/>
  <c r="U48" i="1"/>
  <c r="U27" i="1"/>
  <c r="U26" i="1"/>
  <c r="U11" i="1"/>
  <c r="U5" i="1"/>
  <c r="Y25" i="1" s="1"/>
  <c r="F46" i="2" l="1"/>
  <c r="Q33" i="2"/>
  <c r="R16" i="2"/>
  <c r="Q32" i="2"/>
  <c r="R15" i="2"/>
  <c r="V39" i="1"/>
  <c r="X17" i="1"/>
  <c r="X18" i="1" s="1"/>
  <c r="X23" i="1"/>
  <c r="F39" i="2"/>
  <c r="F37" i="2" s="1"/>
  <c r="G20" i="2" s="1"/>
  <c r="W12" i="1"/>
  <c r="U7" i="1"/>
  <c r="U21" i="1" s="1"/>
  <c r="F41" i="2"/>
  <c r="G32" i="2"/>
  <c r="F12" i="2"/>
  <c r="R32" i="2" l="1"/>
  <c r="S15" i="2"/>
  <c r="R33" i="2"/>
  <c r="S16" i="2"/>
  <c r="W22" i="1"/>
  <c r="W14" i="1"/>
  <c r="U12" i="1"/>
  <c r="F45" i="2"/>
  <c r="F14" i="2"/>
  <c r="S33" i="2" l="1"/>
  <c r="T16" i="2"/>
  <c r="S32" i="2"/>
  <c r="T15" i="2"/>
  <c r="U22" i="1"/>
  <c r="U14" i="1"/>
  <c r="W23" i="1"/>
  <c r="W17" i="1"/>
  <c r="W18" i="1" s="1"/>
  <c r="T33" i="2" l="1"/>
  <c r="U16" i="2"/>
  <c r="U33" i="2" s="1"/>
  <c r="U15" i="2"/>
  <c r="T32" i="2"/>
  <c r="U17" i="1"/>
  <c r="U23" i="1"/>
  <c r="U32" i="2" l="1"/>
  <c r="U18" i="1"/>
  <c r="T48" i="1"/>
  <c r="X28" i="1"/>
  <c r="T5" i="1"/>
  <c r="X25" i="1" s="1"/>
  <c r="V48" i="1"/>
  <c r="V40" i="1"/>
  <c r="V27" i="1"/>
  <c r="V26" i="1"/>
  <c r="V11" i="1"/>
  <c r="V5" i="1"/>
  <c r="T7" i="1" l="1"/>
  <c r="T11" i="1"/>
  <c r="V7" i="1"/>
  <c r="V31" i="1"/>
  <c r="C4" i="2"/>
  <c r="T26" i="1"/>
  <c r="T27" i="1"/>
  <c r="W28" i="1"/>
  <c r="S48" i="1"/>
  <c r="S27" i="1"/>
  <c r="S26" i="1"/>
  <c r="S5" i="1"/>
  <c r="F53" i="2"/>
  <c r="D22" i="2"/>
  <c r="D20" i="2"/>
  <c r="C12" i="2"/>
  <c r="B11" i="1"/>
  <c r="C11" i="1"/>
  <c r="G11" i="1"/>
  <c r="C5" i="1"/>
  <c r="C7" i="1" s="1"/>
  <c r="C12" i="1" s="1"/>
  <c r="F5" i="1"/>
  <c r="F7" i="1" s="1"/>
  <c r="G5" i="1"/>
  <c r="G25" i="1" s="1"/>
  <c r="F48" i="1"/>
  <c r="G48" i="1"/>
  <c r="H48" i="1"/>
  <c r="D11" i="1"/>
  <c r="H11" i="1"/>
  <c r="H5" i="1"/>
  <c r="B41" i="2"/>
  <c r="B38" i="2"/>
  <c r="C38" i="2"/>
  <c r="E11" i="1"/>
  <c r="I11" i="1"/>
  <c r="J11" i="1"/>
  <c r="O11" i="1"/>
  <c r="L11" i="1"/>
  <c r="P11" i="1"/>
  <c r="D41" i="2"/>
  <c r="D38" i="2"/>
  <c r="M11" i="1"/>
  <c r="U28" i="1"/>
  <c r="E38" i="2"/>
  <c r="R48" i="1"/>
  <c r="Q5" i="1"/>
  <c r="P5" i="1"/>
  <c r="P7" i="1" s="1"/>
  <c r="P21" i="1" s="1"/>
  <c r="O5" i="1"/>
  <c r="O7" i="1" s="1"/>
  <c r="N11" i="1"/>
  <c r="R27" i="1"/>
  <c r="R26" i="1"/>
  <c r="N5" i="1"/>
  <c r="N7" i="1" s="1"/>
  <c r="N21" i="1" s="1"/>
  <c r="R5" i="1"/>
  <c r="R7" i="1" s="1"/>
  <c r="V28" i="1"/>
  <c r="E42" i="2"/>
  <c r="E41" i="2"/>
  <c r="E20" i="2"/>
  <c r="E22" i="2"/>
  <c r="Q40" i="1"/>
  <c r="E39" i="2"/>
  <c r="E43" i="2"/>
  <c r="E25" i="2"/>
  <c r="M5" i="1"/>
  <c r="M7" i="1"/>
  <c r="M21" i="1" s="1"/>
  <c r="I5" i="1"/>
  <c r="D39" i="2"/>
  <c r="Q48" i="1"/>
  <c r="P48" i="1"/>
  <c r="O48" i="1"/>
  <c r="N48" i="1"/>
  <c r="M48" i="1"/>
  <c r="L48" i="1"/>
  <c r="K48" i="1"/>
  <c r="J48" i="1"/>
  <c r="I48" i="1"/>
  <c r="E5" i="1"/>
  <c r="E7" i="1" s="1"/>
  <c r="E40" i="1"/>
  <c r="B42" i="2"/>
  <c r="B43" i="2"/>
  <c r="P40" i="1"/>
  <c r="C20" i="2"/>
  <c r="C22" i="2"/>
  <c r="C42" i="2"/>
  <c r="C43" i="2"/>
  <c r="B39" i="2"/>
  <c r="C39" i="2"/>
  <c r="D42" i="2"/>
  <c r="D43" i="2"/>
  <c r="J5" i="1"/>
  <c r="J7" i="1" s="1"/>
  <c r="K5" i="1"/>
  <c r="L5" i="1"/>
  <c r="I40" i="1"/>
  <c r="M40" i="1"/>
  <c r="B5" i="1"/>
  <c r="B7" i="1" s="1"/>
  <c r="B21" i="1" s="1"/>
  <c r="D5" i="1"/>
  <c r="D7" i="1" s="1"/>
  <c r="Q27" i="1"/>
  <c r="Q26" i="1"/>
  <c r="N27" i="1"/>
  <c r="N26" i="1"/>
  <c r="O27" i="1"/>
  <c r="O26" i="1"/>
  <c r="P27" i="1"/>
  <c r="P26" i="1"/>
  <c r="D25" i="2"/>
  <c r="C25" i="2"/>
  <c r="G25" i="2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F26" i="1"/>
  <c r="I26" i="1"/>
  <c r="M26" i="1"/>
  <c r="K26" i="1"/>
  <c r="J26" i="1"/>
  <c r="H26" i="1"/>
  <c r="L26" i="1"/>
  <c r="H27" i="1"/>
  <c r="I27" i="1"/>
  <c r="J27" i="1"/>
  <c r="K27" i="1"/>
  <c r="L27" i="1"/>
  <c r="M27" i="1"/>
  <c r="L28" i="1"/>
  <c r="G27" i="1"/>
  <c r="G26" i="1"/>
  <c r="F27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L29" i="1" l="1"/>
  <c r="M29" i="1"/>
  <c r="I25" i="1"/>
  <c r="R25" i="1"/>
  <c r="L25" i="1"/>
  <c r="Q39" i="1"/>
  <c r="J28" i="1"/>
  <c r="B12" i="2"/>
  <c r="B14" i="2" s="1"/>
  <c r="B27" i="2" s="1"/>
  <c r="M28" i="1"/>
  <c r="I31" i="1"/>
  <c r="S7" i="1"/>
  <c r="S21" i="1" s="1"/>
  <c r="W25" i="1"/>
  <c r="Q7" i="1"/>
  <c r="Q21" i="1" s="1"/>
  <c r="U25" i="1"/>
  <c r="P39" i="1"/>
  <c r="D12" i="2"/>
  <c r="D14" i="2" s="1"/>
  <c r="D27" i="2" s="1"/>
  <c r="D18" i="2"/>
  <c r="K25" i="1"/>
  <c r="R11" i="1"/>
  <c r="V29" i="1" s="1"/>
  <c r="F17" i="2"/>
  <c r="I28" i="1"/>
  <c r="P28" i="1"/>
  <c r="H7" i="1"/>
  <c r="H21" i="1" s="1"/>
  <c r="F25" i="1"/>
  <c r="N28" i="1"/>
  <c r="J25" i="1"/>
  <c r="Q11" i="1"/>
  <c r="J12" i="1"/>
  <c r="J22" i="1" s="1"/>
  <c r="C33" i="2"/>
  <c r="V25" i="1"/>
  <c r="P25" i="1"/>
  <c r="G28" i="1"/>
  <c r="Q28" i="1"/>
  <c r="T12" i="1"/>
  <c r="T14" i="1" s="1"/>
  <c r="T17" i="1" s="1"/>
  <c r="X29" i="1"/>
  <c r="C46" i="2"/>
  <c r="E32" i="2"/>
  <c r="E37" i="2"/>
  <c r="B37" i="2"/>
  <c r="D46" i="2"/>
  <c r="E33" i="2"/>
  <c r="V12" i="1"/>
  <c r="V21" i="1"/>
  <c r="O12" i="1"/>
  <c r="O14" i="1" s="1"/>
  <c r="O21" i="1"/>
  <c r="C37" i="2"/>
  <c r="E53" i="2"/>
  <c r="O28" i="1"/>
  <c r="K28" i="1"/>
  <c r="M25" i="1"/>
  <c r="E46" i="2"/>
  <c r="E45" i="2"/>
  <c r="M12" i="1"/>
  <c r="M22" i="1" s="1"/>
  <c r="D53" i="2"/>
  <c r="B18" i="2"/>
  <c r="D33" i="2"/>
  <c r="M39" i="1"/>
  <c r="D37" i="2"/>
  <c r="I39" i="1"/>
  <c r="J21" i="1"/>
  <c r="B46" i="2"/>
  <c r="N25" i="1"/>
  <c r="Q31" i="1"/>
  <c r="P29" i="1"/>
  <c r="E31" i="1"/>
  <c r="D32" i="2"/>
  <c r="E21" i="1"/>
  <c r="E12" i="1"/>
  <c r="D21" i="1"/>
  <c r="D12" i="1"/>
  <c r="N29" i="1"/>
  <c r="T28" i="1"/>
  <c r="F21" i="1"/>
  <c r="D45" i="2"/>
  <c r="C14" i="1"/>
  <c r="C22" i="1"/>
  <c r="P12" i="1"/>
  <c r="F28" i="1"/>
  <c r="Q25" i="1"/>
  <c r="C53" i="2"/>
  <c r="B12" i="1"/>
  <c r="B45" i="2"/>
  <c r="C41" i="2"/>
  <c r="E12" i="2"/>
  <c r="C21" i="1"/>
  <c r="L7" i="1"/>
  <c r="N12" i="1"/>
  <c r="K11" i="1"/>
  <c r="K29" i="1" s="1"/>
  <c r="G7" i="1"/>
  <c r="M31" i="1"/>
  <c r="S25" i="1"/>
  <c r="S11" i="1"/>
  <c r="E39" i="1"/>
  <c r="E17" i="2"/>
  <c r="H25" i="1"/>
  <c r="C14" i="2"/>
  <c r="R28" i="1"/>
  <c r="C6" i="2"/>
  <c r="C7" i="2" s="1"/>
  <c r="K7" i="1"/>
  <c r="R21" i="1"/>
  <c r="F11" i="1"/>
  <c r="J29" i="1" s="1"/>
  <c r="S28" i="1"/>
  <c r="I7" i="1"/>
  <c r="H28" i="1"/>
  <c r="O25" i="1"/>
  <c r="C32" i="2"/>
  <c r="T29" i="1"/>
  <c r="E34" i="2" l="1"/>
  <c r="C31" i="2"/>
  <c r="J14" i="1"/>
  <c r="J17" i="1" s="1"/>
  <c r="Q12" i="1"/>
  <c r="O22" i="1"/>
  <c r="G17" i="2"/>
  <c r="L17" i="2" s="1"/>
  <c r="M17" i="2" s="1"/>
  <c r="N17" i="2" s="1"/>
  <c r="O17" i="2" s="1"/>
  <c r="P17" i="2" s="1"/>
  <c r="Q17" i="2" s="1"/>
  <c r="F18" i="2"/>
  <c r="F19" i="2" s="1"/>
  <c r="F21" i="2" s="1"/>
  <c r="T18" i="1"/>
  <c r="H12" i="1"/>
  <c r="R12" i="1"/>
  <c r="R14" i="1" s="1"/>
  <c r="R23" i="1" s="1"/>
  <c r="U29" i="1"/>
  <c r="Q29" i="1"/>
  <c r="R29" i="1"/>
  <c r="B19" i="2"/>
  <c r="B28" i="2" s="1"/>
  <c r="S29" i="1"/>
  <c r="W29" i="1"/>
  <c r="D31" i="2"/>
  <c r="C45" i="2"/>
  <c r="C34" i="2"/>
  <c r="V22" i="1"/>
  <c r="V14" i="1"/>
  <c r="F12" i="1"/>
  <c r="F14" i="1" s="1"/>
  <c r="O29" i="1"/>
  <c r="M14" i="1"/>
  <c r="M17" i="1" s="1"/>
  <c r="O17" i="1"/>
  <c r="O23" i="1"/>
  <c r="T25" i="1"/>
  <c r="I21" i="1"/>
  <c r="I12" i="1"/>
  <c r="H22" i="1"/>
  <c r="H14" i="1"/>
  <c r="K12" i="1"/>
  <c r="K21" i="1"/>
  <c r="D19" i="2"/>
  <c r="D14" i="1"/>
  <c r="D22" i="1"/>
  <c r="E22" i="1"/>
  <c r="E14" i="1"/>
  <c r="C17" i="1"/>
  <c r="C18" i="1" s="1"/>
  <c r="C23" i="1"/>
  <c r="N22" i="1"/>
  <c r="N14" i="1"/>
  <c r="L21" i="1"/>
  <c r="L12" i="1"/>
  <c r="C27" i="2"/>
  <c r="B22" i="1"/>
  <c r="B14" i="1"/>
  <c r="F33" i="2"/>
  <c r="G12" i="1"/>
  <c r="G21" i="1"/>
  <c r="Q22" i="1"/>
  <c r="Q14" i="1"/>
  <c r="P14" i="1"/>
  <c r="P22" i="1"/>
  <c r="E31" i="2"/>
  <c r="E14" i="2"/>
  <c r="D34" i="2"/>
  <c r="S12" i="1"/>
  <c r="E18" i="2"/>
  <c r="E35" i="2" s="1"/>
  <c r="C18" i="2"/>
  <c r="C35" i="2" s="1"/>
  <c r="F22" i="1" l="1"/>
  <c r="M23" i="1"/>
  <c r="J23" i="1"/>
  <c r="R17" i="1"/>
  <c r="Q34" i="2"/>
  <c r="R17" i="2"/>
  <c r="Q18" i="2"/>
  <c r="B21" i="2"/>
  <c r="B23" i="2" s="1"/>
  <c r="R18" i="1"/>
  <c r="R22" i="1"/>
  <c r="V17" i="1"/>
  <c r="V23" i="1"/>
  <c r="F32" i="2"/>
  <c r="I22" i="1"/>
  <c r="I14" i="1"/>
  <c r="F23" i="1"/>
  <c r="F17" i="1"/>
  <c r="H17" i="1"/>
  <c r="H18" i="1" s="1"/>
  <c r="H23" i="1"/>
  <c r="S14" i="1"/>
  <c r="S22" i="1"/>
  <c r="D17" i="1"/>
  <c r="D18" i="1" s="1"/>
  <c r="D23" i="1"/>
  <c r="G22" i="1"/>
  <c r="G14" i="1"/>
  <c r="G33" i="2"/>
  <c r="C19" i="2"/>
  <c r="D28" i="2"/>
  <c r="D21" i="2"/>
  <c r="B23" i="1"/>
  <c r="B17" i="1"/>
  <c r="P17" i="1"/>
  <c r="P23" i="1"/>
  <c r="D35" i="2"/>
  <c r="T21" i="1"/>
  <c r="L22" i="1"/>
  <c r="L14" i="1"/>
  <c r="M18" i="1"/>
  <c r="J18" i="1"/>
  <c r="F34" i="2"/>
  <c r="E19" i="2"/>
  <c r="E27" i="2"/>
  <c r="G12" i="2"/>
  <c r="G31" i="2" s="1"/>
  <c r="N23" i="1"/>
  <c r="N17" i="1"/>
  <c r="Q23" i="1"/>
  <c r="Q17" i="1"/>
  <c r="E23" i="1"/>
  <c r="E17" i="1"/>
  <c r="K22" i="1"/>
  <c r="K14" i="1"/>
  <c r="O18" i="1"/>
  <c r="F35" i="2"/>
  <c r="B29" i="2" l="1"/>
  <c r="R34" i="2"/>
  <c r="S17" i="2"/>
  <c r="R18" i="2"/>
  <c r="R35" i="2" s="1"/>
  <c r="Q18" i="1"/>
  <c r="X42" i="1"/>
  <c r="W42" i="1"/>
  <c r="V18" i="1"/>
  <c r="T22" i="1"/>
  <c r="G34" i="2"/>
  <c r="H18" i="2"/>
  <c r="G53" i="2"/>
  <c r="S23" i="1"/>
  <c r="S17" i="1"/>
  <c r="E42" i="1"/>
  <c r="B18" i="1"/>
  <c r="E18" i="1"/>
  <c r="E46" i="1"/>
  <c r="E45" i="1"/>
  <c r="E44" i="1"/>
  <c r="E43" i="1"/>
  <c r="I17" i="1"/>
  <c r="I18" i="1" s="1"/>
  <c r="I23" i="1"/>
  <c r="D23" i="2"/>
  <c r="D29" i="2"/>
  <c r="C28" i="2"/>
  <c r="C21" i="2"/>
  <c r="H33" i="2"/>
  <c r="F31" i="2"/>
  <c r="P18" i="1"/>
  <c r="K17" i="1"/>
  <c r="K23" i="1"/>
  <c r="L23" i="1"/>
  <c r="L17" i="1"/>
  <c r="N18" i="1"/>
  <c r="Q42" i="1"/>
  <c r="E28" i="2"/>
  <c r="E21" i="2"/>
  <c r="P42" i="1"/>
  <c r="F18" i="1"/>
  <c r="G18" i="2"/>
  <c r="G35" i="2" s="1"/>
  <c r="G17" i="1"/>
  <c r="G18" i="1" s="1"/>
  <c r="G23" i="1"/>
  <c r="B48" i="2"/>
  <c r="B24" i="2"/>
  <c r="B49" i="2"/>
  <c r="B51" i="2"/>
  <c r="B50" i="2"/>
  <c r="S34" i="2" l="1"/>
  <c r="T17" i="2"/>
  <c r="S18" i="2"/>
  <c r="S35" i="2" s="1"/>
  <c r="S18" i="1"/>
  <c r="U42" i="1"/>
  <c r="W46" i="1"/>
  <c r="W43" i="1"/>
  <c r="W45" i="1"/>
  <c r="W44" i="1"/>
  <c r="I42" i="1"/>
  <c r="I46" i="1" s="1"/>
  <c r="X46" i="1"/>
  <c r="X44" i="1"/>
  <c r="X45" i="1"/>
  <c r="X43" i="1"/>
  <c r="H35" i="2"/>
  <c r="H32" i="2"/>
  <c r="F27" i="2"/>
  <c r="D51" i="2"/>
  <c r="D48" i="2"/>
  <c r="D50" i="2"/>
  <c r="D24" i="2"/>
  <c r="D49" i="2"/>
  <c r="H53" i="2"/>
  <c r="H12" i="2"/>
  <c r="H34" i="2"/>
  <c r="P46" i="1"/>
  <c r="P43" i="1"/>
  <c r="P45" i="1"/>
  <c r="P44" i="1"/>
  <c r="I33" i="2"/>
  <c r="C29" i="2"/>
  <c r="C23" i="2"/>
  <c r="E29" i="2"/>
  <c r="E23" i="2"/>
  <c r="Q46" i="1"/>
  <c r="Q45" i="1"/>
  <c r="Q44" i="1"/>
  <c r="Q43" i="1"/>
  <c r="L18" i="1"/>
  <c r="K18" i="1"/>
  <c r="M42" i="1"/>
  <c r="U17" i="2" l="1"/>
  <c r="T34" i="2"/>
  <c r="T18" i="2"/>
  <c r="T35" i="2" s="1"/>
  <c r="I45" i="1"/>
  <c r="I44" i="1"/>
  <c r="U46" i="1"/>
  <c r="U44" i="1"/>
  <c r="U45" i="1"/>
  <c r="U43" i="1"/>
  <c r="I43" i="1"/>
  <c r="C49" i="2"/>
  <c r="C48" i="2"/>
  <c r="C50" i="2"/>
  <c r="G14" i="2"/>
  <c r="G13" i="2" s="1"/>
  <c r="I18" i="2"/>
  <c r="I35" i="2" s="1"/>
  <c r="E51" i="2"/>
  <c r="E50" i="2"/>
  <c r="E48" i="2"/>
  <c r="I32" i="2"/>
  <c r="M46" i="1"/>
  <c r="M45" i="1"/>
  <c r="M44" i="1"/>
  <c r="M43" i="1"/>
  <c r="H31" i="2"/>
  <c r="I53" i="2"/>
  <c r="I12" i="2"/>
  <c r="T23" i="1"/>
  <c r="E24" i="2"/>
  <c r="E49" i="2"/>
  <c r="J33" i="2"/>
  <c r="C51" i="2"/>
  <c r="C24" i="2"/>
  <c r="F28" i="2"/>
  <c r="I34" i="2"/>
  <c r="U34" i="2" l="1"/>
  <c r="U18" i="2"/>
  <c r="U35" i="2" s="1"/>
  <c r="G19" i="2"/>
  <c r="G28" i="2" s="1"/>
  <c r="G27" i="2"/>
  <c r="H14" i="2" s="1"/>
  <c r="H27" i="2" s="1"/>
  <c r="I14" i="2" s="1"/>
  <c r="I13" i="2" s="1"/>
  <c r="J18" i="2"/>
  <c r="J35" i="2" s="1"/>
  <c r="K53" i="2"/>
  <c r="K12" i="2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J32" i="2"/>
  <c r="F29" i="2"/>
  <c r="I31" i="2"/>
  <c r="K33" i="2"/>
  <c r="J34" i="2"/>
  <c r="J12" i="2"/>
  <c r="J53" i="2"/>
  <c r="H13" i="2" l="1"/>
  <c r="H19" i="2"/>
  <c r="H28" i="2" s="1"/>
  <c r="F23" i="2"/>
  <c r="V42" i="1"/>
  <c r="K32" i="2"/>
  <c r="I19" i="2"/>
  <c r="I27" i="2"/>
  <c r="J14" i="2" s="1"/>
  <c r="J31" i="2"/>
  <c r="K34" i="2"/>
  <c r="K18" i="2"/>
  <c r="K35" i="2" s="1"/>
  <c r="L33" i="2"/>
  <c r="V45" i="1" l="1"/>
  <c r="V46" i="1"/>
  <c r="F24" i="2"/>
  <c r="F48" i="2"/>
  <c r="F50" i="2"/>
  <c r="F49" i="2"/>
  <c r="F51" i="2"/>
  <c r="G21" i="2"/>
  <c r="G22" i="2" s="1"/>
  <c r="V44" i="1"/>
  <c r="V43" i="1"/>
  <c r="L32" i="2"/>
  <c r="M18" i="2"/>
  <c r="L34" i="2"/>
  <c r="J19" i="2"/>
  <c r="J27" i="2"/>
  <c r="K14" i="2" s="1"/>
  <c r="K13" i="2" s="1"/>
  <c r="K31" i="2"/>
  <c r="J13" i="2"/>
  <c r="L18" i="2"/>
  <c r="L35" i="2" s="1"/>
  <c r="M33" i="2"/>
  <c r="I28" i="2"/>
  <c r="M32" i="2" l="1"/>
  <c r="J28" i="2"/>
  <c r="G29" i="2"/>
  <c r="K19" i="2"/>
  <c r="K27" i="2"/>
  <c r="L14" i="2" s="1"/>
  <c r="L31" i="2"/>
  <c r="M35" i="2"/>
  <c r="N33" i="2"/>
  <c r="M34" i="2"/>
  <c r="G23" i="2" l="1"/>
  <c r="N32" i="2"/>
  <c r="M31" i="2"/>
  <c r="O33" i="2"/>
  <c r="L19" i="2"/>
  <c r="L27" i="2"/>
  <c r="M14" i="2" s="1"/>
  <c r="K28" i="2"/>
  <c r="L13" i="2"/>
  <c r="N34" i="2"/>
  <c r="N18" i="2"/>
  <c r="N35" i="2" s="1"/>
  <c r="G24" i="2" l="1"/>
  <c r="G37" i="2"/>
  <c r="O32" i="2"/>
  <c r="M19" i="2"/>
  <c r="M27" i="2"/>
  <c r="N14" i="2" s="1"/>
  <c r="M13" i="2"/>
  <c r="O34" i="2"/>
  <c r="L28" i="2"/>
  <c r="O18" i="2"/>
  <c r="O35" i="2" s="1"/>
  <c r="P33" i="2"/>
  <c r="P18" i="2"/>
  <c r="Q35" i="2" s="1"/>
  <c r="N31" i="2"/>
  <c r="P32" i="2" l="1"/>
  <c r="N27" i="2"/>
  <c r="O14" i="2" s="1"/>
  <c r="O13" i="2" s="1"/>
  <c r="N19" i="2"/>
  <c r="N13" i="2"/>
  <c r="O31" i="2"/>
  <c r="P35" i="2"/>
  <c r="H20" i="2"/>
  <c r="H21" i="2" s="1"/>
  <c r="P34" i="2"/>
  <c r="M28" i="2"/>
  <c r="Q31" i="2" l="1"/>
  <c r="H22" i="2"/>
  <c r="H29" i="2" s="1"/>
  <c r="N28" i="2"/>
  <c r="P31" i="2"/>
  <c r="O19" i="2"/>
  <c r="O27" i="2"/>
  <c r="P14" i="2" s="1"/>
  <c r="R31" i="2" l="1"/>
  <c r="H23" i="2"/>
  <c r="P19" i="2"/>
  <c r="P27" i="2"/>
  <c r="Q14" i="2" s="1"/>
  <c r="P13" i="2"/>
  <c r="O28" i="2"/>
  <c r="Q19" i="2" l="1"/>
  <c r="Q27" i="2"/>
  <c r="R14" i="2" s="1"/>
  <c r="Q13" i="2"/>
  <c r="S31" i="2"/>
  <c r="H24" i="2"/>
  <c r="H37" i="2"/>
  <c r="I20" i="2" s="1"/>
  <c r="I21" i="2" s="1"/>
  <c r="P28" i="2"/>
  <c r="T31" i="2" l="1"/>
  <c r="R27" i="2"/>
  <c r="S14" i="2" s="1"/>
  <c r="R19" i="2"/>
  <c r="R13" i="2"/>
  <c r="Q28" i="2"/>
  <c r="I22" i="2"/>
  <c r="I29" i="2" s="1"/>
  <c r="R28" i="2" l="1"/>
  <c r="S27" i="2"/>
  <c r="T14" i="2" s="1"/>
  <c r="S19" i="2"/>
  <c r="S13" i="2"/>
  <c r="U31" i="2"/>
  <c r="I23" i="2"/>
  <c r="I37" i="2" l="1"/>
  <c r="S28" i="2"/>
  <c r="T13" i="2"/>
  <c r="T27" i="2"/>
  <c r="U14" i="2" s="1"/>
  <c r="T19" i="2"/>
  <c r="I24" i="2"/>
  <c r="J20" i="2"/>
  <c r="J21" i="2" s="1"/>
  <c r="T28" i="2" l="1"/>
  <c r="U27" i="2"/>
  <c r="U19" i="2"/>
  <c r="U13" i="2"/>
  <c r="J22" i="2"/>
  <c r="J29" i="2" s="1"/>
  <c r="U28" i="2" l="1"/>
  <c r="J23" i="2"/>
  <c r="J24" i="2" l="1"/>
  <c r="J37" i="2"/>
  <c r="K20" i="2" s="1"/>
  <c r="K21" i="2" s="1"/>
  <c r="K22" i="2" l="1"/>
  <c r="K29" i="2" s="1"/>
  <c r="K23" i="2" l="1"/>
  <c r="K24" i="2"/>
  <c r="K37" i="2"/>
  <c r="L20" i="2" l="1"/>
  <c r="L21" i="2" s="1"/>
  <c r="L22" i="2" l="1"/>
  <c r="L29" i="2" s="1"/>
  <c r="L23" i="2" l="1"/>
  <c r="L24" i="2"/>
  <c r="L37" i="2"/>
  <c r="M20" i="2" l="1"/>
  <c r="M21" i="2" s="1"/>
  <c r="M22" i="2" l="1"/>
  <c r="M29" i="2" s="1"/>
  <c r="M23" i="2" l="1"/>
  <c r="M24" i="2" l="1"/>
  <c r="M37" i="2"/>
  <c r="N20" i="2" l="1"/>
  <c r="N21" i="2" s="1"/>
  <c r="N22" i="2" l="1"/>
  <c r="N29" i="2" s="1"/>
  <c r="N23" i="2" l="1"/>
  <c r="N24" i="2" s="1"/>
  <c r="N37" i="2" l="1"/>
  <c r="O20" i="2"/>
  <c r="O21" i="2" s="1"/>
  <c r="O22" i="2" l="1"/>
  <c r="O29" i="2" s="1"/>
  <c r="O23" i="2" l="1"/>
  <c r="O24" i="2" s="1"/>
  <c r="O37" i="2"/>
  <c r="P20" i="2" l="1"/>
  <c r="P21" i="2" s="1"/>
  <c r="P22" i="2" l="1"/>
  <c r="P29" i="2" s="1"/>
  <c r="P23" i="2" l="1"/>
  <c r="P24" i="2" l="1"/>
  <c r="P37" i="2"/>
  <c r="Q20" i="2" l="1"/>
  <c r="Q21" i="2" s="1"/>
  <c r="Q22" i="2" l="1"/>
  <c r="Q29" i="2" s="1"/>
  <c r="Q23" i="2" l="1"/>
  <c r="Q24" i="2"/>
  <c r="Q37" i="2"/>
  <c r="R20" i="2" l="1"/>
  <c r="R21" i="2" s="1"/>
  <c r="R22" i="2" l="1"/>
  <c r="R29" i="2" s="1"/>
  <c r="R23" i="2"/>
  <c r="R24" i="2" l="1"/>
  <c r="R37" i="2"/>
  <c r="S20" i="2" l="1"/>
  <c r="S21" i="2" s="1"/>
  <c r="S22" i="2" l="1"/>
  <c r="S29" i="2" s="1"/>
  <c r="S23" i="2" l="1"/>
  <c r="S24" i="2" l="1"/>
  <c r="S37" i="2"/>
  <c r="T20" i="2" l="1"/>
  <c r="T21" i="2" s="1"/>
  <c r="T22" i="2" l="1"/>
  <c r="T29" i="2" s="1"/>
  <c r="T23" i="2" l="1"/>
  <c r="T24" i="2" s="1"/>
  <c r="T37" i="2" l="1"/>
  <c r="U20" i="2"/>
  <c r="U21" i="2" s="1"/>
  <c r="U22" i="2" l="1"/>
  <c r="U29" i="2" s="1"/>
  <c r="U23" i="2" l="1"/>
  <c r="U24" i="2" l="1"/>
  <c r="V23" i="2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GN23" i="2" s="1"/>
  <c r="GO23" i="2" s="1"/>
  <c r="GP23" i="2" s="1"/>
  <c r="GQ23" i="2" s="1"/>
  <c r="GR23" i="2" s="1"/>
  <c r="F5" i="2" s="1"/>
  <c r="U37" i="2"/>
  <c r="F6" i="2" l="1"/>
  <c r="F7" i="2" s="1"/>
  <c r="G7" i="2" s="1"/>
</calcChain>
</file>

<file path=xl/sharedStrings.xml><?xml version="1.0" encoding="utf-8"?>
<sst xmlns="http://schemas.openxmlformats.org/spreadsheetml/2006/main" count="125" uniqueCount="83">
  <si>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</si>
  <si>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</si>
  <si>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</si>
  <si>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</si>
  <si>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</si>
  <si>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</si>
  <si>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</si>
  <si>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</si>
  <si>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</si>
  <si>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</si>
  <si>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</si>
  <si>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</si>
  <si>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</si>
  <si>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</si>
  <si>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</si>
  <si>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</si>
  <si>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</si>
  <si>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</si>
  <si>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</si>
  <si>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</si>
  <si>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</si>
  <si>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</si>
  <si>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</si>
  <si>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</si>
  <si>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</si>
  <si>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</si>
  <si>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</si>
  <si>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</si>
  <si>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</si>
  <si>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</si>
  <si>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</si>
  <si>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</si>
  <si>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</si>
  <si>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</si>
  <si>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</si>
  <si>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</si>
  <si>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</si>
  <si>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</si>
  <si>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</si>
  <si>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</si>
  <si>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</si>
  <si>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</si>
  <si>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</si>
  <si>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</si>
  <si>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</si>
  <si>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</si>
  <si>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</si>
  <si>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</si>
  <si>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</si>
  <si>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</si>
  <si>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</si>
  <si>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</si>
  <si>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</si>
  <si>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</si>
  <si>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</si>
  <si>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</si>
  <si>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</si>
  <si>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</si>
  <si>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</si>
  <si>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</si>
  <si>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</si>
  <si>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</si>
  <si>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</si>
  <si>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</si>
  <si>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</si>
  <si>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</si>
  <si>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</si>
  <si>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</si>
  <si>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</si>
  <si>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Subscription</t>
  </si>
  <si>
    <t>Subscription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</si>
  <si>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</si>
  <si>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</si>
  <si>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</si>
  <si>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</si>
  <si>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</si>
  <si>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</si>
  <si>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</si>
  <si>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</si>
  <si>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Zendesk Inc (ZEN)</t>
  </si>
  <si>
    <t>Mikkel Svane</t>
  </si>
  <si>
    <t>Alex Aghassipour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</si>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</sst>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0" fontId="8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54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49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ikkelsvane?lang=en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.zendesk.com/ir-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aghassipour" TargetMode="External"/><Relationship Id="rId4" Type="http://schemas.openxmlformats.org/officeDocument/2006/relationships/hyperlink" Target="https://twitter.com/mikkelsvane?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463172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53"/>
  <sheetViews>
    <sheetView tabSelected="1" zoomScale="110" zoomScaleNormal="11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39" sqref="H39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68" t="s">
        <v>66</v>
      </c>
      <c r="B1" s="2" t="s">
        <v>79</v>
      </c>
    </row>
    <row r="2" spans="1:117" x14ac:dyDescent="0.15">
      <c r="B2" s="3" t="s">
        <v>48</v>
      </c>
      <c r="C2" s="4">
        <v>141</v>
      </c>
      <c r="D2" s="66">
        <v>44201</v>
      </c>
      <c r="E2" s="6" t="s">
        <v>29</v>
      </c>
      <c r="F2" s="7">
        <v>-0.01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Reports!X19</f>
        <v>115.809</v>
      </c>
      <c r="D3" s="67" t="s">
        <v>78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69" t="s">
        <v>80</v>
      </c>
      <c r="B4" s="3" t="s">
        <v>49</v>
      </c>
      <c r="C4" s="10">
        <f>C2*C3</f>
        <v>16329.069</v>
      </c>
      <c r="D4" s="67"/>
      <c r="E4" s="6" t="s">
        <v>31</v>
      </c>
      <c r="F4" s="7">
        <f>5%</f>
        <v>0.05</v>
      </c>
      <c r="G4" s="5" t="s">
        <v>74</v>
      </c>
      <c r="I4" s="19"/>
      <c r="L4" s="9" t="s">
        <v>75</v>
      </c>
    </row>
    <row r="5" spans="1:117" x14ac:dyDescent="0.15">
      <c r="B5" s="3" t="s">
        <v>26</v>
      </c>
      <c r="C5" s="8">
        <f>Reports!X31</f>
        <v>294</v>
      </c>
      <c r="D5" s="67" t="s">
        <v>78</v>
      </c>
      <c r="E5" s="6" t="s">
        <v>32</v>
      </c>
      <c r="F5" s="11">
        <f>NPV(F4,G23:GR23)</f>
        <v>20103.481967514177</v>
      </c>
      <c r="G5" s="5" t="s">
        <v>76</v>
      </c>
      <c r="I5" s="19"/>
    </row>
    <row r="6" spans="1:117" x14ac:dyDescent="0.15">
      <c r="A6" s="2" t="s">
        <v>47</v>
      </c>
      <c r="B6" s="3" t="s">
        <v>50</v>
      </c>
      <c r="C6" s="10">
        <f>C4-C5</f>
        <v>16035.069</v>
      </c>
      <c r="D6" s="67"/>
      <c r="E6" s="12" t="s">
        <v>33</v>
      </c>
      <c r="F6" s="13">
        <f>F5+C5</f>
        <v>20397.481967514177</v>
      </c>
      <c r="I6" s="19"/>
    </row>
    <row r="7" spans="1:117" x14ac:dyDescent="0.15">
      <c r="A7" s="69" t="s">
        <v>80</v>
      </c>
      <c r="B7" s="5" t="s">
        <v>51</v>
      </c>
      <c r="C7" s="44">
        <f>C6/C3</f>
        <v>138.46133720177187</v>
      </c>
      <c r="D7" s="67"/>
      <c r="E7" s="14" t="s">
        <v>51</v>
      </c>
      <c r="F7" s="43">
        <f>F6/C3</f>
        <v>176.13036955257516</v>
      </c>
      <c r="G7" s="19">
        <f>F7/C2-1</f>
        <v>0.24915155711046211</v>
      </c>
    </row>
    <row r="8" spans="1:117" x14ac:dyDescent="0.15">
      <c r="A8" s="69" t="s">
        <v>81</v>
      </c>
      <c r="E8" s="6"/>
      <c r="F8" s="15"/>
    </row>
    <row r="9" spans="1:117" x14ac:dyDescent="0.15">
      <c r="B9" s="39">
        <v>2015</v>
      </c>
      <c r="C9" s="39">
        <v>2016</v>
      </c>
      <c r="D9" s="39">
        <v>2017</v>
      </c>
      <c r="E9" s="39">
        <f>D9+1</f>
        <v>2018</v>
      </c>
      <c r="F9" s="39">
        <f t="shared" ref="F9:U9" si="0">E9+1</f>
        <v>2019</v>
      </c>
      <c r="G9" s="39">
        <f t="shared" si="0"/>
        <v>2020</v>
      </c>
      <c r="H9" s="39">
        <f t="shared" si="0"/>
        <v>2021</v>
      </c>
      <c r="I9" s="39">
        <f t="shared" si="0"/>
        <v>2022</v>
      </c>
      <c r="J9" s="39">
        <f t="shared" si="0"/>
        <v>2023</v>
      </c>
      <c r="K9" s="39">
        <f t="shared" si="0"/>
        <v>2024</v>
      </c>
      <c r="L9" s="39">
        <f t="shared" si="0"/>
        <v>2025</v>
      </c>
      <c r="M9" s="39">
        <f t="shared" si="0"/>
        <v>2026</v>
      </c>
      <c r="N9" s="39">
        <f t="shared" si="0"/>
        <v>2027</v>
      </c>
      <c r="O9" s="39">
        <f t="shared" si="0"/>
        <v>2028</v>
      </c>
      <c r="P9" s="39">
        <f t="shared" si="0"/>
        <v>2029</v>
      </c>
      <c r="Q9" s="39">
        <f t="shared" si="0"/>
        <v>2030</v>
      </c>
      <c r="R9" s="39">
        <f t="shared" si="0"/>
        <v>2031</v>
      </c>
      <c r="S9" s="39">
        <f t="shared" si="0"/>
        <v>2032</v>
      </c>
      <c r="T9" s="39">
        <f t="shared" si="0"/>
        <v>2033</v>
      </c>
      <c r="U9" s="39">
        <f t="shared" si="0"/>
        <v>2034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69</v>
      </c>
      <c r="B10" s="23">
        <f>SUM(Reports!B3:E3)</f>
        <v>208.76800000000003</v>
      </c>
      <c r="C10" s="23">
        <f>SUM(Reports!F3:I3)</f>
        <v>311.99899999999997</v>
      </c>
      <c r="D10" s="38">
        <f>SUM(Reports!J3:M3)</f>
        <v>431.67500000000001</v>
      </c>
      <c r="E10" s="38">
        <f>SUM(Reports!N3:Q3)</f>
        <v>598.74599999999998</v>
      </c>
      <c r="F10" s="38">
        <f>SUM(Reports!R3:U3)</f>
        <v>816.41499999999996</v>
      </c>
      <c r="G10" s="38">
        <f>F10*1.3</f>
        <v>1061.3395</v>
      </c>
      <c r="H10" s="38">
        <f t="shared" ref="H10:K10" si="1">G10*1.3</f>
        <v>1379.74135</v>
      </c>
      <c r="I10" s="38">
        <f t="shared" si="1"/>
        <v>1793.663755</v>
      </c>
      <c r="J10" s="38">
        <f t="shared" si="1"/>
        <v>2331.7628815000003</v>
      </c>
      <c r="K10" s="38">
        <f t="shared" si="1"/>
        <v>3031.2917459500004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s="39" customFormat="1" x14ac:dyDescent="0.15">
      <c r="F11" s="38"/>
      <c r="G11" s="38">
        <v>1020</v>
      </c>
      <c r="H11" s="38"/>
      <c r="I11" s="38"/>
    </row>
    <row r="12" spans="1:117" x14ac:dyDescent="0.15">
      <c r="A12" s="2" t="s">
        <v>4</v>
      </c>
      <c r="B12" s="24">
        <f>SUM(B10:B10)</f>
        <v>208.76800000000003</v>
      </c>
      <c r="C12" s="24">
        <f>SUM(C10:C10)</f>
        <v>311.99899999999997</v>
      </c>
      <c r="D12" s="24">
        <f>SUM(D10:D10)</f>
        <v>431.67500000000001</v>
      </c>
      <c r="E12" s="24">
        <f>SUM(E10:E10)</f>
        <v>598.74599999999998</v>
      </c>
      <c r="F12" s="24">
        <f>SUM(F10:F10)</f>
        <v>816.41499999999996</v>
      </c>
      <c r="G12" s="47">
        <f>SUM(G10:G10)</f>
        <v>1061.3395</v>
      </c>
      <c r="H12" s="47">
        <f>SUM(H10:H10)</f>
        <v>1379.74135</v>
      </c>
      <c r="I12" s="47">
        <f>SUM(I10:I10)</f>
        <v>1793.663755</v>
      </c>
      <c r="J12" s="47">
        <f>SUM(J10:J10)</f>
        <v>2331.7628815000003</v>
      </c>
      <c r="K12" s="47">
        <f>SUM(K10:K10)</f>
        <v>3031.2917459500004</v>
      </c>
      <c r="L12" s="47">
        <f>K12*1.1</f>
        <v>3334.4209205450006</v>
      </c>
      <c r="M12" s="47">
        <f t="shared" ref="M12:P12" si="2">L12*1.1</f>
        <v>3667.863012599501</v>
      </c>
      <c r="N12" s="47">
        <f t="shared" si="2"/>
        <v>4034.6493138594515</v>
      </c>
      <c r="O12" s="47">
        <f t="shared" si="2"/>
        <v>4438.1142452453969</v>
      </c>
      <c r="P12" s="47">
        <f t="shared" si="2"/>
        <v>4881.9256697699366</v>
      </c>
      <c r="Q12" s="47">
        <f t="shared" ref="Q12:U12" si="3">P12*1.05</f>
        <v>5126.0219532584333</v>
      </c>
      <c r="R12" s="47">
        <f t="shared" si="3"/>
        <v>5382.3230509213554</v>
      </c>
      <c r="S12" s="47">
        <f t="shared" si="3"/>
        <v>5651.4392034674238</v>
      </c>
      <c r="T12" s="47">
        <f t="shared" si="3"/>
        <v>5934.0111636407955</v>
      </c>
      <c r="U12" s="47">
        <f t="shared" si="3"/>
        <v>6230.7117218228359</v>
      </c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</row>
    <row r="13" spans="1:117" x14ac:dyDescent="0.15">
      <c r="A13" s="3" t="s">
        <v>5</v>
      </c>
      <c r="B13" s="23">
        <f>SUM(Reports!B6:E6)</f>
        <v>67.183999999999997</v>
      </c>
      <c r="C13" s="23">
        <f>SUM(Reports!F6:I6)</f>
        <v>93.9</v>
      </c>
      <c r="D13" s="38">
        <f>SUM(Reports!J6:M6)</f>
        <v>127.42099999999999</v>
      </c>
      <c r="E13" s="38">
        <f>SUM(Reports!N6:Q6)</f>
        <v>181.256</v>
      </c>
      <c r="F13" s="38">
        <f>SUM(Reports!R6:U6)</f>
        <v>234.28300000000002</v>
      </c>
      <c r="G13" s="23">
        <f>G12-G14</f>
        <v>304.56790000000001</v>
      </c>
      <c r="H13" s="23">
        <f t="shared" ref="H13" si="4">H12-H14</f>
        <v>395.93826999999999</v>
      </c>
      <c r="I13" s="23">
        <f t="shared" ref="I13:P13" si="5">I12-I14</f>
        <v>514.71975100000009</v>
      </c>
      <c r="J13" s="23">
        <f t="shared" si="5"/>
        <v>669.13567630000011</v>
      </c>
      <c r="K13" s="23">
        <f>K12-K14</f>
        <v>869.87637919000008</v>
      </c>
      <c r="L13" s="23">
        <f t="shared" si="5"/>
        <v>956.86401710900009</v>
      </c>
      <c r="M13" s="23">
        <f t="shared" si="5"/>
        <v>1052.5504188199002</v>
      </c>
      <c r="N13" s="23">
        <f t="shared" si="5"/>
        <v>1157.8054607018903</v>
      </c>
      <c r="O13" s="23">
        <f t="shared" si="5"/>
        <v>1273.5860067720796</v>
      </c>
      <c r="P13" s="23">
        <f t="shared" si="5"/>
        <v>1400.9446074492876</v>
      </c>
      <c r="Q13" s="23">
        <f t="shared" ref="Q13:U13" si="6">Q12-Q14</f>
        <v>1470.9918378217517</v>
      </c>
      <c r="R13" s="23">
        <f t="shared" si="6"/>
        <v>1544.5414297128395</v>
      </c>
      <c r="S13" s="23">
        <f t="shared" si="6"/>
        <v>1621.7685011984818</v>
      </c>
      <c r="T13" s="23">
        <f t="shared" si="6"/>
        <v>1702.856926258406</v>
      </c>
      <c r="U13" s="23">
        <f t="shared" si="6"/>
        <v>1787.9997725713265</v>
      </c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</row>
    <row r="14" spans="1:117" x14ac:dyDescent="0.15">
      <c r="A14" s="3" t="s">
        <v>6</v>
      </c>
      <c r="B14" s="27">
        <f>B12-B13</f>
        <v>141.58400000000003</v>
      </c>
      <c r="C14" s="27">
        <f>C12-C13</f>
        <v>218.09899999999996</v>
      </c>
      <c r="D14" s="27">
        <f>D12-D13</f>
        <v>304.25400000000002</v>
      </c>
      <c r="E14" s="27">
        <f>E12-E13</f>
        <v>417.49</v>
      </c>
      <c r="F14" s="27">
        <f>F12-F13</f>
        <v>582.13199999999995</v>
      </c>
      <c r="G14" s="23">
        <f>G12*F27</f>
        <v>756.77160000000003</v>
      </c>
      <c r="H14" s="23">
        <f t="shared" ref="H14:U14" si="7">H12*G27</f>
        <v>983.80308000000002</v>
      </c>
      <c r="I14" s="23">
        <f t="shared" si="7"/>
        <v>1278.9440039999999</v>
      </c>
      <c r="J14" s="23">
        <f t="shared" si="7"/>
        <v>1662.6272052000002</v>
      </c>
      <c r="K14" s="23">
        <f>K12*J27</f>
        <v>2161.4153667600003</v>
      </c>
      <c r="L14" s="23">
        <f t="shared" si="7"/>
        <v>2377.5569034360005</v>
      </c>
      <c r="M14" s="23">
        <f t="shared" si="7"/>
        <v>2615.3125937796008</v>
      </c>
      <c r="N14" s="23">
        <f t="shared" si="7"/>
        <v>2876.8438531575612</v>
      </c>
      <c r="O14" s="23">
        <f t="shared" si="7"/>
        <v>3164.5282384733173</v>
      </c>
      <c r="P14" s="23">
        <f t="shared" si="7"/>
        <v>3480.981062320649</v>
      </c>
      <c r="Q14" s="23">
        <f t="shared" si="7"/>
        <v>3655.0301154366816</v>
      </c>
      <c r="R14" s="23">
        <f t="shared" si="7"/>
        <v>3837.7816212085158</v>
      </c>
      <c r="S14" s="23">
        <f t="shared" si="7"/>
        <v>4029.670702268942</v>
      </c>
      <c r="T14" s="23">
        <f t="shared" si="7"/>
        <v>4231.1542373823895</v>
      </c>
      <c r="U14" s="23">
        <f t="shared" si="7"/>
        <v>4442.7119492515094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</row>
    <row r="15" spans="1:117" x14ac:dyDescent="0.15">
      <c r="A15" s="3" t="s">
        <v>7</v>
      </c>
      <c r="B15" s="23">
        <f>SUM(Reports!B8:E8)</f>
        <v>62</v>
      </c>
      <c r="C15" s="23">
        <f>SUM(Reports!F8:I8)</f>
        <v>91</v>
      </c>
      <c r="D15" s="38">
        <f>SUM(Reports!J8:M8)</f>
        <v>115</v>
      </c>
      <c r="E15" s="38">
        <f>SUM(Reports!N8:Q8)</f>
        <v>160</v>
      </c>
      <c r="F15" s="38">
        <f>SUM(Reports!R8:U8)</f>
        <v>209</v>
      </c>
      <c r="G15" s="23">
        <f>F15*1.2</f>
        <v>250.79999999999998</v>
      </c>
      <c r="H15" s="23">
        <f t="shared" ref="H15:K15" si="8">G15*1.2</f>
        <v>300.95999999999998</v>
      </c>
      <c r="I15" s="23">
        <f t="shared" si="8"/>
        <v>361.15199999999999</v>
      </c>
      <c r="J15" s="23">
        <f t="shared" si="8"/>
        <v>433.38239999999996</v>
      </c>
      <c r="K15" s="23">
        <f t="shared" si="8"/>
        <v>520.05887999999993</v>
      </c>
      <c r="L15" s="23">
        <f>K15*1.1</f>
        <v>572.06476799999996</v>
      </c>
      <c r="M15" s="23">
        <f t="shared" ref="M15:P15" si="9">L15*1.1</f>
        <v>629.27124479999998</v>
      </c>
      <c r="N15" s="23">
        <f t="shared" si="9"/>
        <v>692.19836928000007</v>
      </c>
      <c r="O15" s="23">
        <f t="shared" si="9"/>
        <v>761.41820620800013</v>
      </c>
      <c r="P15" s="23">
        <f t="shared" si="9"/>
        <v>837.56002682880023</v>
      </c>
      <c r="Q15" s="23">
        <f t="shared" ref="Q15:U15" si="10">P15*1.08</f>
        <v>904.56482897510432</v>
      </c>
      <c r="R15" s="23">
        <f t="shared" si="10"/>
        <v>976.93001529311277</v>
      </c>
      <c r="S15" s="23">
        <f t="shared" si="10"/>
        <v>1055.0844165165618</v>
      </c>
      <c r="T15" s="23">
        <f t="shared" si="10"/>
        <v>1139.4911698378867</v>
      </c>
      <c r="U15" s="23">
        <f t="shared" si="10"/>
        <v>1230.6504634249177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8</v>
      </c>
      <c r="B16" s="23">
        <f>SUM(Reports!B9:E9)</f>
        <v>113</v>
      </c>
      <c r="C16" s="23">
        <f>SUM(Reports!F9:I9)</f>
        <v>167</v>
      </c>
      <c r="D16" s="38">
        <f>SUM(Reports!J9:M9)</f>
        <v>214</v>
      </c>
      <c r="E16" s="38">
        <f>SUM(Reports!N9:Q9)</f>
        <v>291</v>
      </c>
      <c r="F16" s="38">
        <f>SUM(Reports!R9:U9)</f>
        <v>397</v>
      </c>
      <c r="G16" s="23">
        <f>F16*1.2</f>
        <v>476.4</v>
      </c>
      <c r="H16" s="23">
        <f t="shared" ref="H16:K16" si="11">G16*1.2</f>
        <v>571.67999999999995</v>
      </c>
      <c r="I16" s="23">
        <f t="shared" si="11"/>
        <v>686.01599999999996</v>
      </c>
      <c r="J16" s="23">
        <f t="shared" si="11"/>
        <v>823.21919999999989</v>
      </c>
      <c r="K16" s="23">
        <f t="shared" si="11"/>
        <v>987.86303999999984</v>
      </c>
      <c r="L16" s="23">
        <f>K16*1.05</f>
        <v>1037.2561919999998</v>
      </c>
      <c r="M16" s="23">
        <f t="shared" ref="M16:P16" si="12">L16*1.05</f>
        <v>1089.1190015999998</v>
      </c>
      <c r="N16" s="23">
        <f t="shared" si="12"/>
        <v>1143.5749516799999</v>
      </c>
      <c r="O16" s="23">
        <f t="shared" si="12"/>
        <v>1200.753699264</v>
      </c>
      <c r="P16" s="23">
        <f t="shared" si="12"/>
        <v>1260.7913842272001</v>
      </c>
      <c r="Q16" s="23">
        <f t="shared" ref="Q16:U16" si="13">P16*0.98</f>
        <v>1235.5755565426562</v>
      </c>
      <c r="R16" s="23">
        <f t="shared" si="13"/>
        <v>1210.8640454118031</v>
      </c>
      <c r="S16" s="23">
        <f t="shared" si="13"/>
        <v>1186.6467645035671</v>
      </c>
      <c r="T16" s="23">
        <f t="shared" si="13"/>
        <v>1162.9138292134958</v>
      </c>
      <c r="U16" s="23">
        <f t="shared" si="13"/>
        <v>1139.6555526292259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9</v>
      </c>
      <c r="B17" s="23">
        <f>SUM(Reports!B10:E10)</f>
        <v>48</v>
      </c>
      <c r="C17" s="23">
        <f>SUM(Reports!F10:I10)</f>
        <v>64</v>
      </c>
      <c r="D17" s="38">
        <f>SUM(Reports!J10:M10)</f>
        <v>81</v>
      </c>
      <c r="E17" s="38">
        <f>SUM(Reports!N10:Q10)</f>
        <v>103</v>
      </c>
      <c r="F17" s="38">
        <f>SUM(Reports!R10:U10)</f>
        <v>141</v>
      </c>
      <c r="G17" s="23">
        <f>F17*1.15</f>
        <v>162.14999999999998</v>
      </c>
      <c r="H17" s="23">
        <f t="shared" ref="H17:K17" si="14">G17*1.15</f>
        <v>186.47249999999997</v>
      </c>
      <c r="I17" s="23">
        <f t="shared" si="14"/>
        <v>214.44337499999995</v>
      </c>
      <c r="J17" s="23">
        <f t="shared" si="14"/>
        <v>246.60988124999992</v>
      </c>
      <c r="K17" s="23">
        <f t="shared" si="14"/>
        <v>283.60136343749986</v>
      </c>
      <c r="L17" s="23">
        <f>K17*1.05</f>
        <v>297.78143160937486</v>
      </c>
      <c r="M17" s="23">
        <f t="shared" ref="M17:P17" si="15">L17*1.05</f>
        <v>312.6705031898436</v>
      </c>
      <c r="N17" s="23">
        <f t="shared" si="15"/>
        <v>328.30402834933579</v>
      </c>
      <c r="O17" s="23">
        <f t="shared" si="15"/>
        <v>344.71922976680258</v>
      </c>
      <c r="P17" s="23">
        <f t="shared" si="15"/>
        <v>361.95519125514272</v>
      </c>
      <c r="Q17" s="23">
        <f t="shared" ref="Q17:U17" si="16">P17*0.98</f>
        <v>354.71608743003986</v>
      </c>
      <c r="R17" s="23">
        <f t="shared" si="16"/>
        <v>347.62176568143906</v>
      </c>
      <c r="S17" s="23">
        <f t="shared" si="16"/>
        <v>340.66933036781029</v>
      </c>
      <c r="T17" s="23">
        <f t="shared" si="16"/>
        <v>333.85594376045407</v>
      </c>
      <c r="U17" s="23">
        <f t="shared" si="16"/>
        <v>327.17882488524498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10</v>
      </c>
      <c r="B18" s="27">
        <f>SUM(B15:B17)</f>
        <v>223</v>
      </c>
      <c r="C18" s="27">
        <f>SUM(C15:C17)</f>
        <v>322</v>
      </c>
      <c r="D18" s="27">
        <f>SUM(D15:D17)</f>
        <v>410</v>
      </c>
      <c r="E18" s="27">
        <f>SUM(E15:E17)</f>
        <v>554</v>
      </c>
      <c r="F18" s="27">
        <f>SUM(F15:F17)</f>
        <v>747</v>
      </c>
      <c r="G18" s="23">
        <f t="shared" ref="G18:H18" si="17">SUM(G15:G17)</f>
        <v>889.34999999999991</v>
      </c>
      <c r="H18" s="23">
        <f t="shared" si="17"/>
        <v>1059.1124999999997</v>
      </c>
      <c r="I18" s="23">
        <f t="shared" ref="I18:P18" si="18">SUM(I15:I17)</f>
        <v>1261.611375</v>
      </c>
      <c r="J18" s="23">
        <f t="shared" si="18"/>
        <v>1503.2114812499999</v>
      </c>
      <c r="K18" s="23">
        <f t="shared" si="18"/>
        <v>1791.5232834374997</v>
      </c>
      <c r="L18" s="23">
        <f t="shared" si="18"/>
        <v>1907.1023916093745</v>
      </c>
      <c r="M18" s="23">
        <f t="shared" si="18"/>
        <v>2031.0607495898435</v>
      </c>
      <c r="N18" s="23">
        <f t="shared" si="18"/>
        <v>2164.0773493093357</v>
      </c>
      <c r="O18" s="23">
        <f t="shared" si="18"/>
        <v>2306.8911352388027</v>
      </c>
      <c r="P18" s="23">
        <f t="shared" si="18"/>
        <v>2460.3066023111433</v>
      </c>
      <c r="Q18" s="23">
        <f t="shared" ref="Q18:U18" si="19">SUM(Q15:Q17)</f>
        <v>2494.8564729478003</v>
      </c>
      <c r="R18" s="23">
        <f t="shared" si="19"/>
        <v>2535.4158263863551</v>
      </c>
      <c r="S18" s="23">
        <f t="shared" si="19"/>
        <v>2582.4005113879393</v>
      </c>
      <c r="T18" s="23">
        <f t="shared" si="19"/>
        <v>2636.2609428118362</v>
      </c>
      <c r="U18" s="23">
        <f t="shared" si="19"/>
        <v>2697.4848409393885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11</v>
      </c>
      <c r="B19" s="27">
        <f>B14-B18</f>
        <v>-81.415999999999968</v>
      </c>
      <c r="C19" s="27">
        <f>C14-C18</f>
        <v>-103.90100000000004</v>
      </c>
      <c r="D19" s="27">
        <f>D14-D18</f>
        <v>-105.74599999999998</v>
      </c>
      <c r="E19" s="27">
        <f>E14-E18</f>
        <v>-136.51</v>
      </c>
      <c r="F19" s="27">
        <f>F14-F18</f>
        <v>-164.86800000000005</v>
      </c>
      <c r="G19" s="23">
        <f t="shared" ref="G19:H19" si="20">G14-G18</f>
        <v>-132.57839999999987</v>
      </c>
      <c r="H19" s="23">
        <f t="shared" si="20"/>
        <v>-75.309419999999704</v>
      </c>
      <c r="I19" s="23">
        <f t="shared" ref="I19:P19" si="21">I14-I18</f>
        <v>17.332628999999997</v>
      </c>
      <c r="J19" s="23">
        <f t="shared" si="21"/>
        <v>159.41572395000026</v>
      </c>
      <c r="K19" s="23">
        <f t="shared" si="21"/>
        <v>369.89208332250064</v>
      </c>
      <c r="L19" s="23">
        <f t="shared" si="21"/>
        <v>470.454511826626</v>
      </c>
      <c r="M19" s="23">
        <f t="shared" si="21"/>
        <v>584.25184418975732</v>
      </c>
      <c r="N19" s="23">
        <f t="shared" si="21"/>
        <v>712.76650384822551</v>
      </c>
      <c r="O19" s="23">
        <f t="shared" si="21"/>
        <v>857.6371032345146</v>
      </c>
      <c r="P19" s="23">
        <f t="shared" si="21"/>
        <v>1020.6744600095058</v>
      </c>
      <c r="Q19" s="23">
        <f t="shared" ref="Q19:U19" si="22">Q14-Q18</f>
        <v>1160.1736424888813</v>
      </c>
      <c r="R19" s="23">
        <f t="shared" si="22"/>
        <v>1302.3657948221608</v>
      </c>
      <c r="S19" s="23">
        <f t="shared" si="22"/>
        <v>1447.2701908810027</v>
      </c>
      <c r="T19" s="23">
        <f t="shared" si="22"/>
        <v>1594.8932945705533</v>
      </c>
      <c r="U19" s="23">
        <f t="shared" si="22"/>
        <v>1745.2271083121209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12</v>
      </c>
      <c r="B20" s="23">
        <f>SUM(Reports!B13:E13)</f>
        <v>0</v>
      </c>
      <c r="C20" s="23">
        <f>SUM(Reports!F13:I13)</f>
        <v>2</v>
      </c>
      <c r="D20" s="38">
        <f>SUM(Reports!J13:M13)</f>
        <v>3</v>
      </c>
      <c r="E20" s="23">
        <f>SUM(Reports!N13:Q13)</f>
        <v>-4</v>
      </c>
      <c r="F20" s="38">
        <f>SUM(Reports!R13:U13)</f>
        <v>-6</v>
      </c>
      <c r="G20" s="23">
        <f>F37*$F$3</f>
        <v>7.26</v>
      </c>
      <c r="H20" s="23">
        <f t="shared" ref="H20:U20" si="23">G37*$F$3</f>
        <v>5.004268800000002</v>
      </c>
      <c r="I20" s="23">
        <f t="shared" si="23"/>
        <v>3.7387760784000075</v>
      </c>
      <c r="J20" s="23">
        <f t="shared" si="23"/>
        <v>4.1180613698112074</v>
      </c>
      <c r="K20" s="23">
        <f t="shared" si="23"/>
        <v>7.0616695055678136</v>
      </c>
      <c r="L20" s="23">
        <f t="shared" si="23"/>
        <v>13.846837056473046</v>
      </c>
      <c r="M20" s="23">
        <f t="shared" si="23"/>
        <v>22.564261336368826</v>
      </c>
      <c r="N20" s="23">
        <f t="shared" si="23"/>
        <v>33.486951235839101</v>
      </c>
      <c r="O20" s="23">
        <f t="shared" si="23"/>
        <v>46.919513427352257</v>
      </c>
      <c r="P20" s="23">
        <f t="shared" si="23"/>
        <v>63.201532527265861</v>
      </c>
      <c r="Q20" s="23">
        <f t="shared" si="23"/>
        <v>82.711300392927754</v>
      </c>
      <c r="R20" s="23">
        <f t="shared" si="23"/>
        <v>105.08322936480032</v>
      </c>
      <c r="S20" s="23">
        <f t="shared" si="23"/>
        <v>130.41731180016563</v>
      </c>
      <c r="T20" s="23">
        <f t="shared" si="23"/>
        <v>158.81568684842668</v>
      </c>
      <c r="U20" s="23">
        <f t="shared" si="23"/>
        <v>190.38244851396831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13</v>
      </c>
      <c r="B21" s="27">
        <f>B19+B20</f>
        <v>-81.415999999999968</v>
      </c>
      <c r="C21" s="27">
        <f>C19+C20</f>
        <v>-101.90100000000004</v>
      </c>
      <c r="D21" s="27">
        <f>D19+D20</f>
        <v>-102.74599999999998</v>
      </c>
      <c r="E21" s="27">
        <f>E19+E20</f>
        <v>-140.51</v>
      </c>
      <c r="F21" s="27">
        <f>F19+F20</f>
        <v>-170.86800000000005</v>
      </c>
      <c r="G21" s="23">
        <f t="shared" ref="G21:H21" si="24">G19+G20</f>
        <v>-125.31839999999987</v>
      </c>
      <c r="H21" s="23">
        <f t="shared" si="24"/>
        <v>-70.305151199999699</v>
      </c>
      <c r="I21" s="23">
        <f t="shared" ref="I21" si="25">I19+I20</f>
        <v>21.071405078400005</v>
      </c>
      <c r="J21" s="23">
        <f t="shared" ref="J21" si="26">J19+J20</f>
        <v>163.53378531981147</v>
      </c>
      <c r="K21" s="23">
        <f t="shared" ref="K21" si="27">K19+K20</f>
        <v>376.95375282806845</v>
      </c>
      <c r="L21" s="23">
        <f t="shared" ref="L21" si="28">L19+L20</f>
        <v>484.30134888309902</v>
      </c>
      <c r="M21" s="23">
        <f t="shared" ref="M21" si="29">M19+M20</f>
        <v>606.81610552612619</v>
      </c>
      <c r="N21" s="23">
        <f t="shared" ref="N21" si="30">N19+N20</f>
        <v>746.25345508406463</v>
      </c>
      <c r="O21" s="23">
        <f t="shared" ref="O21" si="31">O19+O20</f>
        <v>904.55661666186688</v>
      </c>
      <c r="P21" s="23">
        <f t="shared" ref="P21:Q21" si="32">P19+P20</f>
        <v>1083.8759925367717</v>
      </c>
      <c r="Q21" s="23">
        <f t="shared" si="32"/>
        <v>1242.8849428818091</v>
      </c>
      <c r="R21" s="23">
        <f t="shared" ref="R21:U21" si="33">R19+R20</f>
        <v>1407.449024186961</v>
      </c>
      <c r="S21" s="23">
        <f t="shared" si="33"/>
        <v>1577.6875026811683</v>
      </c>
      <c r="T21" s="23">
        <f t="shared" si="33"/>
        <v>1753.7089814189799</v>
      </c>
      <c r="U21" s="23">
        <f t="shared" si="33"/>
        <v>1935.6095568260891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14</v>
      </c>
      <c r="B22" s="23">
        <f>SUM(Reports!B15:E15)</f>
        <v>0</v>
      </c>
      <c r="C22" s="23">
        <f>SUM(Reports!F15:I15)</f>
        <v>0</v>
      </c>
      <c r="D22" s="38">
        <f>SUM(Reports!J15:M15)</f>
        <v>0</v>
      </c>
      <c r="E22" s="23">
        <f>SUM(Reports!N15:Q15)</f>
        <v>-12</v>
      </c>
      <c r="F22" s="38">
        <f>SUM(Reports!R15:U15)</f>
        <v>2</v>
      </c>
      <c r="G22" s="23">
        <f>G21*0.1</f>
        <v>-12.531839999999988</v>
      </c>
      <c r="H22" s="23">
        <f t="shared" ref="H22:P22" si="34">H21*0.1</f>
        <v>-7.0305151199999703</v>
      </c>
      <c r="I22" s="23">
        <f t="shared" si="34"/>
        <v>2.1071405078400005</v>
      </c>
      <c r="J22" s="23">
        <f t="shared" si="34"/>
        <v>16.353378531981146</v>
      </c>
      <c r="K22" s="23">
        <f t="shared" si="34"/>
        <v>37.695375282806843</v>
      </c>
      <c r="L22" s="23">
        <f t="shared" si="34"/>
        <v>48.430134888309908</v>
      </c>
      <c r="M22" s="23">
        <f t="shared" si="34"/>
        <v>60.681610552612625</v>
      </c>
      <c r="N22" s="23">
        <f t="shared" si="34"/>
        <v>74.625345508406468</v>
      </c>
      <c r="O22" s="23">
        <f t="shared" si="34"/>
        <v>90.4556616661867</v>
      </c>
      <c r="P22" s="23">
        <f t="shared" si="34"/>
        <v>108.38759925367718</v>
      </c>
      <c r="Q22" s="23">
        <f t="shared" ref="Q22:U22" si="35">Q21*0.1</f>
        <v>124.28849428818091</v>
      </c>
      <c r="R22" s="23">
        <f t="shared" si="35"/>
        <v>140.74490241869611</v>
      </c>
      <c r="S22" s="23">
        <f t="shared" si="35"/>
        <v>157.76875026811683</v>
      </c>
      <c r="T22" s="23">
        <f t="shared" si="35"/>
        <v>175.37089814189801</v>
      </c>
      <c r="U22" s="23">
        <f t="shared" si="35"/>
        <v>193.56095568260892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s="2" customFormat="1" x14ac:dyDescent="0.15">
      <c r="A23" s="2" t="s">
        <v>15</v>
      </c>
      <c r="B23" s="24">
        <f>B21-B22</f>
        <v>-81.415999999999968</v>
      </c>
      <c r="C23" s="24">
        <f>C21-C22</f>
        <v>-101.90100000000004</v>
      </c>
      <c r="D23" s="24">
        <f>D21-D22</f>
        <v>-102.74599999999998</v>
      </c>
      <c r="E23" s="24">
        <f>E21-E22</f>
        <v>-128.51</v>
      </c>
      <c r="F23" s="24">
        <f t="shared" ref="F23:H23" si="36">F21-F22</f>
        <v>-172.86800000000005</v>
      </c>
      <c r="G23" s="24">
        <f>G21-G22</f>
        <v>-112.78655999999988</v>
      </c>
      <c r="H23" s="24">
        <f t="shared" si="36"/>
        <v>-63.27463607999973</v>
      </c>
      <c r="I23" s="24">
        <f t="shared" ref="I23:P23" si="37">I21-I22</f>
        <v>18.964264570560005</v>
      </c>
      <c r="J23" s="24">
        <f t="shared" si="37"/>
        <v>147.18040678783032</v>
      </c>
      <c r="K23" s="24">
        <f t="shared" si="37"/>
        <v>339.25837754526162</v>
      </c>
      <c r="L23" s="24">
        <f t="shared" si="37"/>
        <v>435.87121399478912</v>
      </c>
      <c r="M23" s="24">
        <f t="shared" si="37"/>
        <v>546.1344949735136</v>
      </c>
      <c r="N23" s="24">
        <f t="shared" si="37"/>
        <v>671.62810957565819</v>
      </c>
      <c r="O23" s="24">
        <f t="shared" si="37"/>
        <v>814.10095499568024</v>
      </c>
      <c r="P23" s="24">
        <f t="shared" si="37"/>
        <v>975.48839328309452</v>
      </c>
      <c r="Q23" s="24">
        <f t="shared" ref="Q23:U23" si="38">Q21-Q22</f>
        <v>1118.5964485936283</v>
      </c>
      <c r="R23" s="24">
        <f t="shared" si="38"/>
        <v>1266.7041217682649</v>
      </c>
      <c r="S23" s="24">
        <f t="shared" si="38"/>
        <v>1419.9187524130516</v>
      </c>
      <c r="T23" s="24">
        <f t="shared" si="38"/>
        <v>1578.3380832770818</v>
      </c>
      <c r="U23" s="24">
        <f t="shared" si="38"/>
        <v>1742.0486011434803</v>
      </c>
      <c r="V23" s="24">
        <f t="shared" ref="V23:BY23" si="39">U23*($F$2+1)</f>
        <v>1724.6281151320454</v>
      </c>
      <c r="W23" s="24">
        <f t="shared" si="39"/>
        <v>1707.3818339807249</v>
      </c>
      <c r="X23" s="24">
        <f t="shared" si="39"/>
        <v>1690.3080156409176</v>
      </c>
      <c r="Y23" s="24">
        <f t="shared" si="39"/>
        <v>1673.4049354845083</v>
      </c>
      <c r="Z23" s="24">
        <f t="shared" si="39"/>
        <v>1656.6708861296631</v>
      </c>
      <c r="AA23" s="24">
        <f t="shared" si="39"/>
        <v>1640.1041772683666</v>
      </c>
      <c r="AB23" s="24">
        <f t="shared" si="39"/>
        <v>1623.703135495683</v>
      </c>
      <c r="AC23" s="24">
        <f t="shared" si="39"/>
        <v>1607.4661041407262</v>
      </c>
      <c r="AD23" s="24">
        <f t="shared" si="39"/>
        <v>1591.3914430993188</v>
      </c>
      <c r="AE23" s="24">
        <f t="shared" si="39"/>
        <v>1575.4775286683257</v>
      </c>
      <c r="AF23" s="24">
        <f t="shared" si="39"/>
        <v>1559.7227533816424</v>
      </c>
      <c r="AG23" s="24">
        <f t="shared" si="39"/>
        <v>1544.1255258478259</v>
      </c>
      <c r="AH23" s="24">
        <f t="shared" si="39"/>
        <v>1528.6842705893475</v>
      </c>
      <c r="AI23" s="24">
        <f t="shared" si="39"/>
        <v>1513.3974278834542</v>
      </c>
      <c r="AJ23" s="24">
        <f t="shared" si="39"/>
        <v>1498.2634536046196</v>
      </c>
      <c r="AK23" s="24">
        <f t="shared" si="39"/>
        <v>1483.2808190685735</v>
      </c>
      <c r="AL23" s="24">
        <f t="shared" si="39"/>
        <v>1468.4480108778878</v>
      </c>
      <c r="AM23" s="24">
        <f t="shared" si="39"/>
        <v>1453.7635307691089</v>
      </c>
      <c r="AN23" s="24">
        <f t="shared" si="39"/>
        <v>1439.2258954614178</v>
      </c>
      <c r="AO23" s="24">
        <f t="shared" si="39"/>
        <v>1424.8336365068037</v>
      </c>
      <c r="AP23" s="24">
        <f t="shared" si="39"/>
        <v>1410.5853001417356</v>
      </c>
      <c r="AQ23" s="24">
        <f t="shared" si="39"/>
        <v>1396.4794471403181</v>
      </c>
      <c r="AR23" s="24">
        <f t="shared" si="39"/>
        <v>1382.514652668915</v>
      </c>
      <c r="AS23" s="24">
        <f t="shared" si="39"/>
        <v>1368.6895061422258</v>
      </c>
      <c r="AT23" s="24">
        <f t="shared" si="39"/>
        <v>1355.0026110808035</v>
      </c>
      <c r="AU23" s="24">
        <f t="shared" si="39"/>
        <v>1341.4525849699955</v>
      </c>
      <c r="AV23" s="24">
        <f t="shared" si="39"/>
        <v>1328.0380591202957</v>
      </c>
      <c r="AW23" s="24">
        <f t="shared" si="39"/>
        <v>1314.7576785290928</v>
      </c>
      <c r="AX23" s="24">
        <f t="shared" si="39"/>
        <v>1301.6101017438018</v>
      </c>
      <c r="AY23" s="24">
        <f t="shared" si="39"/>
        <v>1288.5940007263637</v>
      </c>
      <c r="AZ23" s="24">
        <f t="shared" si="39"/>
        <v>1275.7080607191001</v>
      </c>
      <c r="BA23" s="24">
        <f t="shared" si="39"/>
        <v>1262.9509801119091</v>
      </c>
      <c r="BB23" s="24">
        <f t="shared" si="39"/>
        <v>1250.3214703107899</v>
      </c>
      <c r="BC23" s="24">
        <f t="shared" si="39"/>
        <v>1237.818255607682</v>
      </c>
      <c r="BD23" s="24">
        <f t="shared" si="39"/>
        <v>1225.4400730516052</v>
      </c>
      <c r="BE23" s="24">
        <f t="shared" si="39"/>
        <v>1213.1856723210892</v>
      </c>
      <c r="BF23" s="24">
        <f t="shared" si="39"/>
        <v>1201.0538155978784</v>
      </c>
      <c r="BG23" s="24">
        <f t="shared" si="39"/>
        <v>1189.0432774418996</v>
      </c>
      <c r="BH23" s="24">
        <f t="shared" si="39"/>
        <v>1177.1528446674806</v>
      </c>
      <c r="BI23" s="24">
        <f t="shared" si="39"/>
        <v>1165.3813162208057</v>
      </c>
      <c r="BJ23" s="24">
        <f t="shared" si="39"/>
        <v>1153.7275030585977</v>
      </c>
      <c r="BK23" s="24">
        <f t="shared" si="39"/>
        <v>1142.1902280280117</v>
      </c>
      <c r="BL23" s="24">
        <f t="shared" si="39"/>
        <v>1130.7683257477315</v>
      </c>
      <c r="BM23" s="24">
        <f t="shared" si="39"/>
        <v>1119.4606424902543</v>
      </c>
      <c r="BN23" s="24">
        <f t="shared" si="39"/>
        <v>1108.2660360653517</v>
      </c>
      <c r="BO23" s="24">
        <f t="shared" si="39"/>
        <v>1097.1833757046982</v>
      </c>
      <c r="BP23" s="24">
        <f t="shared" si="39"/>
        <v>1086.2115419476511</v>
      </c>
      <c r="BQ23" s="24">
        <f t="shared" si="39"/>
        <v>1075.3494265281745</v>
      </c>
      <c r="BR23" s="24">
        <f t="shared" si="39"/>
        <v>1064.5959322628928</v>
      </c>
      <c r="BS23" s="24">
        <f t="shared" si="39"/>
        <v>1053.9499729402639</v>
      </c>
      <c r="BT23" s="24">
        <f t="shared" si="39"/>
        <v>1043.4104732108613</v>
      </c>
      <c r="BU23" s="24">
        <f t="shared" si="39"/>
        <v>1032.9763684787526</v>
      </c>
      <c r="BV23" s="24">
        <f t="shared" si="39"/>
        <v>1022.6466047939651</v>
      </c>
      <c r="BW23" s="24">
        <f t="shared" si="39"/>
        <v>1012.4201387460255</v>
      </c>
      <c r="BX23" s="24">
        <f t="shared" si="39"/>
        <v>1002.2959373585652</v>
      </c>
      <c r="BY23" s="24">
        <f t="shared" si="39"/>
        <v>992.27297798497955</v>
      </c>
      <c r="BZ23" s="24">
        <f t="shared" ref="BZ23:DM23" si="40">BY23*($F$2+1)</f>
        <v>982.35024820512979</v>
      </c>
      <c r="CA23" s="24">
        <f t="shared" si="40"/>
        <v>972.52674572307853</v>
      </c>
      <c r="CB23" s="24">
        <f t="shared" si="40"/>
        <v>962.80147826584778</v>
      </c>
      <c r="CC23" s="24">
        <f t="shared" si="40"/>
        <v>953.17346348318927</v>
      </c>
      <c r="CD23" s="24">
        <f t="shared" si="40"/>
        <v>943.64172884835739</v>
      </c>
      <c r="CE23" s="24">
        <f t="shared" si="40"/>
        <v>934.20531155987385</v>
      </c>
      <c r="CF23" s="24">
        <f t="shared" si="40"/>
        <v>924.86325844427506</v>
      </c>
      <c r="CG23" s="24">
        <f t="shared" si="40"/>
        <v>915.61462585983236</v>
      </c>
      <c r="CH23" s="24">
        <f t="shared" si="40"/>
        <v>906.45847960123399</v>
      </c>
      <c r="CI23" s="24">
        <f t="shared" si="40"/>
        <v>897.39389480522163</v>
      </c>
      <c r="CJ23" s="24">
        <f t="shared" si="40"/>
        <v>888.41995585716938</v>
      </c>
      <c r="CK23" s="24">
        <f t="shared" si="40"/>
        <v>879.53575629859768</v>
      </c>
      <c r="CL23" s="24">
        <f t="shared" si="40"/>
        <v>870.74039873561173</v>
      </c>
      <c r="CM23" s="24">
        <f t="shared" si="40"/>
        <v>862.03299474825565</v>
      </c>
      <c r="CN23" s="24">
        <f t="shared" si="40"/>
        <v>853.41266480077309</v>
      </c>
      <c r="CO23" s="24">
        <f t="shared" si="40"/>
        <v>844.87853815276537</v>
      </c>
      <c r="CP23" s="24">
        <f t="shared" si="40"/>
        <v>836.42975277123776</v>
      </c>
      <c r="CQ23" s="24">
        <f t="shared" si="40"/>
        <v>828.06545524352532</v>
      </c>
      <c r="CR23" s="24">
        <f t="shared" si="40"/>
        <v>819.78480069109003</v>
      </c>
      <c r="CS23" s="24">
        <f t="shared" si="40"/>
        <v>811.5869526841791</v>
      </c>
      <c r="CT23" s="24">
        <f t="shared" si="40"/>
        <v>803.47108315733726</v>
      </c>
      <c r="CU23" s="24">
        <f t="shared" si="40"/>
        <v>795.43637232576384</v>
      </c>
      <c r="CV23" s="24">
        <f t="shared" si="40"/>
        <v>787.4820086025062</v>
      </c>
      <c r="CW23" s="24">
        <f t="shared" si="40"/>
        <v>779.60718851648107</v>
      </c>
      <c r="CX23" s="24">
        <f t="shared" si="40"/>
        <v>771.81111663131628</v>
      </c>
      <c r="CY23" s="24">
        <f t="shared" si="40"/>
        <v>764.0930054650031</v>
      </c>
      <c r="CZ23" s="24">
        <f t="shared" si="40"/>
        <v>756.45207541035302</v>
      </c>
      <c r="DA23" s="24">
        <f t="shared" si="40"/>
        <v>748.88755465624945</v>
      </c>
      <c r="DB23" s="24">
        <f t="shared" si="40"/>
        <v>741.3986791096869</v>
      </c>
      <c r="DC23" s="24">
        <f t="shared" si="40"/>
        <v>733.98469231858996</v>
      </c>
      <c r="DD23" s="24">
        <f t="shared" si="40"/>
        <v>726.6448453954041</v>
      </c>
      <c r="DE23" s="24">
        <f t="shared" si="40"/>
        <v>719.37839694145009</v>
      </c>
      <c r="DF23" s="24">
        <f t="shared" si="40"/>
        <v>712.18461297203555</v>
      </c>
      <c r="DG23" s="24">
        <f t="shared" si="40"/>
        <v>705.06276684231523</v>
      </c>
      <c r="DH23" s="24">
        <f t="shared" si="40"/>
        <v>698.01213917389202</v>
      </c>
      <c r="DI23" s="24">
        <f t="shared" si="40"/>
        <v>691.03201778215305</v>
      </c>
      <c r="DJ23" s="24">
        <f t="shared" si="40"/>
        <v>684.12169760433153</v>
      </c>
      <c r="DK23" s="24">
        <f t="shared" si="40"/>
        <v>677.28048062828816</v>
      </c>
      <c r="DL23" s="24">
        <f t="shared" si="40"/>
        <v>670.50767582200524</v>
      </c>
      <c r="DM23" s="24">
        <f t="shared" si="40"/>
        <v>663.80259906378524</v>
      </c>
      <c r="DN23" s="24">
        <f t="shared" ref="DN23" si="41">DM23*($F$2+1)</f>
        <v>657.16457307314738</v>
      </c>
      <c r="DO23" s="24">
        <f t="shared" ref="DO23" si="42">DN23*($F$2+1)</f>
        <v>650.59292734241592</v>
      </c>
      <c r="DP23" s="24">
        <f t="shared" ref="DP23" si="43">DO23*($F$2+1)</f>
        <v>644.08699806899176</v>
      </c>
      <c r="DQ23" s="24">
        <f t="shared" ref="DQ23" si="44">DP23*($F$2+1)</f>
        <v>637.64612808830179</v>
      </c>
      <c r="DR23" s="24">
        <f t="shared" ref="DR23" si="45">DQ23*($F$2+1)</f>
        <v>631.26966680741873</v>
      </c>
      <c r="DS23" s="24">
        <f t="shared" ref="DS23" si="46">DR23*($F$2+1)</f>
        <v>624.95697013934455</v>
      </c>
      <c r="DT23" s="24">
        <f t="shared" ref="DT23" si="47">DS23*($F$2+1)</f>
        <v>618.70740043795115</v>
      </c>
      <c r="DU23" s="24">
        <f t="shared" ref="DU23" si="48">DT23*($F$2+1)</f>
        <v>612.52032643357165</v>
      </c>
      <c r="DV23" s="24">
        <f t="shared" ref="DV23" si="49">DU23*($F$2+1)</f>
        <v>606.39512316923594</v>
      </c>
      <c r="DW23" s="24">
        <f t="shared" ref="DW23" si="50">DV23*($F$2+1)</f>
        <v>600.33117193754356</v>
      </c>
      <c r="DX23" s="24">
        <f t="shared" ref="DX23" si="51">DW23*($F$2+1)</f>
        <v>594.3278602181681</v>
      </c>
      <c r="DY23" s="24">
        <f t="shared" ref="DY23" si="52">DX23*($F$2+1)</f>
        <v>588.38458161598646</v>
      </c>
      <c r="DZ23" s="24">
        <f t="shared" ref="DZ23" si="53">DY23*($F$2+1)</f>
        <v>582.50073579982654</v>
      </c>
      <c r="EA23" s="24">
        <f t="shared" ref="EA23" si="54">DZ23*($F$2+1)</f>
        <v>576.67572844182826</v>
      </c>
      <c r="EB23" s="24">
        <f t="shared" ref="EB23" si="55">EA23*($F$2+1)</f>
        <v>570.90897115740995</v>
      </c>
      <c r="EC23" s="24">
        <f t="shared" ref="EC23" si="56">EB23*($F$2+1)</f>
        <v>565.1998814458359</v>
      </c>
      <c r="ED23" s="24">
        <f t="shared" ref="ED23" si="57">EC23*($F$2+1)</f>
        <v>559.54788263137755</v>
      </c>
      <c r="EE23" s="24">
        <f t="shared" ref="EE23" si="58">ED23*($F$2+1)</f>
        <v>553.9524038050638</v>
      </c>
      <c r="EF23" s="24">
        <f t="shared" ref="EF23" si="59">EE23*($F$2+1)</f>
        <v>548.41287976701312</v>
      </c>
      <c r="EG23" s="24">
        <f t="shared" ref="EG23" si="60">EF23*($F$2+1)</f>
        <v>542.92875096934301</v>
      </c>
      <c r="EH23" s="24">
        <f t="shared" ref="EH23" si="61">EG23*($F$2+1)</f>
        <v>537.49946345964963</v>
      </c>
      <c r="EI23" s="24">
        <f t="shared" ref="EI23" si="62">EH23*($F$2+1)</f>
        <v>532.1244688250531</v>
      </c>
      <c r="EJ23" s="24">
        <f t="shared" ref="EJ23" si="63">EI23*($F$2+1)</f>
        <v>526.80322413680256</v>
      </c>
      <c r="EK23" s="24">
        <f t="shared" ref="EK23" si="64">EJ23*($F$2+1)</f>
        <v>521.53519189543454</v>
      </c>
      <c r="EL23" s="24">
        <f t="shared" ref="EL23" si="65">EK23*($F$2+1)</f>
        <v>516.31983997648024</v>
      </c>
      <c r="EM23" s="24">
        <f t="shared" ref="EM23" si="66">EL23*($F$2+1)</f>
        <v>511.15664157671546</v>
      </c>
      <c r="EN23" s="24">
        <f t="shared" ref="EN23" si="67">EM23*($F$2+1)</f>
        <v>506.04507516094827</v>
      </c>
      <c r="EO23" s="24">
        <f t="shared" ref="EO23" si="68">EN23*($F$2+1)</f>
        <v>500.98462440933878</v>
      </c>
      <c r="EP23" s="24">
        <f t="shared" ref="EP23" si="69">EO23*($F$2+1)</f>
        <v>495.97477816524537</v>
      </c>
      <c r="EQ23" s="24">
        <f t="shared" ref="EQ23" si="70">EP23*($F$2+1)</f>
        <v>491.01503038359289</v>
      </c>
      <c r="ER23" s="24">
        <f t="shared" ref="ER23" si="71">EQ23*($F$2+1)</f>
        <v>486.10488007975698</v>
      </c>
      <c r="ES23" s="24">
        <f t="shared" ref="ES23" si="72">ER23*($F$2+1)</f>
        <v>481.24383127895942</v>
      </c>
      <c r="ET23" s="24">
        <f t="shared" ref="ET23" si="73">ES23*($F$2+1)</f>
        <v>476.43139296616982</v>
      </c>
      <c r="EU23" s="24">
        <f t="shared" ref="EU23" si="74">ET23*($F$2+1)</f>
        <v>471.66707903650814</v>
      </c>
      <c r="EV23" s="24">
        <f t="shared" ref="EV23" si="75">EU23*($F$2+1)</f>
        <v>466.95040824614307</v>
      </c>
      <c r="EW23" s="24">
        <f t="shared" ref="EW23" si="76">EV23*($F$2+1)</f>
        <v>462.28090416368161</v>
      </c>
      <c r="EX23" s="24">
        <f t="shared" ref="EX23" si="77">EW23*($F$2+1)</f>
        <v>457.65809512204481</v>
      </c>
      <c r="EY23" s="24">
        <f t="shared" ref="EY23" si="78">EX23*($F$2+1)</f>
        <v>453.08151417082433</v>
      </c>
      <c r="EZ23" s="24">
        <f t="shared" ref="EZ23" si="79">EY23*($F$2+1)</f>
        <v>448.55069902911606</v>
      </c>
      <c r="FA23" s="24">
        <f t="shared" ref="FA23" si="80">EZ23*($F$2+1)</f>
        <v>444.06519203882488</v>
      </c>
      <c r="FB23" s="24">
        <f t="shared" ref="FB23" si="81">FA23*($F$2+1)</f>
        <v>439.62454011843664</v>
      </c>
      <c r="FC23" s="24">
        <f t="shared" ref="FC23" si="82">FB23*($F$2+1)</f>
        <v>435.22829471725225</v>
      </c>
      <c r="FD23" s="24">
        <f t="shared" ref="FD23" si="83">FC23*($F$2+1)</f>
        <v>430.87601177007974</v>
      </c>
      <c r="FE23" s="24">
        <f t="shared" ref="FE23" si="84">FD23*($F$2+1)</f>
        <v>426.56725165237896</v>
      </c>
      <c r="FF23" s="24">
        <f t="shared" ref="FF23" si="85">FE23*($F$2+1)</f>
        <v>422.30157913585515</v>
      </c>
      <c r="FG23" s="24">
        <f t="shared" ref="FG23" si="86">FF23*($F$2+1)</f>
        <v>418.07856334449662</v>
      </c>
      <c r="FH23" s="24">
        <f t="shared" ref="FH23" si="87">FG23*($F$2+1)</f>
        <v>413.89777771105162</v>
      </c>
      <c r="FI23" s="24">
        <f t="shared" ref="FI23" si="88">FH23*($F$2+1)</f>
        <v>409.75879993394108</v>
      </c>
      <c r="FJ23" s="24">
        <f t="shared" ref="FJ23" si="89">FI23*($F$2+1)</f>
        <v>405.66121193460168</v>
      </c>
      <c r="FK23" s="24">
        <f t="shared" ref="FK23" si="90">FJ23*($F$2+1)</f>
        <v>401.60459981525565</v>
      </c>
      <c r="FL23" s="24">
        <f t="shared" ref="FL23" si="91">FK23*($F$2+1)</f>
        <v>397.5885538171031</v>
      </c>
      <c r="FM23" s="24">
        <f t="shared" ref="FM23" si="92">FL23*($F$2+1)</f>
        <v>393.61266827893206</v>
      </c>
      <c r="FN23" s="24">
        <f t="shared" ref="FN23" si="93">FM23*($F$2+1)</f>
        <v>389.67654159614273</v>
      </c>
      <c r="FO23" s="24">
        <f t="shared" ref="FO23" si="94">FN23*($F$2+1)</f>
        <v>385.77977618018127</v>
      </c>
      <c r="FP23" s="24">
        <f t="shared" ref="FP23" si="95">FO23*($F$2+1)</f>
        <v>381.92197841837947</v>
      </c>
      <c r="FQ23" s="24">
        <f t="shared" ref="FQ23" si="96">FP23*($F$2+1)</f>
        <v>378.10275863419565</v>
      </c>
      <c r="FR23" s="24">
        <f t="shared" ref="FR23" si="97">FQ23*($F$2+1)</f>
        <v>374.32173104785369</v>
      </c>
      <c r="FS23" s="24">
        <f t="shared" ref="FS23" si="98">FR23*($F$2+1)</f>
        <v>370.57851373737515</v>
      </c>
      <c r="FT23" s="24">
        <f t="shared" ref="FT23" si="99">FS23*($F$2+1)</f>
        <v>366.87272860000138</v>
      </c>
      <c r="FU23" s="24">
        <f t="shared" ref="FU23" si="100">FT23*($F$2+1)</f>
        <v>363.20400131400135</v>
      </c>
      <c r="FV23" s="24">
        <f t="shared" ref="FV23" si="101">FU23*($F$2+1)</f>
        <v>359.57196130086135</v>
      </c>
      <c r="FW23" s="24">
        <f t="shared" ref="FW23" si="102">FV23*($F$2+1)</f>
        <v>355.97624168785273</v>
      </c>
      <c r="FX23" s="24">
        <f t="shared" ref="FX23" si="103">FW23*($F$2+1)</f>
        <v>352.41647927097421</v>
      </c>
      <c r="FY23" s="24">
        <f t="shared" ref="FY23" si="104">FX23*($F$2+1)</f>
        <v>348.89231447826444</v>
      </c>
      <c r="FZ23" s="24">
        <f t="shared" ref="FZ23" si="105">FY23*($F$2+1)</f>
        <v>345.40339133348181</v>
      </c>
      <c r="GA23" s="24">
        <f t="shared" ref="GA23" si="106">FZ23*($F$2+1)</f>
        <v>341.94935742014701</v>
      </c>
      <c r="GB23" s="24">
        <f t="shared" ref="GB23" si="107">GA23*($F$2+1)</f>
        <v>338.52986384594556</v>
      </c>
      <c r="GC23" s="24">
        <f t="shared" ref="GC23" si="108">GB23*($F$2+1)</f>
        <v>335.1445652074861</v>
      </c>
      <c r="GD23" s="24">
        <f t="shared" ref="GD23" si="109">GC23*($F$2+1)</f>
        <v>331.79311955541124</v>
      </c>
      <c r="GE23" s="24">
        <f t="shared" ref="GE23" si="110">GD23*($F$2+1)</f>
        <v>328.4751883598571</v>
      </c>
      <c r="GF23" s="24">
        <f t="shared" ref="GF23" si="111">GE23*($F$2+1)</f>
        <v>325.19043647625853</v>
      </c>
      <c r="GG23" s="24">
        <f t="shared" ref="GG23" si="112">GF23*($F$2+1)</f>
        <v>321.93853211149593</v>
      </c>
      <c r="GH23" s="24">
        <f t="shared" ref="GH23" si="113">GG23*($F$2+1)</f>
        <v>318.71914679038099</v>
      </c>
      <c r="GI23" s="24">
        <f t="shared" ref="GI23" si="114">GH23*($F$2+1)</f>
        <v>315.53195532247719</v>
      </c>
      <c r="GJ23" s="24">
        <f t="shared" ref="GJ23" si="115">GI23*($F$2+1)</f>
        <v>312.3766357692524</v>
      </c>
      <c r="GK23" s="24">
        <f t="shared" ref="GK23" si="116">GJ23*($F$2+1)</f>
        <v>309.25286941155986</v>
      </c>
      <c r="GL23" s="24">
        <f t="shared" ref="GL23" si="117">GK23*($F$2+1)</f>
        <v>306.16034071744423</v>
      </c>
      <c r="GM23" s="24">
        <f t="shared" ref="GM23" si="118">GL23*($F$2+1)</f>
        <v>303.09873731026977</v>
      </c>
      <c r="GN23" s="24">
        <f t="shared" ref="GN23" si="119">GM23*($F$2+1)</f>
        <v>300.06774993716709</v>
      </c>
      <c r="GO23" s="24">
        <f t="shared" ref="GO23" si="120">GN23*($F$2+1)</f>
        <v>297.06707243779545</v>
      </c>
      <c r="GP23" s="24">
        <f t="shared" ref="GP23" si="121">GO23*($F$2+1)</f>
        <v>294.09640171341749</v>
      </c>
      <c r="GQ23" s="24">
        <f t="shared" ref="GQ23" si="122">GP23*($F$2+1)</f>
        <v>291.15543769628334</v>
      </c>
      <c r="GR23" s="24">
        <f t="shared" ref="GR23" si="123">GQ23*($F$2+1)</f>
        <v>288.2438833193205</v>
      </c>
    </row>
    <row r="24" spans="1:200" x14ac:dyDescent="0.15">
      <c r="A24" s="3" t="s">
        <v>16</v>
      </c>
      <c r="B24" s="29">
        <f t="shared" ref="B24:G24" si="124">B23/B25</f>
        <v>-0.91403680127535814</v>
      </c>
      <c r="C24" s="29">
        <f t="shared" si="124"/>
        <v>-1.063762487864458</v>
      </c>
      <c r="D24" s="29">
        <f t="shared" si="124"/>
        <v>-1.0068793853631766</v>
      </c>
      <c r="E24" s="29">
        <f t="shared" si="124"/>
        <v>-1.1966997867525864</v>
      </c>
      <c r="F24" s="29">
        <f t="shared" si="124"/>
        <v>-1.5366590812117769</v>
      </c>
      <c r="G24" s="49">
        <f t="shared" si="124"/>
        <v>-1.0025828473901284</v>
      </c>
      <c r="H24" s="49">
        <f t="shared" ref="H24" si="125">H23/H25</f>
        <v>-0.56246120822073442</v>
      </c>
      <c r="I24" s="49">
        <f t="shared" ref="I24:P24" si="126">I23/I25</f>
        <v>0.16857723448442616</v>
      </c>
      <c r="J24" s="49">
        <f t="shared" si="126"/>
        <v>1.3083168004891759</v>
      </c>
      <c r="K24" s="49">
        <f t="shared" si="126"/>
        <v>3.0157372488378398</v>
      </c>
      <c r="L24" s="49">
        <f t="shared" si="126"/>
        <v>3.8745485527911137</v>
      </c>
      <c r="M24" s="49">
        <f t="shared" si="126"/>
        <v>4.8547014558163282</v>
      </c>
      <c r="N24" s="49">
        <f t="shared" si="126"/>
        <v>5.9702399158695263</v>
      </c>
      <c r="O24" s="49">
        <f t="shared" si="126"/>
        <v>7.2367102385478619</v>
      </c>
      <c r="P24" s="49">
        <f t="shared" si="126"/>
        <v>8.671316253760974</v>
      </c>
      <c r="Q24" s="49">
        <f t="shared" ref="Q24:U24" si="127">Q23/Q25</f>
        <v>9.943433087342024</v>
      </c>
      <c r="R24" s="49">
        <f t="shared" si="127"/>
        <v>11.259992548786313</v>
      </c>
      <c r="S24" s="49">
        <f t="shared" si="127"/>
        <v>12.621948801851191</v>
      </c>
      <c r="T24" s="49">
        <f t="shared" si="127"/>
        <v>14.030170701865682</v>
      </c>
      <c r="U24" s="49">
        <f t="shared" si="127"/>
        <v>15.485427047570406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s="16" customFormat="1" x14ac:dyDescent="0.15">
      <c r="A25" s="16" t="s">
        <v>17</v>
      </c>
      <c r="B25" s="23">
        <f>Reports!E19</f>
        <v>89.072999999999993</v>
      </c>
      <c r="C25" s="23">
        <f>Reports!I19</f>
        <v>95.793000000000006</v>
      </c>
      <c r="D25" s="23">
        <f>Reports!M19</f>
        <v>102.044</v>
      </c>
      <c r="E25" s="23">
        <f>Reports!Q19</f>
        <v>107.387</v>
      </c>
      <c r="F25" s="23">
        <f>Reports!U19</f>
        <v>112.496</v>
      </c>
      <c r="G25" s="23">
        <f t="shared" ref="G25" si="128">F25</f>
        <v>112.496</v>
      </c>
      <c r="H25" s="23">
        <f t="shared" ref="H25" si="129">G25</f>
        <v>112.496</v>
      </c>
      <c r="I25" s="23">
        <f t="shared" ref="I25" si="130">H25</f>
        <v>112.496</v>
      </c>
      <c r="J25" s="23">
        <f t="shared" ref="J25" si="131">I25</f>
        <v>112.496</v>
      </c>
      <c r="K25" s="23">
        <f t="shared" ref="K25" si="132">J25</f>
        <v>112.496</v>
      </c>
      <c r="L25" s="23">
        <f t="shared" ref="L25" si="133">K25</f>
        <v>112.496</v>
      </c>
      <c r="M25" s="23">
        <f t="shared" ref="M25" si="134">L25</f>
        <v>112.496</v>
      </c>
      <c r="N25" s="23">
        <f t="shared" ref="N25" si="135">M25</f>
        <v>112.496</v>
      </c>
      <c r="O25" s="23">
        <f t="shared" ref="O25" si="136">N25</f>
        <v>112.496</v>
      </c>
      <c r="P25" s="23">
        <f t="shared" ref="P25:U25" si="137">O25</f>
        <v>112.496</v>
      </c>
      <c r="Q25" s="23">
        <f t="shared" si="137"/>
        <v>112.496</v>
      </c>
      <c r="R25" s="23">
        <f t="shared" si="137"/>
        <v>112.496</v>
      </c>
      <c r="S25" s="23">
        <f t="shared" si="137"/>
        <v>112.496</v>
      </c>
      <c r="T25" s="23">
        <f t="shared" si="137"/>
        <v>112.496</v>
      </c>
      <c r="U25" s="23">
        <f t="shared" si="137"/>
        <v>112.496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x14ac:dyDescent="0.1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</row>
    <row r="27" spans="1:200" x14ac:dyDescent="0.15">
      <c r="A27" s="3" t="s">
        <v>19</v>
      </c>
      <c r="B27" s="34">
        <f t="shared" ref="B27:P27" si="138">IFERROR(B14/B12,0)</f>
        <v>0.67818822808093204</v>
      </c>
      <c r="C27" s="34">
        <f t="shared" si="138"/>
        <v>0.69903749691505412</v>
      </c>
      <c r="D27" s="34">
        <f t="shared" si="138"/>
        <v>0.70482191463485266</v>
      </c>
      <c r="E27" s="34">
        <f>IFERROR(E14/E12,0)</f>
        <v>0.69727396926242513</v>
      </c>
      <c r="F27" s="34">
        <f t="shared" si="138"/>
        <v>0.7130344248942021</v>
      </c>
      <c r="G27" s="34">
        <f t="shared" si="138"/>
        <v>0.7130344248942021</v>
      </c>
      <c r="H27" s="34">
        <f>IFERROR(H14/H12,0)</f>
        <v>0.7130344248942021</v>
      </c>
      <c r="I27" s="34">
        <f t="shared" si="138"/>
        <v>0.7130344248942021</v>
      </c>
      <c r="J27" s="34">
        <f t="shared" si="138"/>
        <v>0.7130344248942021</v>
      </c>
      <c r="K27" s="34">
        <f t="shared" si="138"/>
        <v>0.7130344248942021</v>
      </c>
      <c r="L27" s="34">
        <f t="shared" si="138"/>
        <v>0.7130344248942021</v>
      </c>
      <c r="M27" s="34">
        <f t="shared" si="138"/>
        <v>0.7130344248942021</v>
      </c>
      <c r="N27" s="34">
        <f t="shared" si="138"/>
        <v>0.7130344248942021</v>
      </c>
      <c r="O27" s="34">
        <f t="shared" si="138"/>
        <v>0.7130344248942021</v>
      </c>
      <c r="P27" s="34">
        <f t="shared" si="138"/>
        <v>0.7130344248942021</v>
      </c>
      <c r="Q27" s="34">
        <f t="shared" ref="Q27:U27" si="139">IFERROR(Q14/Q12,0)</f>
        <v>0.7130344248942021</v>
      </c>
      <c r="R27" s="34">
        <f t="shared" si="139"/>
        <v>0.7130344248942021</v>
      </c>
      <c r="S27" s="34">
        <f t="shared" si="139"/>
        <v>0.7130344248942021</v>
      </c>
      <c r="T27" s="34">
        <f t="shared" si="139"/>
        <v>0.7130344248942021</v>
      </c>
      <c r="U27" s="34">
        <f t="shared" si="139"/>
        <v>0.7130344248942021</v>
      </c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</row>
    <row r="28" spans="1:200" x14ac:dyDescent="0.15">
      <c r="A28" s="3" t="s">
        <v>20</v>
      </c>
      <c r="B28" s="36">
        <f t="shared" ref="B28:P28" si="140">IFERROR(B19/B12,0)</f>
        <v>-0.38998313917841793</v>
      </c>
      <c r="C28" s="36">
        <f t="shared" si="140"/>
        <v>-0.33301709300350335</v>
      </c>
      <c r="D28" s="36">
        <f t="shared" si="140"/>
        <v>-0.2449666994845659</v>
      </c>
      <c r="E28" s="36">
        <f>IFERROR(E19/E12,0)</f>
        <v>-0.22799317239697633</v>
      </c>
      <c r="F28" s="36">
        <f t="shared" si="140"/>
        <v>-0.20194141459919288</v>
      </c>
      <c r="G28" s="36">
        <f>IFERROR(G19/G12,0)</f>
        <v>-0.12491610837060137</v>
      </c>
      <c r="H28" s="36">
        <f t="shared" si="140"/>
        <v>-5.4582273699342057E-2</v>
      </c>
      <c r="I28" s="36">
        <f t="shared" si="140"/>
        <v>9.6632543037588423E-3</v>
      </c>
      <c r="J28" s="36">
        <f t="shared" si="140"/>
        <v>6.8367039039342492E-2</v>
      </c>
      <c r="K28" s="36">
        <f t="shared" si="140"/>
        <v>0.12202457378663736</v>
      </c>
      <c r="L28" s="36">
        <f t="shared" si="140"/>
        <v>0.14109031913995179</v>
      </c>
      <c r="M28" s="36">
        <f t="shared" si="140"/>
        <v>0.15928943970447912</v>
      </c>
      <c r="N28" s="36">
        <f t="shared" si="140"/>
        <v>0.17666132751607344</v>
      </c>
      <c r="O28" s="36">
        <f t="shared" si="140"/>
        <v>0.19324358406350425</v>
      </c>
      <c r="P28" s="36">
        <f t="shared" si="140"/>
        <v>0.20907210167696094</v>
      </c>
      <c r="Q28" s="36">
        <f t="shared" ref="Q28:U28" si="141">IFERROR(Q19/Q12,0)</f>
        <v>0.22633021338338191</v>
      </c>
      <c r="R28" s="36">
        <f t="shared" si="141"/>
        <v>0.24197094498057295</v>
      </c>
      <c r="S28" s="36">
        <f t="shared" si="141"/>
        <v>0.25608878354261233</v>
      </c>
      <c r="T28" s="36">
        <f t="shared" si="141"/>
        <v>0.26877153591197678</v>
      </c>
      <c r="U28" s="36">
        <f t="shared" si="141"/>
        <v>0.28010076315993371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</row>
    <row r="29" spans="1:200" x14ac:dyDescent="0.15">
      <c r="A29" s="3" t="s">
        <v>21</v>
      </c>
      <c r="B29" s="36">
        <f t="shared" ref="B29:P29" si="142">IFERROR(B22/B21,0)</f>
        <v>0</v>
      </c>
      <c r="C29" s="36">
        <f t="shared" si="142"/>
        <v>0</v>
      </c>
      <c r="D29" s="36">
        <f t="shared" si="142"/>
        <v>0</v>
      </c>
      <c r="E29" s="36">
        <f>IFERROR(E22/E21,0)</f>
        <v>8.5403174151305966E-2</v>
      </c>
      <c r="F29" s="36">
        <f t="shared" si="142"/>
        <v>-1.1704941826439118E-2</v>
      </c>
      <c r="G29" s="36">
        <f t="shared" si="142"/>
        <v>0.1</v>
      </c>
      <c r="H29" s="36">
        <f t="shared" si="142"/>
        <v>0.1</v>
      </c>
      <c r="I29" s="36">
        <f t="shared" si="142"/>
        <v>0.1</v>
      </c>
      <c r="J29" s="36">
        <f t="shared" si="142"/>
        <v>9.9999999999999992E-2</v>
      </c>
      <c r="K29" s="36">
        <f t="shared" si="142"/>
        <v>9.9999999999999992E-2</v>
      </c>
      <c r="L29" s="36">
        <f t="shared" si="142"/>
        <v>0.1</v>
      </c>
      <c r="M29" s="36">
        <f t="shared" si="142"/>
        <v>0.1</v>
      </c>
      <c r="N29" s="36">
        <f t="shared" si="142"/>
        <v>0.1</v>
      </c>
      <c r="O29" s="36">
        <f t="shared" si="142"/>
        <v>0.10000000000000002</v>
      </c>
      <c r="P29" s="36">
        <f t="shared" si="142"/>
        <v>0.1</v>
      </c>
      <c r="Q29" s="36">
        <f t="shared" ref="Q29:U29" si="143">IFERROR(Q22/Q21,0)</f>
        <v>0.1</v>
      </c>
      <c r="R29" s="36">
        <f t="shared" si="143"/>
        <v>0.1</v>
      </c>
      <c r="S29" s="36">
        <f t="shared" si="143"/>
        <v>0.1</v>
      </c>
      <c r="T29" s="36">
        <f t="shared" si="143"/>
        <v>0.10000000000000002</v>
      </c>
      <c r="U29" s="36">
        <f t="shared" si="143"/>
        <v>0.1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2" t="s">
        <v>18</v>
      </c>
      <c r="B31" s="26"/>
      <c r="C31" s="50">
        <f t="shared" ref="C31:U31" si="144">C12/B12-1</f>
        <v>0.49447712293071699</v>
      </c>
      <c r="D31" s="50">
        <f t="shared" si="144"/>
        <v>0.38357815249407867</v>
      </c>
      <c r="E31" s="50">
        <f t="shared" si="144"/>
        <v>0.3870295940232813</v>
      </c>
      <c r="F31" s="50">
        <f>F12/E12-1</f>
        <v>0.36354146833548784</v>
      </c>
      <c r="G31" s="50">
        <f>G12/F12-1</f>
        <v>0.30000000000000004</v>
      </c>
      <c r="H31" s="50">
        <f t="shared" si="144"/>
        <v>0.30000000000000004</v>
      </c>
      <c r="I31" s="50">
        <f t="shared" si="144"/>
        <v>0.30000000000000004</v>
      </c>
      <c r="J31" s="50">
        <f t="shared" si="144"/>
        <v>0.30000000000000004</v>
      </c>
      <c r="K31" s="50">
        <f t="shared" si="144"/>
        <v>0.30000000000000004</v>
      </c>
      <c r="L31" s="50">
        <f t="shared" si="144"/>
        <v>0.10000000000000009</v>
      </c>
      <c r="M31" s="50">
        <f t="shared" si="144"/>
        <v>0.10000000000000009</v>
      </c>
      <c r="N31" s="50">
        <f t="shared" si="144"/>
        <v>0.10000000000000009</v>
      </c>
      <c r="O31" s="50">
        <f t="shared" si="144"/>
        <v>0.10000000000000009</v>
      </c>
      <c r="P31" s="50">
        <f t="shared" si="144"/>
        <v>0.10000000000000009</v>
      </c>
      <c r="Q31" s="50">
        <f t="shared" si="144"/>
        <v>5.0000000000000044E-2</v>
      </c>
      <c r="R31" s="50">
        <f t="shared" si="144"/>
        <v>5.0000000000000044E-2</v>
      </c>
      <c r="S31" s="50">
        <f t="shared" si="144"/>
        <v>5.0000000000000044E-2</v>
      </c>
      <c r="T31" s="50">
        <f t="shared" si="144"/>
        <v>5.0000000000000044E-2</v>
      </c>
      <c r="U31" s="50">
        <f t="shared" si="144"/>
        <v>5.0000000000000044E-2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3" t="s">
        <v>42</v>
      </c>
      <c r="B32" s="20"/>
      <c r="C32" s="36">
        <f t="shared" ref="C32:U32" si="145">C15/B15-1</f>
        <v>0.467741935483871</v>
      </c>
      <c r="D32" s="36">
        <f t="shared" si="145"/>
        <v>0.26373626373626369</v>
      </c>
      <c r="E32" s="36">
        <f t="shared" si="145"/>
        <v>0.39130434782608692</v>
      </c>
      <c r="F32" s="36">
        <f t="shared" si="145"/>
        <v>0.30624999999999991</v>
      </c>
      <c r="G32" s="36">
        <f t="shared" si="145"/>
        <v>0.19999999999999996</v>
      </c>
      <c r="H32" s="36">
        <f t="shared" si="145"/>
        <v>0.19999999999999996</v>
      </c>
      <c r="I32" s="36">
        <f t="shared" si="145"/>
        <v>0.19999999999999996</v>
      </c>
      <c r="J32" s="36">
        <f t="shared" si="145"/>
        <v>0.19999999999999996</v>
      </c>
      <c r="K32" s="36">
        <f t="shared" si="145"/>
        <v>0.19999999999999996</v>
      </c>
      <c r="L32" s="36">
        <f t="shared" si="145"/>
        <v>0.10000000000000009</v>
      </c>
      <c r="M32" s="36">
        <f t="shared" si="145"/>
        <v>0.10000000000000009</v>
      </c>
      <c r="N32" s="36">
        <f t="shared" si="145"/>
        <v>0.10000000000000009</v>
      </c>
      <c r="O32" s="36">
        <f t="shared" si="145"/>
        <v>0.10000000000000009</v>
      </c>
      <c r="P32" s="36">
        <f t="shared" si="145"/>
        <v>0.10000000000000009</v>
      </c>
      <c r="Q32" s="36">
        <f t="shared" si="145"/>
        <v>8.0000000000000071E-2</v>
      </c>
      <c r="R32" s="36">
        <f t="shared" si="145"/>
        <v>8.0000000000000071E-2</v>
      </c>
      <c r="S32" s="36">
        <f t="shared" si="145"/>
        <v>8.0000000000000071E-2</v>
      </c>
      <c r="T32" s="36">
        <f t="shared" si="145"/>
        <v>8.0000000000000071E-2</v>
      </c>
      <c r="U32" s="36">
        <f t="shared" si="145"/>
        <v>8.0000000000000071E-2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A33" s="3" t="s">
        <v>43</v>
      </c>
      <c r="B33" s="20"/>
      <c r="C33" s="36">
        <f t="shared" ref="C33:U33" si="146">C16/B16-1</f>
        <v>0.47787610619469034</v>
      </c>
      <c r="D33" s="36">
        <f t="shared" si="146"/>
        <v>0.2814371257485031</v>
      </c>
      <c r="E33" s="36">
        <f t="shared" si="146"/>
        <v>0.35981308411214963</v>
      </c>
      <c r="F33" s="36">
        <f t="shared" si="146"/>
        <v>0.36426116838487976</v>
      </c>
      <c r="G33" s="36">
        <f t="shared" si="146"/>
        <v>0.19999999999999996</v>
      </c>
      <c r="H33" s="36">
        <f t="shared" si="146"/>
        <v>0.19999999999999996</v>
      </c>
      <c r="I33" s="36">
        <f t="shared" si="146"/>
        <v>0.19999999999999996</v>
      </c>
      <c r="J33" s="36">
        <f t="shared" si="146"/>
        <v>0.19999999999999996</v>
      </c>
      <c r="K33" s="36">
        <f t="shared" si="146"/>
        <v>0.19999999999999996</v>
      </c>
      <c r="L33" s="36">
        <f t="shared" si="146"/>
        <v>5.0000000000000044E-2</v>
      </c>
      <c r="M33" s="36">
        <f t="shared" si="146"/>
        <v>5.0000000000000044E-2</v>
      </c>
      <c r="N33" s="36">
        <f t="shared" si="146"/>
        <v>5.0000000000000044E-2</v>
      </c>
      <c r="O33" s="36">
        <f t="shared" si="146"/>
        <v>5.0000000000000044E-2</v>
      </c>
      <c r="P33" s="36">
        <f t="shared" si="146"/>
        <v>5.0000000000000044E-2</v>
      </c>
      <c r="Q33" s="36">
        <f t="shared" si="146"/>
        <v>-1.9999999999999907E-2</v>
      </c>
      <c r="R33" s="36">
        <f t="shared" si="146"/>
        <v>-1.9999999999999907E-2</v>
      </c>
      <c r="S33" s="36">
        <f t="shared" si="146"/>
        <v>-2.0000000000000018E-2</v>
      </c>
      <c r="T33" s="36">
        <f t="shared" si="146"/>
        <v>-1.9999999999999907E-2</v>
      </c>
      <c r="U33" s="36">
        <f t="shared" si="146"/>
        <v>-2.0000000000000018E-2</v>
      </c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3" t="s">
        <v>44</v>
      </c>
      <c r="B34" s="20"/>
      <c r="C34" s="36">
        <f t="shared" ref="C34:U34" si="147">C17/B17-1</f>
        <v>0.33333333333333326</v>
      </c>
      <c r="D34" s="36">
        <f>D17/C17-1</f>
        <v>0.265625</v>
      </c>
      <c r="E34" s="36">
        <f t="shared" si="147"/>
        <v>0.27160493827160503</v>
      </c>
      <c r="F34" s="36">
        <f t="shared" si="147"/>
        <v>0.36893203883495151</v>
      </c>
      <c r="G34" s="36">
        <f t="shared" si="147"/>
        <v>0.14999999999999991</v>
      </c>
      <c r="H34" s="36">
        <f t="shared" si="147"/>
        <v>0.14999999999999991</v>
      </c>
      <c r="I34" s="36">
        <f t="shared" si="147"/>
        <v>0.14999999999999991</v>
      </c>
      <c r="J34" s="36">
        <f t="shared" si="147"/>
        <v>0.14999999999999991</v>
      </c>
      <c r="K34" s="36">
        <f t="shared" si="147"/>
        <v>0.14999999999999991</v>
      </c>
      <c r="L34" s="36">
        <f t="shared" si="147"/>
        <v>5.0000000000000044E-2</v>
      </c>
      <c r="M34" s="36">
        <f t="shared" si="147"/>
        <v>5.0000000000000044E-2</v>
      </c>
      <c r="N34" s="36">
        <f t="shared" si="147"/>
        <v>5.0000000000000044E-2</v>
      </c>
      <c r="O34" s="36">
        <f t="shared" si="147"/>
        <v>5.0000000000000044E-2</v>
      </c>
      <c r="P34" s="36">
        <f t="shared" si="147"/>
        <v>5.0000000000000044E-2</v>
      </c>
      <c r="Q34" s="36">
        <f t="shared" si="147"/>
        <v>-2.0000000000000018E-2</v>
      </c>
      <c r="R34" s="36">
        <f t="shared" si="147"/>
        <v>-2.0000000000000018E-2</v>
      </c>
      <c r="S34" s="36">
        <f t="shared" si="147"/>
        <v>-2.0000000000000018E-2</v>
      </c>
      <c r="T34" s="36">
        <f t="shared" si="147"/>
        <v>-2.0000000000000018E-2</v>
      </c>
      <c r="U34" s="36">
        <f t="shared" si="147"/>
        <v>-2.0000000000000018E-2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6" t="s">
        <v>71</v>
      </c>
      <c r="B35" s="20"/>
      <c r="C35" s="45">
        <f>C18/B18-1</f>
        <v>0.44394618834080712</v>
      </c>
      <c r="D35" s="45">
        <f>D18/C18-1</f>
        <v>0.27329192546583858</v>
      </c>
      <c r="E35" s="45">
        <f>E18/D18-1</f>
        <v>0.35121951219512204</v>
      </c>
      <c r="F35" s="45">
        <f t="shared" ref="F35:U35" si="148">F18/E18-1</f>
        <v>0.34837545126353797</v>
      </c>
      <c r="G35" s="45">
        <f t="shared" si="148"/>
        <v>0.19056224899598373</v>
      </c>
      <c r="H35" s="45">
        <f t="shared" si="148"/>
        <v>0.19088379153314206</v>
      </c>
      <c r="I35" s="45">
        <f t="shared" si="148"/>
        <v>0.19119675671847913</v>
      </c>
      <c r="J35" s="45">
        <f t="shared" si="148"/>
        <v>0.1915012110999712</v>
      </c>
      <c r="K35" s="45">
        <f t="shared" si="148"/>
        <v>0.19179723264736737</v>
      </c>
      <c r="L35" s="45">
        <f>L18/K18-1</f>
        <v>6.4514432628587803E-2</v>
      </c>
      <c r="M35" s="45">
        <f t="shared" si="148"/>
        <v>6.4998270950655357E-2</v>
      </c>
      <c r="N35" s="45">
        <f t="shared" si="148"/>
        <v>6.549119702419226E-2</v>
      </c>
      <c r="O35" s="45">
        <f t="shared" si="148"/>
        <v>6.5992921174950592E-2</v>
      </c>
      <c r="P35" s="45">
        <f t="shared" si="148"/>
        <v>6.6503123935434116E-2</v>
      </c>
      <c r="Q35" s="45">
        <f t="shared" si="148"/>
        <v>1.4042912620809922E-2</v>
      </c>
      <c r="R35" s="45">
        <f t="shared" si="148"/>
        <v>1.6257189092177216E-2</v>
      </c>
      <c r="S35" s="45">
        <f t="shared" si="148"/>
        <v>1.8531352732206408E-2</v>
      </c>
      <c r="T35" s="45">
        <f t="shared" si="148"/>
        <v>2.0856730467013751E-2</v>
      </c>
      <c r="U35" s="45">
        <f t="shared" si="148"/>
        <v>2.3223762539322346E-2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B36" s="20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2" t="s">
        <v>26</v>
      </c>
      <c r="B37" s="24">
        <f>B38-B39</f>
        <v>267</v>
      </c>
      <c r="C37" s="24">
        <f>C38-C39</f>
        <v>300</v>
      </c>
      <c r="D37" s="24">
        <f>D38-D39</f>
        <v>344</v>
      </c>
      <c r="E37" s="24">
        <f>E38-E39</f>
        <v>363</v>
      </c>
      <c r="F37" s="24">
        <f>F38-F39</f>
        <v>363</v>
      </c>
      <c r="G37" s="51">
        <f>F37+G23</f>
        <v>250.21344000000011</v>
      </c>
      <c r="H37" s="51">
        <f>G37+H23</f>
        <v>186.93880392000037</v>
      </c>
      <c r="I37" s="51">
        <f t="shared" ref="I37:U37" si="149">H37+I23</f>
        <v>205.90306849056037</v>
      </c>
      <c r="J37" s="51">
        <f t="shared" si="149"/>
        <v>353.08347527839067</v>
      </c>
      <c r="K37" s="51">
        <f t="shared" si="149"/>
        <v>692.34185282365229</v>
      </c>
      <c r="L37" s="51">
        <f t="shared" si="149"/>
        <v>1128.2130668184413</v>
      </c>
      <c r="M37" s="51">
        <f t="shared" si="149"/>
        <v>1674.3475617919548</v>
      </c>
      <c r="N37" s="51">
        <f t="shared" si="149"/>
        <v>2345.9756713676129</v>
      </c>
      <c r="O37" s="51">
        <f t="shared" si="149"/>
        <v>3160.0766263632931</v>
      </c>
      <c r="P37" s="51">
        <f t="shared" si="149"/>
        <v>4135.5650196463876</v>
      </c>
      <c r="Q37" s="51">
        <f t="shared" si="149"/>
        <v>5254.1614682400159</v>
      </c>
      <c r="R37" s="51">
        <f t="shared" si="149"/>
        <v>6520.8655900082813</v>
      </c>
      <c r="S37" s="51">
        <f t="shared" si="149"/>
        <v>7940.7843424213333</v>
      </c>
      <c r="T37" s="51">
        <f t="shared" si="149"/>
        <v>9519.1224256984151</v>
      </c>
      <c r="U37" s="51">
        <f t="shared" si="149"/>
        <v>11261.171026841896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3" t="s">
        <v>27</v>
      </c>
      <c r="B38" s="52">
        <f>Reports!E32</f>
        <v>267</v>
      </c>
      <c r="C38" s="52">
        <f>Reports!I32</f>
        <v>300</v>
      </c>
      <c r="D38" s="52">
        <f>Reports!M32</f>
        <v>344</v>
      </c>
      <c r="E38" s="52">
        <f>Reports!Q32</f>
        <v>821</v>
      </c>
      <c r="F38" s="52">
        <f>Reports!U32</f>
        <v>846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23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A39" s="3" t="s">
        <v>28</v>
      </c>
      <c r="B39" s="52">
        <f>Reports!E33</f>
        <v>0</v>
      </c>
      <c r="C39" s="52">
        <f>Reports!I33</f>
        <v>0</v>
      </c>
      <c r="D39" s="52">
        <f>Reports!M33</f>
        <v>0</v>
      </c>
      <c r="E39" s="52">
        <f>Reports!Q33</f>
        <v>458</v>
      </c>
      <c r="F39" s="52">
        <f>Reports!U33</f>
        <v>483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23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4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3" t="s">
        <v>56</v>
      </c>
      <c r="B41" s="55">
        <f>Reports!E35</f>
        <v>57</v>
      </c>
      <c r="C41" s="55">
        <f>Reports!I35</f>
        <v>53</v>
      </c>
      <c r="D41" s="55">
        <f>Reports!M35</f>
        <v>67</v>
      </c>
      <c r="E41" s="52">
        <f>Reports!Q35</f>
        <v>146</v>
      </c>
      <c r="F41" s="52">
        <f>Reports!U35</f>
        <v>207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3" t="s">
        <v>57</v>
      </c>
      <c r="B42" s="55">
        <f>Reports!E36</f>
        <v>423</v>
      </c>
      <c r="C42" s="55">
        <f>Reports!I36</f>
        <v>475</v>
      </c>
      <c r="D42" s="55">
        <f>Reports!M36</f>
        <v>591</v>
      </c>
      <c r="E42" s="52">
        <f>Reports!Q36</f>
        <v>1238</v>
      </c>
      <c r="F42" s="52">
        <f>Reports!U36</f>
        <v>1515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A43" s="3" t="s">
        <v>58</v>
      </c>
      <c r="B43" s="55">
        <f>Reports!E37</f>
        <v>129</v>
      </c>
      <c r="C43" s="55">
        <f>Reports!I37</f>
        <v>176</v>
      </c>
      <c r="D43" s="55">
        <f>Reports!M37</f>
        <v>237</v>
      </c>
      <c r="E43" s="52">
        <f>Reports!Q37</f>
        <v>821</v>
      </c>
      <c r="F43" s="52">
        <f>Reports!U37</f>
        <v>1057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</row>
    <row r="45" spans="1:117" x14ac:dyDescent="0.15">
      <c r="A45" s="3" t="s">
        <v>59</v>
      </c>
      <c r="B45" s="56">
        <f>B42-B41-B38</f>
        <v>99</v>
      </c>
      <c r="C45" s="56">
        <f>C42-C41-C38</f>
        <v>122</v>
      </c>
      <c r="D45" s="56">
        <f>D42-D41-D38</f>
        <v>180</v>
      </c>
      <c r="E45" s="56">
        <f>E42-E41-E38</f>
        <v>271</v>
      </c>
      <c r="F45" s="56">
        <f>F42-F41-F38</f>
        <v>462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60</v>
      </c>
      <c r="B46" s="56">
        <f>B42-B43</f>
        <v>294</v>
      </c>
      <c r="C46" s="56">
        <f>C42-C43</f>
        <v>299</v>
      </c>
      <c r="D46" s="56">
        <f>D42-D43</f>
        <v>354</v>
      </c>
      <c r="E46" s="56">
        <f>E42-E43</f>
        <v>417</v>
      </c>
      <c r="F46" s="56">
        <f>F42-F43</f>
        <v>458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</row>
    <row r="48" spans="1:117" x14ac:dyDescent="0.15">
      <c r="A48" s="18" t="s">
        <v>62</v>
      </c>
      <c r="B48" s="57">
        <f>B23/B46</f>
        <v>-0.27692517006802708</v>
      </c>
      <c r="C48" s="57">
        <f>C23/C46</f>
        <v>-0.34080602006688976</v>
      </c>
      <c r="D48" s="57">
        <f>D23/D46</f>
        <v>-0.29024293785310729</v>
      </c>
      <c r="E48" s="57">
        <f>E23/E46</f>
        <v>-0.3081774580335731</v>
      </c>
      <c r="F48" s="57">
        <f>F23/F46</f>
        <v>-0.37744104803493461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</row>
    <row r="49" spans="1:117" x14ac:dyDescent="0.15">
      <c r="A49" s="18" t="s">
        <v>63</v>
      </c>
      <c r="B49" s="57">
        <f>B23/B42</f>
        <v>-0.19247281323877061</v>
      </c>
      <c r="C49" s="57">
        <f>C23/C42</f>
        <v>-0.21452842105263167</v>
      </c>
      <c r="D49" s="57">
        <f>D23/D42</f>
        <v>-0.17385109983079522</v>
      </c>
      <c r="E49" s="57">
        <f>E23/E42</f>
        <v>-0.10380452342487884</v>
      </c>
      <c r="F49" s="57">
        <f>F23/F42</f>
        <v>-0.11410429042904294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</row>
    <row r="50" spans="1:117" x14ac:dyDescent="0.15">
      <c r="A50" s="18" t="s">
        <v>64</v>
      </c>
      <c r="B50" s="57">
        <f>B23/(B46-B41)</f>
        <v>-0.34352742616033743</v>
      </c>
      <c r="C50" s="57">
        <f>C23/(C46-C41)</f>
        <v>-0.41423170731707332</v>
      </c>
      <c r="D50" s="57">
        <f>D23/(D46-D41)</f>
        <v>-0.35799999999999993</v>
      </c>
      <c r="E50" s="57">
        <f>E23/(E46-E41)</f>
        <v>-0.47420664206642066</v>
      </c>
      <c r="F50" s="57">
        <f>F23/(F46-F41)</f>
        <v>-0.68871713147410374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8" t="s">
        <v>65</v>
      </c>
      <c r="B51" s="57">
        <f>B23/B45</f>
        <v>-0.82238383838383811</v>
      </c>
      <c r="C51" s="57">
        <f>C23/C45</f>
        <v>-0.83525409836065601</v>
      </c>
      <c r="D51" s="57">
        <f>D23/D45</f>
        <v>-0.57081111111111105</v>
      </c>
      <c r="E51" s="57">
        <f>E23/E45</f>
        <v>-0.47420664206642066</v>
      </c>
      <c r="F51" s="57">
        <f>F23/F45</f>
        <v>-0.37417316017316027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6" t="s">
        <v>70</v>
      </c>
      <c r="B53" s="39"/>
      <c r="C53" s="57">
        <f>C10/B10-1</f>
        <v>0.49447712293071699</v>
      </c>
      <c r="D53" s="57">
        <f>D10/C10-1</f>
        <v>0.38357815249407867</v>
      </c>
      <c r="E53" s="57">
        <f>E10/D10-1</f>
        <v>0.3870295940232813</v>
      </c>
      <c r="F53" s="57">
        <f>F10/E10-1</f>
        <v>0.36354146833548784</v>
      </c>
      <c r="G53" s="57">
        <f>G10/F10-1</f>
        <v>0.30000000000000004</v>
      </c>
      <c r="H53" s="57">
        <f>H10/G10-1</f>
        <v>0.30000000000000004</v>
      </c>
      <c r="I53" s="57">
        <f>I10/H10-1</f>
        <v>0.30000000000000004</v>
      </c>
      <c r="J53" s="57">
        <f>J10/I10-1</f>
        <v>0.30000000000000004</v>
      </c>
      <c r="K53" s="57">
        <f>K10/J10-1</f>
        <v>0.30000000000000004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</sheetData>
  <hyperlinks>
    <hyperlink ref="A1" r:id="rId1" xr:uid="{00000000-0004-0000-0000-000000000000}"/>
    <hyperlink ref="L4" r:id="rId2" xr:uid="{CBCA994A-BC74-CB48-8009-AD2DE8254A02}"/>
    <hyperlink ref="A7" r:id="rId3" xr:uid="{3731E9F4-8B73-D64B-BE5F-6ADC0AB1BDA0}"/>
    <hyperlink ref="A4" r:id="rId4" xr:uid="{3DADD40F-D948-664B-9BAD-8E5B99A1EF15}"/>
    <hyperlink ref="A8" r:id="rId5" xr:uid="{E5E691E2-A232-6F45-9BCA-722B0C158AB6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zoomScale="110" zoomScaleNormal="110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A5" sqref="AA5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68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72</v>
      </c>
      <c r="W1" s="23" t="s">
        <v>77</v>
      </c>
      <c r="X1" s="23" t="s">
        <v>78</v>
      </c>
      <c r="Y1" s="23" t="s">
        <v>73</v>
      </c>
    </row>
    <row r="2" spans="1:25" s="20" customFormat="1" x14ac:dyDescent="0.15">
      <c r="A2" s="1"/>
      <c r="B2" s="59">
        <v>42094</v>
      </c>
      <c r="C2" s="59">
        <v>42185</v>
      </c>
      <c r="D2" s="59">
        <v>42277</v>
      </c>
      <c r="E2" s="59">
        <v>42369</v>
      </c>
      <c r="F2" s="60">
        <v>42460</v>
      </c>
      <c r="G2" s="59">
        <v>42551</v>
      </c>
      <c r="H2" s="59">
        <v>42643</v>
      </c>
      <c r="I2" s="59">
        <v>42735</v>
      </c>
      <c r="J2" s="60">
        <v>42825</v>
      </c>
      <c r="K2" s="59">
        <v>42916</v>
      </c>
      <c r="L2" s="59">
        <v>43008</v>
      </c>
      <c r="M2" s="59">
        <v>43100</v>
      </c>
      <c r="N2" s="60">
        <v>43190</v>
      </c>
      <c r="O2" s="59">
        <v>43281</v>
      </c>
      <c r="P2" s="59">
        <v>43373</v>
      </c>
      <c r="Q2" s="59">
        <v>43465</v>
      </c>
      <c r="R2" s="60">
        <v>43555</v>
      </c>
      <c r="S2" s="59">
        <v>43738</v>
      </c>
      <c r="T2" s="59">
        <v>43738</v>
      </c>
      <c r="U2" s="59">
        <v>43830</v>
      </c>
      <c r="V2" s="60">
        <v>43921</v>
      </c>
      <c r="W2" s="59">
        <v>44012</v>
      </c>
      <c r="X2" s="59">
        <v>44104</v>
      </c>
    </row>
    <row r="3" spans="1:25" s="8" customFormat="1" x14ac:dyDescent="0.15">
      <c r="A3" s="8" t="s">
        <v>69</v>
      </c>
      <c r="B3" s="23">
        <v>42.234000000000002</v>
      </c>
      <c r="C3" s="23">
        <v>48.226999999999997</v>
      </c>
      <c r="D3" s="23">
        <v>55.661000000000001</v>
      </c>
      <c r="E3" s="23">
        <v>62.646000000000001</v>
      </c>
      <c r="F3" s="22">
        <v>68.459000000000003</v>
      </c>
      <c r="G3" s="23">
        <v>74.2</v>
      </c>
      <c r="H3" s="23">
        <v>80.716999999999999</v>
      </c>
      <c r="I3" s="23">
        <v>88.623000000000005</v>
      </c>
      <c r="J3" s="22">
        <v>93.888000000000005</v>
      </c>
      <c r="K3" s="23">
        <v>102.096</v>
      </c>
      <c r="L3" s="23">
        <v>112.265</v>
      </c>
      <c r="M3" s="23">
        <v>123.426</v>
      </c>
      <c r="N3" s="22">
        <v>129.791</v>
      </c>
      <c r="O3" s="23">
        <v>141.88200000000001</v>
      </c>
      <c r="P3" s="23">
        <v>154.828</v>
      </c>
      <c r="Q3" s="23">
        <v>172.245</v>
      </c>
      <c r="R3" s="22">
        <v>181.48400000000001</v>
      </c>
      <c r="S3" s="23">
        <v>194.583</v>
      </c>
      <c r="T3" s="23">
        <v>210.477</v>
      </c>
      <c r="U3" s="23">
        <v>229.87100000000001</v>
      </c>
      <c r="V3" s="22">
        <v>237.47499999999999</v>
      </c>
      <c r="W3" s="23">
        <v>246.66399999999999</v>
      </c>
      <c r="X3" s="23">
        <v>261.92599999999999</v>
      </c>
      <c r="Y3" s="23"/>
    </row>
    <row r="4" spans="1:25" s="23" customFormat="1" x14ac:dyDescent="0.15">
      <c r="F4" s="22">
        <v>65</v>
      </c>
      <c r="G4" s="23">
        <v>71</v>
      </c>
      <c r="H4" s="23">
        <v>78</v>
      </c>
      <c r="I4" s="23">
        <v>86</v>
      </c>
      <c r="J4" s="22"/>
      <c r="N4" s="22">
        <v>125</v>
      </c>
      <c r="O4" s="23">
        <v>136</v>
      </c>
      <c r="P4" s="23">
        <v>150</v>
      </c>
      <c r="Q4" s="23">
        <v>164</v>
      </c>
      <c r="R4" s="22"/>
      <c r="V4" s="22">
        <v>237</v>
      </c>
      <c r="W4" s="23">
        <v>237</v>
      </c>
      <c r="X4" s="23">
        <v>250</v>
      </c>
      <c r="Y4" s="23">
        <v>274</v>
      </c>
    </row>
    <row r="5" spans="1:25" s="17" customFormat="1" x14ac:dyDescent="0.15">
      <c r="A5" s="17" t="s">
        <v>4</v>
      </c>
      <c r="B5" s="24">
        <f>SUM(B3:B3)</f>
        <v>42.234000000000002</v>
      </c>
      <c r="C5" s="24">
        <f>SUM(C3:C3)</f>
        <v>48.226999999999997</v>
      </c>
      <c r="D5" s="24">
        <f>SUM(D3:D3)</f>
        <v>55.661000000000001</v>
      </c>
      <c r="E5" s="24">
        <f>SUM(E3:E3)</f>
        <v>62.646000000000001</v>
      </c>
      <c r="F5" s="25">
        <f>SUM(F3:F3)</f>
        <v>68.459000000000003</v>
      </c>
      <c r="G5" s="24">
        <f>SUM(G3:G3)</f>
        <v>74.2</v>
      </c>
      <c r="H5" s="24">
        <f>SUM(H3:H3)</f>
        <v>80.716999999999999</v>
      </c>
      <c r="I5" s="24">
        <f>SUM(I3:I3)</f>
        <v>88.623000000000005</v>
      </c>
      <c r="J5" s="25">
        <f>SUM(J3:J3)</f>
        <v>93.888000000000005</v>
      </c>
      <c r="K5" s="24">
        <f>SUM(K3:K3)</f>
        <v>102.096</v>
      </c>
      <c r="L5" s="24">
        <f>SUM(L3:L3)</f>
        <v>112.265</v>
      </c>
      <c r="M5" s="24">
        <f>SUM(M3:M3)</f>
        <v>123.426</v>
      </c>
      <c r="N5" s="25">
        <f>SUM(N3:N3)</f>
        <v>129.791</v>
      </c>
      <c r="O5" s="24">
        <f>SUM(O3:O3)</f>
        <v>141.88200000000001</v>
      </c>
      <c r="P5" s="24">
        <f>SUM(P3:P3)</f>
        <v>154.828</v>
      </c>
      <c r="Q5" s="24">
        <f>SUM(Q3:Q3)</f>
        <v>172.245</v>
      </c>
      <c r="R5" s="25">
        <f>SUM(R3:R3)</f>
        <v>181.48400000000001</v>
      </c>
      <c r="S5" s="24">
        <f>SUM(S3:S3)</f>
        <v>194.583</v>
      </c>
      <c r="T5" s="24">
        <f>SUM(T3:T3)</f>
        <v>210.477</v>
      </c>
      <c r="U5" s="24">
        <f>SUM(U3:U3)</f>
        <v>229.87100000000001</v>
      </c>
      <c r="V5" s="25">
        <f>SUM(V3:V3)</f>
        <v>237.47499999999999</v>
      </c>
      <c r="W5" s="24">
        <f>SUM(W3:W3)</f>
        <v>246.66399999999999</v>
      </c>
      <c r="X5" s="24">
        <f>SUM(X3:X3)</f>
        <v>261.92599999999999</v>
      </c>
      <c r="Y5" s="51">
        <v>274</v>
      </c>
    </row>
    <row r="6" spans="1:25" s="8" customFormat="1" x14ac:dyDescent="0.15">
      <c r="A6" s="8" t="s">
        <v>5</v>
      </c>
      <c r="B6" s="23">
        <v>14.29</v>
      </c>
      <c r="C6" s="23">
        <v>16.161999999999999</v>
      </c>
      <c r="D6" s="23">
        <v>17.039000000000001</v>
      </c>
      <c r="E6" s="23">
        <v>19.693000000000001</v>
      </c>
      <c r="F6" s="22">
        <v>21.515999999999998</v>
      </c>
      <c r="G6" s="23">
        <v>22.936</v>
      </c>
      <c r="H6" s="23">
        <v>23.866</v>
      </c>
      <c r="I6" s="23">
        <v>25.582000000000001</v>
      </c>
      <c r="J6" s="22">
        <v>28.106999999999999</v>
      </c>
      <c r="K6" s="23">
        <v>30.663</v>
      </c>
      <c r="L6" s="23">
        <v>33.692999999999998</v>
      </c>
      <c r="M6" s="23">
        <v>34.957999999999998</v>
      </c>
      <c r="N6" s="22">
        <v>39.055999999999997</v>
      </c>
      <c r="O6" s="23">
        <v>44.16</v>
      </c>
      <c r="P6" s="23">
        <v>46.991999999999997</v>
      </c>
      <c r="Q6" s="23">
        <v>51.048000000000002</v>
      </c>
      <c r="R6" s="22">
        <v>55.654000000000003</v>
      </c>
      <c r="S6" s="23">
        <v>57.67</v>
      </c>
      <c r="T6" s="52">
        <v>59.21</v>
      </c>
      <c r="U6" s="52">
        <v>61.749000000000002</v>
      </c>
      <c r="V6" s="22">
        <v>59.701999999999998</v>
      </c>
      <c r="W6" s="52">
        <v>61.515000000000001</v>
      </c>
      <c r="X6" s="52">
        <v>62.819000000000003</v>
      </c>
      <c r="Y6" s="52"/>
    </row>
    <row r="7" spans="1:25" s="8" customFormat="1" x14ac:dyDescent="0.15">
      <c r="A7" s="8" t="s">
        <v>6</v>
      </c>
      <c r="B7" s="27">
        <f>B5-B6</f>
        <v>27.944000000000003</v>
      </c>
      <c r="C7" s="27">
        <f>C5-C6</f>
        <v>32.064999999999998</v>
      </c>
      <c r="D7" s="27">
        <f>D5-D6</f>
        <v>38.622</v>
      </c>
      <c r="E7" s="27">
        <f>E5-E6</f>
        <v>42.953000000000003</v>
      </c>
      <c r="F7" s="28">
        <f>F5-F6</f>
        <v>46.943000000000005</v>
      </c>
      <c r="G7" s="27">
        <f t="shared" ref="G7:L7" si="0">G5-G6</f>
        <v>51.264000000000003</v>
      </c>
      <c r="H7" s="27">
        <f t="shared" si="0"/>
        <v>56.850999999999999</v>
      </c>
      <c r="I7" s="27">
        <f t="shared" si="0"/>
        <v>63.041000000000004</v>
      </c>
      <c r="J7" s="28">
        <f t="shared" si="0"/>
        <v>65.781000000000006</v>
      </c>
      <c r="K7" s="27">
        <f t="shared" si="0"/>
        <v>71.433000000000007</v>
      </c>
      <c r="L7" s="27">
        <f t="shared" si="0"/>
        <v>78.572000000000003</v>
      </c>
      <c r="M7" s="27">
        <f t="shared" ref="M7" si="1">M5-M6</f>
        <v>88.468000000000004</v>
      </c>
      <c r="N7" s="28">
        <f>N5-N6</f>
        <v>90.734999999999999</v>
      </c>
      <c r="O7" s="27">
        <f>O5-O6</f>
        <v>97.722000000000008</v>
      </c>
      <c r="P7" s="27">
        <f t="shared" ref="P7:R7" si="2">P5-P6</f>
        <v>107.83600000000001</v>
      </c>
      <c r="Q7" s="27">
        <f t="shared" si="2"/>
        <v>121.197</v>
      </c>
      <c r="R7" s="28">
        <f t="shared" si="2"/>
        <v>125.83000000000001</v>
      </c>
      <c r="S7" s="27">
        <f t="shared" ref="S7:X7" si="3">S5-S6</f>
        <v>136.91300000000001</v>
      </c>
      <c r="T7" s="27">
        <f t="shared" si="3"/>
        <v>151.267</v>
      </c>
      <c r="U7" s="27">
        <f t="shared" si="3"/>
        <v>168.12200000000001</v>
      </c>
      <c r="V7" s="28">
        <f t="shared" ref="V7" si="4">V5-V6</f>
        <v>177.773</v>
      </c>
      <c r="W7" s="27">
        <f t="shared" si="3"/>
        <v>185.149</v>
      </c>
      <c r="X7" s="27">
        <f t="shared" si="3"/>
        <v>199.10699999999997</v>
      </c>
      <c r="Y7" s="52"/>
    </row>
    <row r="8" spans="1:25" s="8" customFormat="1" x14ac:dyDescent="0.15">
      <c r="A8" s="8" t="s">
        <v>7</v>
      </c>
      <c r="B8" s="23">
        <v>13</v>
      </c>
      <c r="C8" s="23">
        <v>14</v>
      </c>
      <c r="D8" s="23">
        <v>16</v>
      </c>
      <c r="E8" s="23">
        <v>19</v>
      </c>
      <c r="F8" s="22">
        <v>22</v>
      </c>
      <c r="G8" s="23">
        <v>22</v>
      </c>
      <c r="H8" s="23">
        <v>23</v>
      </c>
      <c r="I8" s="23">
        <v>24</v>
      </c>
      <c r="J8" s="22">
        <v>26</v>
      </c>
      <c r="K8" s="23">
        <v>29</v>
      </c>
      <c r="L8" s="23">
        <v>29</v>
      </c>
      <c r="M8" s="23">
        <v>31</v>
      </c>
      <c r="N8" s="22">
        <v>37</v>
      </c>
      <c r="O8" s="23">
        <v>38</v>
      </c>
      <c r="P8" s="23">
        <v>40</v>
      </c>
      <c r="Q8" s="23">
        <v>45</v>
      </c>
      <c r="R8" s="22">
        <v>47</v>
      </c>
      <c r="S8" s="23">
        <v>51</v>
      </c>
      <c r="T8" s="52">
        <v>55</v>
      </c>
      <c r="U8" s="52">
        <v>56</v>
      </c>
      <c r="V8" s="22">
        <v>60</v>
      </c>
      <c r="W8" s="52">
        <v>59</v>
      </c>
      <c r="X8" s="52">
        <v>65</v>
      </c>
      <c r="Y8" s="52"/>
    </row>
    <row r="9" spans="1:25" s="8" customFormat="1" x14ac:dyDescent="0.15">
      <c r="A9" s="8" t="s">
        <v>8</v>
      </c>
      <c r="B9" s="23">
        <v>23</v>
      </c>
      <c r="C9" s="23">
        <v>27</v>
      </c>
      <c r="D9" s="23">
        <v>29</v>
      </c>
      <c r="E9" s="23">
        <v>34</v>
      </c>
      <c r="F9" s="22">
        <v>36</v>
      </c>
      <c r="G9" s="23">
        <v>39</v>
      </c>
      <c r="H9" s="23">
        <v>44</v>
      </c>
      <c r="I9" s="23">
        <v>48</v>
      </c>
      <c r="J9" s="22">
        <v>46</v>
      </c>
      <c r="K9" s="23">
        <v>50</v>
      </c>
      <c r="L9" s="23">
        <v>54</v>
      </c>
      <c r="M9" s="23">
        <v>64</v>
      </c>
      <c r="N9" s="22">
        <v>65</v>
      </c>
      <c r="O9" s="23">
        <v>69</v>
      </c>
      <c r="P9" s="23">
        <v>74</v>
      </c>
      <c r="Q9" s="23">
        <v>83</v>
      </c>
      <c r="R9" s="22">
        <v>92</v>
      </c>
      <c r="S9" s="23">
        <v>95</v>
      </c>
      <c r="T9" s="52">
        <v>99</v>
      </c>
      <c r="U9" s="52">
        <v>111</v>
      </c>
      <c r="V9" s="22">
        <v>124</v>
      </c>
      <c r="W9" s="52">
        <v>121</v>
      </c>
      <c r="X9" s="52">
        <v>124</v>
      </c>
      <c r="Y9" s="52"/>
    </row>
    <row r="10" spans="1:25" s="8" customFormat="1" x14ac:dyDescent="0.15">
      <c r="A10" s="8" t="s">
        <v>9</v>
      </c>
      <c r="B10" s="23">
        <v>10</v>
      </c>
      <c r="C10" s="23">
        <v>12</v>
      </c>
      <c r="D10" s="23">
        <v>12</v>
      </c>
      <c r="E10" s="23">
        <v>14</v>
      </c>
      <c r="F10" s="22">
        <v>16</v>
      </c>
      <c r="G10" s="23">
        <v>16</v>
      </c>
      <c r="H10" s="23">
        <v>16</v>
      </c>
      <c r="I10" s="23">
        <v>16</v>
      </c>
      <c r="J10" s="22">
        <v>18</v>
      </c>
      <c r="K10" s="23">
        <v>20</v>
      </c>
      <c r="L10" s="23">
        <v>21</v>
      </c>
      <c r="M10" s="23">
        <v>22</v>
      </c>
      <c r="N10" s="22">
        <v>22</v>
      </c>
      <c r="O10" s="23">
        <v>24</v>
      </c>
      <c r="P10" s="23">
        <v>27</v>
      </c>
      <c r="Q10" s="23">
        <v>30</v>
      </c>
      <c r="R10" s="22">
        <v>31</v>
      </c>
      <c r="S10" s="23">
        <v>43</v>
      </c>
      <c r="T10" s="52">
        <v>33</v>
      </c>
      <c r="U10" s="52">
        <v>34</v>
      </c>
      <c r="V10" s="22">
        <v>34</v>
      </c>
      <c r="W10" s="52">
        <v>36</v>
      </c>
      <c r="X10" s="52">
        <v>39</v>
      </c>
      <c r="Y10" s="52"/>
    </row>
    <row r="11" spans="1:25" s="8" customFormat="1" x14ac:dyDescent="0.15">
      <c r="A11" s="8" t="s">
        <v>10</v>
      </c>
      <c r="B11" s="27">
        <f>SUM(B8:B10)</f>
        <v>46</v>
      </c>
      <c r="C11" s="27">
        <f>SUM(C8:C10)</f>
        <v>53</v>
      </c>
      <c r="D11" s="27">
        <f>SUM(D8:D10)</f>
        <v>57</v>
      </c>
      <c r="E11" s="27">
        <f>SUM(E8:E10)</f>
        <v>67</v>
      </c>
      <c r="F11" s="28">
        <f>SUM(F8:F10)</f>
        <v>74</v>
      </c>
      <c r="G11" s="27">
        <f t="shared" ref="G11:L11" si="5">SUM(G8:G10)</f>
        <v>77</v>
      </c>
      <c r="H11" s="27">
        <f t="shared" si="5"/>
        <v>83</v>
      </c>
      <c r="I11" s="27">
        <f t="shared" si="5"/>
        <v>88</v>
      </c>
      <c r="J11" s="28">
        <f t="shared" si="5"/>
        <v>90</v>
      </c>
      <c r="K11" s="27">
        <f t="shared" si="5"/>
        <v>99</v>
      </c>
      <c r="L11" s="27">
        <f t="shared" si="5"/>
        <v>104</v>
      </c>
      <c r="M11" s="27">
        <f t="shared" ref="M11:N11" si="6">SUM(M8:M10)</f>
        <v>117</v>
      </c>
      <c r="N11" s="28">
        <f t="shared" si="6"/>
        <v>124</v>
      </c>
      <c r="O11" s="27">
        <f t="shared" ref="O11:P11" si="7">SUM(O8:O10)</f>
        <v>131</v>
      </c>
      <c r="P11" s="27">
        <f t="shared" si="7"/>
        <v>141</v>
      </c>
      <c r="Q11" s="27">
        <f t="shared" ref="Q11:S11" si="8">SUM(Q8:Q10)</f>
        <v>158</v>
      </c>
      <c r="R11" s="28">
        <f t="shared" si="8"/>
        <v>170</v>
      </c>
      <c r="S11" s="27">
        <f t="shared" si="8"/>
        <v>189</v>
      </c>
      <c r="T11" s="27">
        <f t="shared" ref="T11:U11" si="9">SUM(T8:T10)</f>
        <v>187</v>
      </c>
      <c r="U11" s="27">
        <f t="shared" si="9"/>
        <v>201</v>
      </c>
      <c r="V11" s="28">
        <f t="shared" ref="V11:X11" si="10">SUM(V8:V10)</f>
        <v>218</v>
      </c>
      <c r="W11" s="27">
        <f t="shared" si="10"/>
        <v>216</v>
      </c>
      <c r="X11" s="27">
        <f t="shared" si="10"/>
        <v>228</v>
      </c>
      <c r="Y11" s="52"/>
    </row>
    <row r="12" spans="1:25" s="8" customFormat="1" x14ac:dyDescent="0.15">
      <c r="A12" s="8" t="s">
        <v>11</v>
      </c>
      <c r="B12" s="27">
        <f>B7-B11</f>
        <v>-18.055999999999997</v>
      </c>
      <c r="C12" s="27">
        <f>C7-C11</f>
        <v>-20.935000000000002</v>
      </c>
      <c r="D12" s="27">
        <f>D7-D11</f>
        <v>-18.378</v>
      </c>
      <c r="E12" s="27">
        <f>E7-E11</f>
        <v>-24.046999999999997</v>
      </c>
      <c r="F12" s="28">
        <f>F7-F11</f>
        <v>-27.056999999999995</v>
      </c>
      <c r="G12" s="27">
        <f t="shared" ref="G12:H12" si="11">G7-G11</f>
        <v>-25.735999999999997</v>
      </c>
      <c r="H12" s="27">
        <f t="shared" si="11"/>
        <v>-26.149000000000001</v>
      </c>
      <c r="I12" s="27">
        <f t="shared" ref="I12:P12" si="12">I7-I11</f>
        <v>-24.958999999999996</v>
      </c>
      <c r="J12" s="28">
        <f t="shared" si="12"/>
        <v>-24.218999999999994</v>
      </c>
      <c r="K12" s="27">
        <f t="shared" si="12"/>
        <v>-27.566999999999993</v>
      </c>
      <c r="L12" s="27">
        <f t="shared" si="12"/>
        <v>-25.427999999999997</v>
      </c>
      <c r="M12" s="27">
        <f t="shared" si="12"/>
        <v>-28.531999999999996</v>
      </c>
      <c r="N12" s="28">
        <f t="shared" si="12"/>
        <v>-33.265000000000001</v>
      </c>
      <c r="O12" s="27">
        <f t="shared" si="12"/>
        <v>-33.277999999999992</v>
      </c>
      <c r="P12" s="27">
        <f t="shared" si="12"/>
        <v>-33.163999999999987</v>
      </c>
      <c r="Q12" s="27">
        <f t="shared" ref="Q12:S12" si="13">Q7-Q11</f>
        <v>-36.802999999999997</v>
      </c>
      <c r="R12" s="28">
        <f t="shared" si="13"/>
        <v>-44.169999999999987</v>
      </c>
      <c r="S12" s="27">
        <f t="shared" si="13"/>
        <v>-52.086999999999989</v>
      </c>
      <c r="T12" s="27">
        <f t="shared" ref="T12:U12" si="14">T7-T11</f>
        <v>-35.733000000000004</v>
      </c>
      <c r="U12" s="27">
        <f t="shared" si="14"/>
        <v>-32.877999999999986</v>
      </c>
      <c r="V12" s="28">
        <f t="shared" ref="V12:X12" si="15">V7-V11</f>
        <v>-40.227000000000004</v>
      </c>
      <c r="W12" s="27">
        <f t="shared" si="15"/>
        <v>-30.850999999999999</v>
      </c>
      <c r="X12" s="27">
        <f t="shared" si="15"/>
        <v>-28.893000000000029</v>
      </c>
      <c r="Y12" s="52"/>
    </row>
    <row r="13" spans="1:25" s="8" customFormat="1" x14ac:dyDescent="0.15">
      <c r="A13" s="8" t="s">
        <v>12</v>
      </c>
      <c r="B13" s="23">
        <v>0</v>
      </c>
      <c r="C13" s="23">
        <v>0</v>
      </c>
      <c r="D13" s="23">
        <v>0</v>
      </c>
      <c r="E13" s="23">
        <v>0</v>
      </c>
      <c r="F13" s="22">
        <v>0</v>
      </c>
      <c r="G13" s="23">
        <v>0</v>
      </c>
      <c r="H13" s="23">
        <v>1</v>
      </c>
      <c r="I13" s="23">
        <v>1</v>
      </c>
      <c r="J13" s="22">
        <v>0</v>
      </c>
      <c r="K13" s="23">
        <f>1+0</f>
        <v>1</v>
      </c>
      <c r="L13" s="23">
        <f>1+0</f>
        <v>1</v>
      </c>
      <c r="M13" s="23">
        <v>1</v>
      </c>
      <c r="N13" s="22">
        <v>1</v>
      </c>
      <c r="O13" s="23">
        <f>4-6+0</f>
        <v>-2</v>
      </c>
      <c r="P13" s="23">
        <f>4-6+0</f>
        <v>-2</v>
      </c>
      <c r="Q13" s="23">
        <f>5-6+0</f>
        <v>-1</v>
      </c>
      <c r="R13" s="22">
        <f>5-7+1</f>
        <v>-1</v>
      </c>
      <c r="S13" s="23">
        <f>-7+4</f>
        <v>-3</v>
      </c>
      <c r="T13" s="52">
        <f>-7+8</f>
        <v>1</v>
      </c>
      <c r="U13" s="52">
        <f>5-7-1</f>
        <v>-3</v>
      </c>
      <c r="V13" s="22">
        <f>5-7+2</f>
        <v>0</v>
      </c>
      <c r="W13" s="52">
        <f>-8-26+2</f>
        <v>-32</v>
      </c>
      <c r="X13" s="52">
        <f>-14+4</f>
        <v>-10</v>
      </c>
      <c r="Y13" s="52"/>
    </row>
    <row r="14" spans="1:25" s="8" customFormat="1" x14ac:dyDescent="0.15">
      <c r="A14" s="8" t="s">
        <v>13</v>
      </c>
      <c r="B14" s="27">
        <f>B12+B13</f>
        <v>-18.055999999999997</v>
      </c>
      <c r="C14" s="27">
        <f>C12+C13</f>
        <v>-20.935000000000002</v>
      </c>
      <c r="D14" s="27">
        <f>D12+D13</f>
        <v>-18.378</v>
      </c>
      <c r="E14" s="27">
        <f>E12+E13</f>
        <v>-24.046999999999997</v>
      </c>
      <c r="F14" s="28">
        <f>F12+F13</f>
        <v>-27.056999999999995</v>
      </c>
      <c r="G14" s="27">
        <f t="shared" ref="G14:I14" si="16">G12+G13</f>
        <v>-25.735999999999997</v>
      </c>
      <c r="H14" s="27">
        <f t="shared" si="16"/>
        <v>-25.149000000000001</v>
      </c>
      <c r="I14" s="27">
        <f t="shared" si="16"/>
        <v>-23.958999999999996</v>
      </c>
      <c r="J14" s="28">
        <f t="shared" ref="J14:K14" si="17">J12+J13</f>
        <v>-24.218999999999994</v>
      </c>
      <c r="K14" s="27">
        <f t="shared" si="17"/>
        <v>-26.566999999999993</v>
      </c>
      <c r="L14" s="27">
        <f t="shared" ref="L14:N14" si="18">L12+L13</f>
        <v>-24.427999999999997</v>
      </c>
      <c r="M14" s="27">
        <f>M12+M13</f>
        <v>-27.531999999999996</v>
      </c>
      <c r="N14" s="28">
        <f t="shared" si="18"/>
        <v>-32.265000000000001</v>
      </c>
      <c r="O14" s="27">
        <f t="shared" ref="O14" si="19">O12+O13</f>
        <v>-35.277999999999992</v>
      </c>
      <c r="P14" s="27">
        <f t="shared" ref="P14:T14" si="20">P12+P13</f>
        <v>-35.163999999999987</v>
      </c>
      <c r="Q14" s="27">
        <f t="shared" si="20"/>
        <v>-37.802999999999997</v>
      </c>
      <c r="R14" s="28">
        <f t="shared" si="20"/>
        <v>-45.169999999999987</v>
      </c>
      <c r="S14" s="27">
        <f t="shared" si="20"/>
        <v>-55.086999999999989</v>
      </c>
      <c r="T14" s="27">
        <f t="shared" si="20"/>
        <v>-34.733000000000004</v>
      </c>
      <c r="U14" s="27">
        <f t="shared" ref="U14" si="21">U12+U13</f>
        <v>-35.877999999999986</v>
      </c>
      <c r="V14" s="28">
        <f t="shared" ref="V14:X14" si="22">V12+V13</f>
        <v>-40.227000000000004</v>
      </c>
      <c r="W14" s="27">
        <f t="shared" si="22"/>
        <v>-62.850999999999999</v>
      </c>
      <c r="X14" s="27">
        <f t="shared" si="22"/>
        <v>-38.893000000000029</v>
      </c>
      <c r="Y14" s="52"/>
    </row>
    <row r="15" spans="1:25" s="8" customFormat="1" x14ac:dyDescent="0.15">
      <c r="A15" s="8" t="s">
        <v>14</v>
      </c>
      <c r="B15" s="23">
        <v>0</v>
      </c>
      <c r="C15" s="23">
        <v>0</v>
      </c>
      <c r="D15" s="23">
        <v>0</v>
      </c>
      <c r="E15" s="23">
        <v>0</v>
      </c>
      <c r="F15" s="22">
        <v>0</v>
      </c>
      <c r="G15" s="23">
        <v>0</v>
      </c>
      <c r="H15" s="23">
        <v>0</v>
      </c>
      <c r="I15" s="23">
        <v>0</v>
      </c>
      <c r="J15" s="22">
        <v>0</v>
      </c>
      <c r="K15" s="23">
        <v>-1</v>
      </c>
      <c r="L15" s="23">
        <v>0</v>
      </c>
      <c r="M15" s="23">
        <v>1</v>
      </c>
      <c r="N15" s="22">
        <v>-3</v>
      </c>
      <c r="O15" s="23">
        <v>-2</v>
      </c>
      <c r="P15" s="23">
        <v>-2</v>
      </c>
      <c r="Q15" s="23">
        <v>-5</v>
      </c>
      <c r="R15" s="22">
        <v>0</v>
      </c>
      <c r="S15" s="23">
        <v>1</v>
      </c>
      <c r="T15" s="23">
        <v>0</v>
      </c>
      <c r="U15" s="23">
        <v>1</v>
      </c>
      <c r="V15" s="22">
        <v>2</v>
      </c>
      <c r="W15" s="23">
        <v>1</v>
      </c>
      <c r="X15" s="23">
        <v>2</v>
      </c>
      <c r="Y15" s="23"/>
    </row>
    <row r="16" spans="1:25" s="48" customFormat="1" x14ac:dyDescent="0.15">
      <c r="A16" s="48" t="s">
        <v>68</v>
      </c>
      <c r="B16" s="40"/>
      <c r="C16" s="40"/>
      <c r="D16" s="40"/>
      <c r="E16" s="40"/>
      <c r="F16" s="41"/>
      <c r="G16" s="40"/>
      <c r="H16" s="40"/>
      <c r="I16" s="40"/>
      <c r="J16" s="41"/>
      <c r="K16" s="40"/>
      <c r="L16" s="40"/>
      <c r="M16" s="40"/>
      <c r="N16" s="41"/>
      <c r="O16" s="40"/>
      <c r="P16" s="40"/>
      <c r="Q16" s="40"/>
      <c r="R16" s="41"/>
      <c r="S16" s="40"/>
      <c r="T16" s="40"/>
      <c r="U16" s="40"/>
      <c r="V16" s="41"/>
      <c r="W16" s="40"/>
      <c r="X16" s="40"/>
      <c r="Y16" s="40"/>
    </row>
    <row r="17" spans="1:25" s="17" customFormat="1" x14ac:dyDescent="0.15">
      <c r="A17" s="17" t="s">
        <v>15</v>
      </c>
      <c r="B17" s="24">
        <f>B14-B15</f>
        <v>-18.055999999999997</v>
      </c>
      <c r="C17" s="24">
        <f>C14-C15</f>
        <v>-20.935000000000002</v>
      </c>
      <c r="D17" s="24">
        <f>D14-D15</f>
        <v>-18.378</v>
      </c>
      <c r="E17" s="24">
        <f>E14-E15</f>
        <v>-24.046999999999997</v>
      </c>
      <c r="F17" s="25">
        <f>F14-F15</f>
        <v>-27.056999999999995</v>
      </c>
      <c r="G17" s="24">
        <f t="shared" ref="G17:H17" si="23">G14-G15</f>
        <v>-25.735999999999997</v>
      </c>
      <c r="H17" s="24">
        <f t="shared" si="23"/>
        <v>-25.149000000000001</v>
      </c>
      <c r="I17" s="24">
        <f t="shared" ref="I17:O17" si="24">I14-I15</f>
        <v>-23.958999999999996</v>
      </c>
      <c r="J17" s="25">
        <f t="shared" si="24"/>
        <v>-24.218999999999994</v>
      </c>
      <c r="K17" s="24">
        <f t="shared" si="24"/>
        <v>-25.566999999999993</v>
      </c>
      <c r="L17" s="24">
        <f t="shared" si="24"/>
        <v>-24.427999999999997</v>
      </c>
      <c r="M17" s="24">
        <f t="shared" si="24"/>
        <v>-28.531999999999996</v>
      </c>
      <c r="N17" s="25">
        <f t="shared" si="24"/>
        <v>-29.265000000000001</v>
      </c>
      <c r="O17" s="24">
        <f t="shared" si="24"/>
        <v>-33.277999999999992</v>
      </c>
      <c r="P17" s="24">
        <f t="shared" ref="P17:S17" si="25">P14-P15</f>
        <v>-33.163999999999987</v>
      </c>
      <c r="Q17" s="24">
        <f t="shared" si="25"/>
        <v>-32.802999999999997</v>
      </c>
      <c r="R17" s="25">
        <f t="shared" si="25"/>
        <v>-45.169999999999987</v>
      </c>
      <c r="S17" s="24">
        <f t="shared" si="25"/>
        <v>-56.086999999999989</v>
      </c>
      <c r="T17" s="24">
        <f t="shared" ref="T17:U17" si="26">T14-T15</f>
        <v>-34.733000000000004</v>
      </c>
      <c r="U17" s="24">
        <f t="shared" si="26"/>
        <v>-36.877999999999986</v>
      </c>
      <c r="V17" s="25">
        <f t="shared" ref="V17:X17" si="27">V14-V15</f>
        <v>-42.227000000000004</v>
      </c>
      <c r="W17" s="24">
        <f t="shared" si="27"/>
        <v>-63.850999999999999</v>
      </c>
      <c r="X17" s="24">
        <f t="shared" si="27"/>
        <v>-40.893000000000029</v>
      </c>
      <c r="Y17" s="51"/>
    </row>
    <row r="18" spans="1:25" s="4" customFormat="1" x14ac:dyDescent="0.15">
      <c r="A18" s="4" t="s">
        <v>16</v>
      </c>
      <c r="B18" s="61">
        <f t="shared" ref="B18:H18" si="28">IFERROR(B17/B19,0)</f>
        <v>-0.23652702454871752</v>
      </c>
      <c r="C18" s="61">
        <f t="shared" si="28"/>
        <v>-0.2423312883435583</v>
      </c>
      <c r="D18" s="61">
        <f t="shared" si="28"/>
        <v>-0.2093714754434533</v>
      </c>
      <c r="E18" s="61">
        <f>IFERROR(E17/E19,0)</f>
        <v>-0.26996957551671102</v>
      </c>
      <c r="F18" s="62">
        <f t="shared" si="28"/>
        <v>-0.29890962118450265</v>
      </c>
      <c r="G18" s="61">
        <f t="shared" si="28"/>
        <v>-0.27921105734805907</v>
      </c>
      <c r="H18" s="61">
        <f t="shared" si="28"/>
        <v>-0.26730084498060269</v>
      </c>
      <c r="I18" s="61">
        <f t="shared" ref="I18:L18" si="29">IFERROR(I17/I19,0)</f>
        <v>-0.25011222114350729</v>
      </c>
      <c r="J18" s="62">
        <f t="shared" si="29"/>
        <v>-0.2484637086432418</v>
      </c>
      <c r="K18" s="61">
        <f t="shared" si="29"/>
        <v>-0.25693928004341438</v>
      </c>
      <c r="L18" s="61">
        <f t="shared" si="29"/>
        <v>-0.24268073396318257</v>
      </c>
      <c r="M18" s="61">
        <f t="shared" ref="M18" si="30">IFERROR(M17/M19,0)</f>
        <v>-0.27960487632785852</v>
      </c>
      <c r="N18" s="62">
        <f t="shared" ref="N18:S18" si="31">IFERROR(N17/N19,0)</f>
        <v>-0.28223006596458744</v>
      </c>
      <c r="O18" s="61">
        <f t="shared" si="31"/>
        <v>-0.31693333333333323</v>
      </c>
      <c r="P18" s="61">
        <f t="shared" si="31"/>
        <v>-0.3124464166266262</v>
      </c>
      <c r="Q18" s="61">
        <f t="shared" si="31"/>
        <v>-0.30546527978246901</v>
      </c>
      <c r="R18" s="62">
        <f t="shared" si="31"/>
        <v>-0.41581515235202055</v>
      </c>
      <c r="S18" s="61">
        <f t="shared" si="31"/>
        <v>-0.50994672049169887</v>
      </c>
      <c r="T18" s="61">
        <f t="shared" ref="T18:U18" si="32">IFERROR(T17/T19,0)</f>
        <v>-0.31217587474496911</v>
      </c>
      <c r="U18" s="61">
        <f t="shared" si="32"/>
        <v>-0.32781610012800444</v>
      </c>
      <c r="V18" s="62">
        <f t="shared" ref="V18:X18" si="33">IFERROR(V17/V19,0)</f>
        <v>-0.37191953354823942</v>
      </c>
      <c r="W18" s="61">
        <f t="shared" si="33"/>
        <v>-0.55716404886561954</v>
      </c>
      <c r="X18" s="61">
        <f t="shared" si="33"/>
        <v>-0.35310727145558662</v>
      </c>
      <c r="Y18" s="63"/>
    </row>
    <row r="19" spans="1:25" s="8" customFormat="1" x14ac:dyDescent="0.15">
      <c r="A19" s="8" t="s">
        <v>17</v>
      </c>
      <c r="B19" s="23">
        <v>76.337999999999994</v>
      </c>
      <c r="C19" s="23">
        <v>86.39</v>
      </c>
      <c r="D19" s="23">
        <v>87.777000000000001</v>
      </c>
      <c r="E19" s="23">
        <v>89.072999999999993</v>
      </c>
      <c r="F19" s="22">
        <v>90.519000000000005</v>
      </c>
      <c r="G19" s="23">
        <v>92.174000000000007</v>
      </c>
      <c r="H19" s="23">
        <v>94.084999999999994</v>
      </c>
      <c r="I19" s="23">
        <v>95.793000000000006</v>
      </c>
      <c r="J19" s="22">
        <v>97.474999999999994</v>
      </c>
      <c r="K19" s="23">
        <v>99.506</v>
      </c>
      <c r="L19" s="23">
        <v>100.65900000000001</v>
      </c>
      <c r="M19" s="23">
        <v>102.044</v>
      </c>
      <c r="N19" s="22">
        <v>103.69199999999999</v>
      </c>
      <c r="O19" s="23">
        <v>105</v>
      </c>
      <c r="P19" s="23">
        <v>106.143</v>
      </c>
      <c r="Q19" s="23">
        <v>107.387</v>
      </c>
      <c r="R19" s="22">
        <v>108.63</v>
      </c>
      <c r="S19" s="23">
        <v>109.986</v>
      </c>
      <c r="T19" s="52">
        <v>111.261</v>
      </c>
      <c r="U19" s="52">
        <v>112.496</v>
      </c>
      <c r="V19" s="22">
        <v>113.538</v>
      </c>
      <c r="W19" s="52">
        <v>114.6</v>
      </c>
      <c r="X19" s="52">
        <v>115.809</v>
      </c>
      <c r="Y19" s="52"/>
    </row>
    <row r="20" spans="1:25" s="42" customFormat="1" x14ac:dyDescent="0.15">
      <c r="B20" s="40"/>
      <c r="C20" s="40"/>
      <c r="D20" s="40"/>
      <c r="E20" s="40"/>
      <c r="F20" s="41"/>
      <c r="G20" s="40"/>
      <c r="H20" s="40"/>
      <c r="I20" s="40"/>
      <c r="J20" s="41"/>
      <c r="K20" s="40"/>
      <c r="L20" s="40"/>
      <c r="M20" s="40"/>
      <c r="N20" s="58"/>
      <c r="Q20" s="40"/>
      <c r="R20" s="58"/>
      <c r="V20" s="58"/>
    </row>
    <row r="21" spans="1:25" x14ac:dyDescent="0.15">
      <c r="A21" s="6" t="s">
        <v>19</v>
      </c>
      <c r="B21" s="34">
        <f t="shared" ref="B21:Q21" si="34">IFERROR(B7/B5,0)</f>
        <v>0.6616470142539187</v>
      </c>
      <c r="C21" s="34">
        <f t="shared" si="34"/>
        <v>0.66487652145063969</v>
      </c>
      <c r="D21" s="34">
        <f t="shared" si="34"/>
        <v>0.69387901762454862</v>
      </c>
      <c r="E21" s="34">
        <f t="shared" si="34"/>
        <v>0.68564633017271659</v>
      </c>
      <c r="F21" s="35">
        <f t="shared" si="34"/>
        <v>0.68570969485385413</v>
      </c>
      <c r="G21" s="34">
        <f t="shared" si="34"/>
        <v>0.69088948787061999</v>
      </c>
      <c r="H21" s="34">
        <f t="shared" si="34"/>
        <v>0.70432498730131199</v>
      </c>
      <c r="I21" s="34">
        <f t="shared" si="34"/>
        <v>0.71133904291211081</v>
      </c>
      <c r="J21" s="35">
        <f t="shared" si="34"/>
        <v>0.70063266871165641</v>
      </c>
      <c r="K21" s="34">
        <f t="shared" si="34"/>
        <v>0.6996650211565586</v>
      </c>
      <c r="L21" s="34">
        <f t="shared" si="34"/>
        <v>0.69987974880862247</v>
      </c>
      <c r="M21" s="34">
        <f t="shared" si="34"/>
        <v>0.71676956232884481</v>
      </c>
      <c r="N21" s="35">
        <f t="shared" si="34"/>
        <v>0.69908545276637057</v>
      </c>
      <c r="O21" s="34">
        <f t="shared" si="34"/>
        <v>0.68875544466528527</v>
      </c>
      <c r="P21" s="34">
        <f t="shared" si="34"/>
        <v>0.69648900715632833</v>
      </c>
      <c r="Q21" s="34">
        <f t="shared" si="34"/>
        <v>0.70363145519463555</v>
      </c>
      <c r="R21" s="35">
        <f t="shared" ref="R21:S21" si="35">IFERROR(R7/R5,0)</f>
        <v>0.69333935773952526</v>
      </c>
      <c r="S21" s="34">
        <f t="shared" si="35"/>
        <v>0.70362261862547093</v>
      </c>
      <c r="T21" s="34">
        <f t="shared" ref="T21:V21" si="36">IFERROR(T7/T5,0)</f>
        <v>0.71868660233659731</v>
      </c>
      <c r="U21" s="34">
        <f t="shared" ref="U21" si="37">IFERROR(U7/U5,0)</f>
        <v>0.73137542360715357</v>
      </c>
      <c r="V21" s="35">
        <f t="shared" si="36"/>
        <v>0.74859669438888299</v>
      </c>
      <c r="W21" s="34">
        <f t="shared" ref="W21:X21" si="38">IFERROR(W7/W5,0)</f>
        <v>0.75061216878020309</v>
      </c>
      <c r="X21" s="34">
        <f t="shared" si="38"/>
        <v>0.76016508479494205</v>
      </c>
      <c r="Y21" s="34"/>
    </row>
    <row r="22" spans="1:25" x14ac:dyDescent="0.15">
      <c r="A22" s="6" t="s">
        <v>20</v>
      </c>
      <c r="B22" s="36">
        <f t="shared" ref="B22:Q22" si="39">IFERROR(B12/B5,0)</f>
        <v>-0.42752284888952019</v>
      </c>
      <c r="C22" s="36">
        <f t="shared" si="39"/>
        <v>-0.4340929354925665</v>
      </c>
      <c r="D22" s="36">
        <f t="shared" si="39"/>
        <v>-0.33017732344011064</v>
      </c>
      <c r="E22" s="36">
        <f t="shared" si="39"/>
        <v>-0.38385531398652745</v>
      </c>
      <c r="F22" s="37">
        <f t="shared" si="39"/>
        <v>-0.39522926130968894</v>
      </c>
      <c r="G22" s="36">
        <f t="shared" si="39"/>
        <v>-0.34684636118598378</v>
      </c>
      <c r="H22" s="36">
        <f t="shared" si="39"/>
        <v>-0.32395901730738258</v>
      </c>
      <c r="I22" s="36">
        <f t="shared" si="39"/>
        <v>-0.28163117926497633</v>
      </c>
      <c r="J22" s="37">
        <f t="shared" si="39"/>
        <v>-0.25795628834355822</v>
      </c>
      <c r="K22" s="36">
        <f t="shared" si="39"/>
        <v>-0.2700105782792665</v>
      </c>
      <c r="L22" s="36">
        <f t="shared" si="39"/>
        <v>-0.22649979958134767</v>
      </c>
      <c r="M22" s="36">
        <f t="shared" si="39"/>
        <v>-0.23116685301314144</v>
      </c>
      <c r="N22" s="37">
        <f t="shared" si="39"/>
        <v>-0.25629666155588599</v>
      </c>
      <c r="O22" s="36">
        <f t="shared" si="39"/>
        <v>-0.23454701794448901</v>
      </c>
      <c r="P22" s="36">
        <f t="shared" si="39"/>
        <v>-0.21419898209626156</v>
      </c>
      <c r="Q22" s="36">
        <f t="shared" si="39"/>
        <v>-0.21366657958141017</v>
      </c>
      <c r="R22" s="37">
        <f t="shared" ref="R22:S22" si="40">IFERROR(R12/R5,0)</f>
        <v>-0.24338233673491869</v>
      </c>
      <c r="S22" s="36">
        <f t="shared" si="40"/>
        <v>-0.26768525513534064</v>
      </c>
      <c r="T22" s="36">
        <f t="shared" ref="T22:V22" si="41">IFERROR(T12/T5,0)</f>
        <v>-0.16977151897832068</v>
      </c>
      <c r="U22" s="36">
        <f t="shared" ref="U22" si="42">IFERROR(U12/U5,0)</f>
        <v>-0.14302804616502293</v>
      </c>
      <c r="V22" s="37">
        <f t="shared" si="41"/>
        <v>-0.16939467312348672</v>
      </c>
      <c r="W22" s="36">
        <f t="shared" ref="W22:X22" si="43">IFERROR(W12/W5,0)</f>
        <v>-0.12507297376187851</v>
      </c>
      <c r="X22" s="36">
        <f t="shared" si="43"/>
        <v>-0.11030978215221104</v>
      </c>
      <c r="Y22" s="36"/>
    </row>
    <row r="23" spans="1:25" x14ac:dyDescent="0.15">
      <c r="A23" s="6" t="s">
        <v>21</v>
      </c>
      <c r="B23" s="36">
        <f t="shared" ref="B23:Q23" si="44">IFERROR(B15/B14,0)</f>
        <v>0</v>
      </c>
      <c r="C23" s="36">
        <f t="shared" si="44"/>
        <v>0</v>
      </c>
      <c r="D23" s="36">
        <f t="shared" si="44"/>
        <v>0</v>
      </c>
      <c r="E23" s="36">
        <f t="shared" si="44"/>
        <v>0</v>
      </c>
      <c r="F23" s="37">
        <f t="shared" si="44"/>
        <v>0</v>
      </c>
      <c r="G23" s="36">
        <f t="shared" si="44"/>
        <v>0</v>
      </c>
      <c r="H23" s="36">
        <f t="shared" si="44"/>
        <v>0</v>
      </c>
      <c r="I23" s="36">
        <f t="shared" si="44"/>
        <v>0</v>
      </c>
      <c r="J23" s="37">
        <f t="shared" si="44"/>
        <v>0</v>
      </c>
      <c r="K23" s="36">
        <f t="shared" si="44"/>
        <v>3.7640682049158741E-2</v>
      </c>
      <c r="L23" s="36">
        <f t="shared" si="44"/>
        <v>0</v>
      </c>
      <c r="M23" s="36">
        <f t="shared" si="44"/>
        <v>-3.6321371494987653E-2</v>
      </c>
      <c r="N23" s="37">
        <f t="shared" si="44"/>
        <v>9.2980009298000932E-2</v>
      </c>
      <c r="O23" s="36">
        <f t="shared" si="44"/>
        <v>5.669255626736211E-2</v>
      </c>
      <c r="P23" s="36">
        <f t="shared" si="44"/>
        <v>5.6876350813331839E-2</v>
      </c>
      <c r="Q23" s="36">
        <f t="shared" si="44"/>
        <v>0.13226463508187181</v>
      </c>
      <c r="R23" s="37">
        <f t="shared" ref="R23:S23" si="45">IFERROR(R15/R14,0)</f>
        <v>0</v>
      </c>
      <c r="S23" s="36">
        <f t="shared" si="45"/>
        <v>-1.8153103273004522E-2</v>
      </c>
      <c r="T23" s="36">
        <f t="shared" ref="T23:V23" si="46">IFERROR(T15/T14,0)</f>
        <v>0</v>
      </c>
      <c r="U23" s="36">
        <f t="shared" ref="U23" si="47">IFERROR(U15/U14,0)</f>
        <v>-2.7872233680807192E-2</v>
      </c>
      <c r="V23" s="37">
        <f t="shared" si="46"/>
        <v>-4.971785119447137E-2</v>
      </c>
      <c r="W23" s="36">
        <f t="shared" ref="W23:X23" si="48">IFERROR(W15/W14,0)</f>
        <v>-1.5910645813113553E-2</v>
      </c>
      <c r="X23" s="36">
        <f t="shared" si="48"/>
        <v>-5.1423135268557282E-2</v>
      </c>
      <c r="Y23" s="36"/>
    </row>
    <row r="24" spans="1:25" s="42" customFormat="1" x14ac:dyDescent="0.15">
      <c r="B24" s="40"/>
      <c r="C24" s="40"/>
      <c r="D24" s="40"/>
      <c r="E24" s="40"/>
      <c r="F24" s="41"/>
      <c r="G24" s="40"/>
      <c r="H24" s="40"/>
      <c r="I24" s="40"/>
      <c r="J24" s="41"/>
      <c r="K24" s="40"/>
      <c r="L24" s="40"/>
      <c r="M24" s="40"/>
      <c r="N24" s="58"/>
      <c r="Q24" s="40"/>
      <c r="R24" s="58"/>
      <c r="V24" s="58"/>
    </row>
    <row r="25" spans="1:25" s="12" customFormat="1" x14ac:dyDescent="0.15">
      <c r="A25" s="12" t="s">
        <v>18</v>
      </c>
      <c r="B25" s="30"/>
      <c r="C25" s="30"/>
      <c r="D25" s="30"/>
      <c r="E25" s="30"/>
      <c r="F25" s="31">
        <f t="shared" ref="F25:Y25" si="49">IFERROR((F5/B5)-1,0)</f>
        <v>0.62094521002036274</v>
      </c>
      <c r="G25" s="30">
        <f t="shared" si="49"/>
        <v>0.53855723972048875</v>
      </c>
      <c r="H25" s="30">
        <f t="shared" si="49"/>
        <v>0.4501536084511597</v>
      </c>
      <c r="I25" s="30">
        <f t="shared" si="49"/>
        <v>0.41466334642275648</v>
      </c>
      <c r="J25" s="31">
        <f t="shared" si="49"/>
        <v>0.37144860427409099</v>
      </c>
      <c r="K25" s="30">
        <f t="shared" si="49"/>
        <v>0.37595687331536398</v>
      </c>
      <c r="L25" s="30">
        <f t="shared" si="49"/>
        <v>0.39084703346259153</v>
      </c>
      <c r="M25" s="30">
        <f t="shared" si="49"/>
        <v>0.39270843911851316</v>
      </c>
      <c r="N25" s="31">
        <f t="shared" si="49"/>
        <v>0.38240243694614851</v>
      </c>
      <c r="O25" s="30">
        <f t="shared" si="49"/>
        <v>0.38969205453690647</v>
      </c>
      <c r="P25" s="30">
        <f t="shared" si="49"/>
        <v>0.37912973767425284</v>
      </c>
      <c r="Q25" s="30">
        <f t="shared" si="49"/>
        <v>0.39553254581692676</v>
      </c>
      <c r="R25" s="31">
        <f t="shared" si="49"/>
        <v>0.39827877125532596</v>
      </c>
      <c r="S25" s="30">
        <f t="shared" si="49"/>
        <v>0.37144246627479172</v>
      </c>
      <c r="T25" s="30">
        <f t="shared" si="49"/>
        <v>0.35942465187175454</v>
      </c>
      <c r="U25" s="30">
        <f t="shared" si="49"/>
        <v>0.33455833260762291</v>
      </c>
      <c r="V25" s="31">
        <f t="shared" ref="V25" si="50">IFERROR((V5/R5)-1,0)</f>
        <v>0.30851755526657998</v>
      </c>
      <c r="W25" s="30">
        <f t="shared" si="49"/>
        <v>0.26765441996474504</v>
      </c>
      <c r="X25" s="30">
        <f t="shared" si="49"/>
        <v>0.24444001007235938</v>
      </c>
      <c r="Y25" s="30">
        <f t="shared" si="49"/>
        <v>0.19197288914217103</v>
      </c>
    </row>
    <row r="26" spans="1:25" s="12" customFormat="1" x14ac:dyDescent="0.15">
      <c r="A26" s="6" t="s">
        <v>42</v>
      </c>
      <c r="B26" s="32"/>
      <c r="C26" s="32"/>
      <c r="D26" s="32"/>
      <c r="E26" s="32"/>
      <c r="F26" s="33">
        <f t="shared" ref="F26:X29" si="51">F8/B8-1</f>
        <v>0.69230769230769229</v>
      </c>
      <c r="G26" s="32">
        <f t="shared" si="51"/>
        <v>0.5714285714285714</v>
      </c>
      <c r="H26" s="32">
        <f t="shared" si="51"/>
        <v>0.4375</v>
      </c>
      <c r="I26" s="32">
        <f t="shared" si="51"/>
        <v>0.26315789473684204</v>
      </c>
      <c r="J26" s="33">
        <f t="shared" si="51"/>
        <v>0.18181818181818188</v>
      </c>
      <c r="K26" s="32">
        <f t="shared" si="51"/>
        <v>0.31818181818181812</v>
      </c>
      <c r="L26" s="32">
        <f t="shared" si="51"/>
        <v>0.26086956521739135</v>
      </c>
      <c r="M26" s="32">
        <f t="shared" si="51"/>
        <v>0.29166666666666674</v>
      </c>
      <c r="N26" s="33">
        <f t="shared" si="51"/>
        <v>0.42307692307692313</v>
      </c>
      <c r="O26" s="32">
        <f t="shared" si="51"/>
        <v>0.31034482758620685</v>
      </c>
      <c r="P26" s="32">
        <f t="shared" si="51"/>
        <v>0.3793103448275863</v>
      </c>
      <c r="Q26" s="32">
        <f t="shared" si="51"/>
        <v>0.45161290322580649</v>
      </c>
      <c r="R26" s="33">
        <f t="shared" si="51"/>
        <v>0.27027027027027017</v>
      </c>
      <c r="S26" s="32">
        <f t="shared" si="51"/>
        <v>0.34210526315789469</v>
      </c>
      <c r="T26" s="32">
        <f t="shared" si="51"/>
        <v>0.375</v>
      </c>
      <c r="U26" s="32">
        <f t="shared" si="51"/>
        <v>0.24444444444444446</v>
      </c>
      <c r="V26" s="33">
        <f t="shared" ref="V26:V28" si="52">V8/R8-1</f>
        <v>0.27659574468085113</v>
      </c>
      <c r="W26" s="32">
        <f t="shared" si="51"/>
        <v>0.15686274509803932</v>
      </c>
      <c r="X26" s="32">
        <f t="shared" si="51"/>
        <v>0.18181818181818188</v>
      </c>
      <c r="Y26" s="32"/>
    </row>
    <row r="27" spans="1:25" s="12" customFormat="1" x14ac:dyDescent="0.15">
      <c r="A27" s="6" t="s">
        <v>43</v>
      </c>
      <c r="B27" s="32"/>
      <c r="C27" s="32"/>
      <c r="D27" s="32"/>
      <c r="E27" s="32"/>
      <c r="F27" s="33">
        <f t="shared" si="51"/>
        <v>0.56521739130434789</v>
      </c>
      <c r="G27" s="32">
        <f t="shared" si="51"/>
        <v>0.44444444444444442</v>
      </c>
      <c r="H27" s="32">
        <f t="shared" si="51"/>
        <v>0.51724137931034475</v>
      </c>
      <c r="I27" s="32">
        <f t="shared" si="51"/>
        <v>0.41176470588235303</v>
      </c>
      <c r="J27" s="33">
        <f t="shared" si="51"/>
        <v>0.27777777777777768</v>
      </c>
      <c r="K27" s="32">
        <f t="shared" si="51"/>
        <v>0.28205128205128216</v>
      </c>
      <c r="L27" s="32">
        <f t="shared" si="51"/>
        <v>0.22727272727272729</v>
      </c>
      <c r="M27" s="32">
        <f t="shared" si="51"/>
        <v>0.33333333333333326</v>
      </c>
      <c r="N27" s="33">
        <f t="shared" si="51"/>
        <v>0.41304347826086962</v>
      </c>
      <c r="O27" s="32">
        <f t="shared" si="51"/>
        <v>0.37999999999999989</v>
      </c>
      <c r="P27" s="32">
        <f t="shared" si="51"/>
        <v>0.37037037037037046</v>
      </c>
      <c r="Q27" s="32">
        <f t="shared" si="51"/>
        <v>0.296875</v>
      </c>
      <c r="R27" s="33">
        <f t="shared" si="51"/>
        <v>0.41538461538461546</v>
      </c>
      <c r="S27" s="32">
        <f t="shared" si="51"/>
        <v>0.37681159420289845</v>
      </c>
      <c r="T27" s="32">
        <f t="shared" si="51"/>
        <v>0.33783783783783794</v>
      </c>
      <c r="U27" s="32">
        <f t="shared" si="51"/>
        <v>0.33734939759036142</v>
      </c>
      <c r="V27" s="33">
        <f t="shared" si="52"/>
        <v>0.34782608695652173</v>
      </c>
      <c r="W27" s="32">
        <f t="shared" si="51"/>
        <v>0.27368421052631575</v>
      </c>
      <c r="X27" s="32">
        <f t="shared" si="51"/>
        <v>0.2525252525252526</v>
      </c>
      <c r="Y27" s="32"/>
    </row>
    <row r="28" spans="1:25" s="12" customFormat="1" x14ac:dyDescent="0.15">
      <c r="A28" s="6" t="s">
        <v>44</v>
      </c>
      <c r="B28" s="32"/>
      <c r="C28" s="32"/>
      <c r="D28" s="32"/>
      <c r="E28" s="32"/>
      <c r="F28" s="33">
        <f t="shared" si="51"/>
        <v>0.60000000000000009</v>
      </c>
      <c r="G28" s="32">
        <f t="shared" si="51"/>
        <v>0.33333333333333326</v>
      </c>
      <c r="H28" s="32">
        <f t="shared" si="51"/>
        <v>0.33333333333333326</v>
      </c>
      <c r="I28" s="32">
        <f t="shared" si="51"/>
        <v>0.14285714285714279</v>
      </c>
      <c r="J28" s="33">
        <f t="shared" si="51"/>
        <v>0.125</v>
      </c>
      <c r="K28" s="32">
        <f t="shared" si="51"/>
        <v>0.25</v>
      </c>
      <c r="L28" s="32">
        <f t="shared" si="51"/>
        <v>0.3125</v>
      </c>
      <c r="M28" s="32">
        <f t="shared" si="51"/>
        <v>0.375</v>
      </c>
      <c r="N28" s="33">
        <f t="shared" si="51"/>
        <v>0.22222222222222232</v>
      </c>
      <c r="O28" s="32">
        <f t="shared" si="51"/>
        <v>0.19999999999999996</v>
      </c>
      <c r="P28" s="32">
        <f t="shared" si="51"/>
        <v>0.28571428571428581</v>
      </c>
      <c r="Q28" s="32">
        <f t="shared" si="51"/>
        <v>0.36363636363636354</v>
      </c>
      <c r="R28" s="33">
        <f t="shared" si="51"/>
        <v>0.40909090909090917</v>
      </c>
      <c r="S28" s="32">
        <f t="shared" si="51"/>
        <v>0.79166666666666674</v>
      </c>
      <c r="T28" s="32">
        <f t="shared" si="51"/>
        <v>0.22222222222222232</v>
      </c>
      <c r="U28" s="32">
        <f t="shared" si="51"/>
        <v>0.1333333333333333</v>
      </c>
      <c r="V28" s="33">
        <f t="shared" si="52"/>
        <v>9.6774193548387011E-2</v>
      </c>
      <c r="W28" s="32">
        <f t="shared" si="51"/>
        <v>-0.16279069767441856</v>
      </c>
      <c r="X28" s="32">
        <f t="shared" si="51"/>
        <v>0.18181818181818188</v>
      </c>
      <c r="Y28" s="32"/>
    </row>
    <row r="29" spans="1:25" x14ac:dyDescent="0.15">
      <c r="A29" s="6" t="s">
        <v>71</v>
      </c>
      <c r="J29" s="35">
        <f t="shared" ref="J29:P29" si="53">J11/F11-1</f>
        <v>0.21621621621621623</v>
      </c>
      <c r="K29" s="34">
        <f t="shared" si="53"/>
        <v>0.28571428571428581</v>
      </c>
      <c r="L29" s="34">
        <f t="shared" si="53"/>
        <v>0.25301204819277112</v>
      </c>
      <c r="M29" s="34">
        <f t="shared" si="53"/>
        <v>0.32954545454545459</v>
      </c>
      <c r="N29" s="35">
        <f t="shared" si="53"/>
        <v>0.37777777777777777</v>
      </c>
      <c r="O29" s="34">
        <f t="shared" si="53"/>
        <v>0.32323232323232332</v>
      </c>
      <c r="P29" s="34">
        <f t="shared" si="53"/>
        <v>0.35576923076923084</v>
      </c>
      <c r="Q29" s="34">
        <f>Q11/M11-1</f>
        <v>0.35042735042735051</v>
      </c>
      <c r="R29" s="35">
        <f>R11/N11-1</f>
        <v>0.37096774193548376</v>
      </c>
      <c r="S29" s="34">
        <f t="shared" si="51"/>
        <v>0.44274809160305351</v>
      </c>
      <c r="T29" s="34">
        <f t="shared" si="51"/>
        <v>0.32624113475177308</v>
      </c>
      <c r="U29" s="34">
        <f t="shared" si="51"/>
        <v>0.27215189873417711</v>
      </c>
      <c r="V29" s="35">
        <f>V11/R11-1</f>
        <v>0.2823529411764707</v>
      </c>
      <c r="W29" s="34">
        <f t="shared" si="51"/>
        <v>0.14285714285714279</v>
      </c>
      <c r="X29" s="34">
        <f t="shared" si="51"/>
        <v>0.21925133689839571</v>
      </c>
      <c r="Y29" s="34"/>
    </row>
    <row r="30" spans="1:25" x14ac:dyDescent="0.15">
      <c r="J30" s="46"/>
      <c r="K30" s="45"/>
      <c r="L30" s="45"/>
      <c r="M30" s="45"/>
      <c r="N30" s="46"/>
      <c r="O30" s="45"/>
      <c r="P30" s="45"/>
      <c r="Q30" s="45"/>
      <c r="S30" s="45"/>
    </row>
    <row r="31" spans="1:25" s="17" customFormat="1" x14ac:dyDescent="0.15">
      <c r="A31" s="17" t="s">
        <v>26</v>
      </c>
      <c r="B31" s="23"/>
      <c r="C31" s="23"/>
      <c r="D31" s="23"/>
      <c r="E31" s="24">
        <f>E32-E33</f>
        <v>267</v>
      </c>
      <c r="F31" s="22"/>
      <c r="G31" s="23"/>
      <c r="H31" s="23"/>
      <c r="I31" s="24">
        <f t="shared" ref="I31" si="54">I32-I33</f>
        <v>300</v>
      </c>
      <c r="J31" s="22"/>
      <c r="K31" s="23"/>
      <c r="L31" s="23"/>
      <c r="M31" s="24">
        <f t="shared" ref="M31:P31" si="55">M32-M33</f>
        <v>344</v>
      </c>
      <c r="N31" s="46"/>
      <c r="O31" s="45"/>
      <c r="P31" s="24">
        <f t="shared" si="55"/>
        <v>359</v>
      </c>
      <c r="Q31" s="24">
        <f t="shared" ref="Q31:S31" si="56">Q32-Q33</f>
        <v>363</v>
      </c>
      <c r="R31" s="21"/>
      <c r="S31" s="45"/>
      <c r="T31" s="20"/>
      <c r="U31" s="24">
        <f t="shared" ref="T31:U31" si="57">U32-U33</f>
        <v>363</v>
      </c>
      <c r="V31" s="25">
        <f t="shared" ref="V31:X31" si="58">V32-V33</f>
        <v>347</v>
      </c>
      <c r="W31" s="24">
        <f t="shared" si="58"/>
        <v>258</v>
      </c>
      <c r="X31" s="24">
        <f t="shared" si="58"/>
        <v>294</v>
      </c>
      <c r="Y31" s="47"/>
    </row>
    <row r="32" spans="1:25" s="8" customFormat="1" x14ac:dyDescent="0.15">
      <c r="A32" s="8" t="s">
        <v>27</v>
      </c>
      <c r="B32" s="23"/>
      <c r="C32" s="23"/>
      <c r="D32" s="23"/>
      <c r="E32" s="23">
        <f>216+29+22</f>
        <v>267</v>
      </c>
      <c r="F32" s="22"/>
      <c r="G32" s="23"/>
      <c r="H32" s="23"/>
      <c r="I32" s="23">
        <f>94+131+75</f>
        <v>300</v>
      </c>
      <c r="J32" s="22"/>
      <c r="K32" s="23"/>
      <c r="L32" s="23"/>
      <c r="M32" s="23">
        <f>109+138+97</f>
        <v>344</v>
      </c>
      <c r="N32" s="22"/>
      <c r="O32" s="23"/>
      <c r="P32" s="23">
        <f>157+294+360</f>
        <v>811</v>
      </c>
      <c r="Q32" s="23">
        <f>127+300+394</f>
        <v>821</v>
      </c>
      <c r="R32" s="21"/>
      <c r="S32" s="45"/>
      <c r="T32" s="20"/>
      <c r="U32" s="23">
        <f>197+287+362</f>
        <v>846</v>
      </c>
      <c r="V32" s="22">
        <f>199+269+369</f>
        <v>837</v>
      </c>
      <c r="W32" s="23">
        <f>700+297+304</f>
        <v>1301</v>
      </c>
      <c r="X32" s="23">
        <f>383+560+407</f>
        <v>1350</v>
      </c>
      <c r="Y32" s="23"/>
    </row>
    <row r="33" spans="1:25" s="8" customFormat="1" x14ac:dyDescent="0.15">
      <c r="A33" s="8" t="s">
        <v>28</v>
      </c>
      <c r="B33" s="23"/>
      <c r="C33" s="23"/>
      <c r="D33" s="23"/>
      <c r="E33" s="23">
        <v>0</v>
      </c>
      <c r="F33" s="22"/>
      <c r="G33" s="23"/>
      <c r="H33" s="23"/>
      <c r="I33" s="23">
        <v>0</v>
      </c>
      <c r="J33" s="22"/>
      <c r="K33" s="23"/>
      <c r="L33" s="23"/>
      <c r="M33" s="23">
        <v>0</v>
      </c>
      <c r="N33" s="22"/>
      <c r="O33" s="23"/>
      <c r="P33" s="23">
        <v>452</v>
      </c>
      <c r="Q33" s="23">
        <v>458</v>
      </c>
      <c r="R33" s="21"/>
      <c r="S33" s="45"/>
      <c r="T33" s="20"/>
      <c r="U33" s="23">
        <v>483</v>
      </c>
      <c r="V33" s="22">
        <v>490</v>
      </c>
      <c r="W33" s="23">
        <v>1043</v>
      </c>
      <c r="X33" s="23">
        <f>131+925</f>
        <v>1056</v>
      </c>
      <c r="Y33" s="23"/>
    </row>
    <row r="34" spans="1:25" s="8" customFormat="1" x14ac:dyDescent="0.15">
      <c r="B34" s="23"/>
      <c r="C34" s="23"/>
      <c r="D34" s="23"/>
      <c r="E34" s="23"/>
      <c r="F34" s="22"/>
      <c r="G34" s="23"/>
      <c r="H34" s="23"/>
      <c r="I34" s="23"/>
      <c r="J34" s="22"/>
      <c r="K34" s="23"/>
      <c r="L34" s="23"/>
      <c r="M34" s="23"/>
      <c r="N34" s="22"/>
      <c r="O34" s="23"/>
      <c r="P34" s="23"/>
      <c r="Q34" s="23"/>
      <c r="R34" s="21"/>
      <c r="S34" s="45"/>
      <c r="T34" s="20"/>
      <c r="U34" s="23"/>
      <c r="V34" s="22"/>
      <c r="W34" s="23"/>
      <c r="X34" s="23"/>
      <c r="Y34" s="23"/>
    </row>
    <row r="35" spans="1:25" s="8" customFormat="1" x14ac:dyDescent="0.15">
      <c r="A35" s="64" t="s">
        <v>56</v>
      </c>
      <c r="B35" s="23"/>
      <c r="C35" s="23"/>
      <c r="D35" s="23"/>
      <c r="E35" s="38">
        <v>57</v>
      </c>
      <c r="F35" s="22"/>
      <c r="G35" s="23"/>
      <c r="H35" s="23"/>
      <c r="I35" s="38">
        <v>53</v>
      </c>
      <c r="J35" s="22"/>
      <c r="K35" s="23"/>
      <c r="L35" s="23"/>
      <c r="M35" s="38">
        <v>67</v>
      </c>
      <c r="N35" s="22"/>
      <c r="O35" s="23"/>
      <c r="P35" s="23">
        <v>149</v>
      </c>
      <c r="Q35" s="23">
        <v>146</v>
      </c>
      <c r="R35" s="21"/>
      <c r="S35" s="45"/>
      <c r="T35" s="20"/>
      <c r="U35" s="23">
        <v>207</v>
      </c>
      <c r="V35" s="22">
        <f>10691+1626</f>
        <v>12317</v>
      </c>
      <c r="W35" s="23">
        <v>202</v>
      </c>
      <c r="X35" s="23">
        <v>200</v>
      </c>
      <c r="Y35" s="23"/>
    </row>
    <row r="36" spans="1:25" s="8" customFormat="1" x14ac:dyDescent="0.15">
      <c r="A36" s="64" t="s">
        <v>57</v>
      </c>
      <c r="B36" s="23"/>
      <c r="C36" s="23"/>
      <c r="D36" s="23"/>
      <c r="E36" s="38">
        <v>423</v>
      </c>
      <c r="F36" s="22"/>
      <c r="G36" s="23"/>
      <c r="H36" s="23"/>
      <c r="I36" s="38">
        <v>475</v>
      </c>
      <c r="J36" s="22"/>
      <c r="K36" s="23"/>
      <c r="L36" s="23"/>
      <c r="M36" s="38">
        <v>591</v>
      </c>
      <c r="N36" s="22"/>
      <c r="O36" s="23"/>
      <c r="P36" s="23">
        <v>1204</v>
      </c>
      <c r="Q36" s="23">
        <v>1238</v>
      </c>
      <c r="R36" s="21"/>
      <c r="S36" s="45"/>
      <c r="T36" s="20"/>
      <c r="U36" s="23">
        <v>1515</v>
      </c>
      <c r="V36" s="22">
        <v>21214</v>
      </c>
      <c r="W36" s="23">
        <v>1996</v>
      </c>
      <c r="X36" s="23">
        <v>2054</v>
      </c>
      <c r="Y36" s="23"/>
    </row>
    <row r="37" spans="1:25" s="8" customFormat="1" x14ac:dyDescent="0.15">
      <c r="A37" s="64" t="s">
        <v>58</v>
      </c>
      <c r="B37" s="23"/>
      <c r="C37" s="23"/>
      <c r="D37" s="23"/>
      <c r="E37" s="38">
        <v>129</v>
      </c>
      <c r="F37" s="22"/>
      <c r="G37" s="23"/>
      <c r="H37" s="23"/>
      <c r="I37" s="38">
        <v>176</v>
      </c>
      <c r="J37" s="22"/>
      <c r="K37" s="23"/>
      <c r="L37" s="23"/>
      <c r="M37" s="38">
        <v>237</v>
      </c>
      <c r="N37" s="22"/>
      <c r="O37" s="23"/>
      <c r="P37" s="23">
        <v>799</v>
      </c>
      <c r="Q37" s="23">
        <v>821</v>
      </c>
      <c r="R37" s="21"/>
      <c r="S37" s="45"/>
      <c r="T37" s="20"/>
      <c r="U37" s="23">
        <v>1057</v>
      </c>
      <c r="V37" s="22">
        <v>10749</v>
      </c>
      <c r="W37" s="23">
        <v>1586</v>
      </c>
      <c r="X37" s="23">
        <v>1624</v>
      </c>
      <c r="Y37" s="23"/>
    </row>
    <row r="38" spans="1:25" s="8" customFormat="1" x14ac:dyDescent="0.15">
      <c r="B38" s="23"/>
      <c r="C38" s="23"/>
      <c r="D38" s="23"/>
      <c r="E38" s="38"/>
      <c r="F38" s="22"/>
      <c r="G38" s="23"/>
      <c r="H38" s="23"/>
      <c r="I38" s="38"/>
      <c r="J38" s="22"/>
      <c r="K38" s="23"/>
      <c r="L38" s="23"/>
      <c r="M38" s="38"/>
      <c r="N38" s="22"/>
      <c r="O38" s="23"/>
      <c r="P38" s="23"/>
      <c r="Q38" s="23"/>
      <c r="R38" s="21"/>
      <c r="S38" s="45"/>
      <c r="T38" s="20"/>
      <c r="U38" s="23"/>
      <c r="V38" s="22"/>
      <c r="W38" s="23"/>
      <c r="X38" s="23"/>
      <c r="Y38" s="23"/>
    </row>
    <row r="39" spans="1:25" s="8" customFormat="1" x14ac:dyDescent="0.15">
      <c r="A39" s="64" t="s">
        <v>59</v>
      </c>
      <c r="B39" s="23"/>
      <c r="C39" s="23"/>
      <c r="D39" s="23"/>
      <c r="E39" s="27">
        <f>E36-E32-E35</f>
        <v>99</v>
      </c>
      <c r="F39" s="22"/>
      <c r="G39" s="23"/>
      <c r="H39" s="23"/>
      <c r="I39" s="27">
        <f t="shared" ref="I39:O39" si="59">I36-I32-I35</f>
        <v>122</v>
      </c>
      <c r="J39" s="22"/>
      <c r="K39" s="23"/>
      <c r="L39" s="23"/>
      <c r="M39" s="27">
        <f t="shared" si="59"/>
        <v>180</v>
      </c>
      <c r="N39" s="46"/>
      <c r="O39" s="45"/>
      <c r="P39" s="27">
        <f t="shared" ref="P39:V39" si="60">P36-P32-P35</f>
        <v>244</v>
      </c>
      <c r="Q39" s="27">
        <f t="shared" si="60"/>
        <v>271</v>
      </c>
      <c r="R39" s="21"/>
      <c r="S39" s="45"/>
      <c r="T39" s="20"/>
      <c r="U39" s="27">
        <f t="shared" ref="U39" si="61">U36-U32-U35</f>
        <v>462</v>
      </c>
      <c r="V39" s="28">
        <f t="shared" si="60"/>
        <v>8060</v>
      </c>
      <c r="W39" s="27">
        <f t="shared" ref="W39:X39" si="62">W36-W32-W35</f>
        <v>493</v>
      </c>
      <c r="X39" s="27">
        <f t="shared" si="62"/>
        <v>504</v>
      </c>
      <c r="Y39" s="23"/>
    </row>
    <row r="40" spans="1:25" s="8" customFormat="1" x14ac:dyDescent="0.15">
      <c r="A40" s="64" t="s">
        <v>60</v>
      </c>
      <c r="B40" s="23"/>
      <c r="C40" s="23"/>
      <c r="D40" s="23"/>
      <c r="E40" s="27">
        <f>E36-E37</f>
        <v>294</v>
      </c>
      <c r="F40" s="22"/>
      <c r="G40" s="23"/>
      <c r="H40" s="23"/>
      <c r="I40" s="27">
        <f>I36-I37</f>
        <v>299</v>
      </c>
      <c r="J40" s="22"/>
      <c r="K40" s="23"/>
      <c r="L40" s="23"/>
      <c r="M40" s="27">
        <f t="shared" ref="M40:P40" si="63">M36-M37</f>
        <v>354</v>
      </c>
      <c r="N40" s="46"/>
      <c r="O40" s="45"/>
      <c r="P40" s="27">
        <f t="shared" si="63"/>
        <v>405</v>
      </c>
      <c r="Q40" s="27">
        <f t="shared" ref="Q40:S40" si="64">Q36-Q37</f>
        <v>417</v>
      </c>
      <c r="R40" s="21"/>
      <c r="S40" s="45"/>
      <c r="T40" s="20"/>
      <c r="U40" s="27">
        <f>U36-U37</f>
        <v>458</v>
      </c>
      <c r="V40" s="28">
        <f t="shared" ref="V40" si="65">V36-V37</f>
        <v>10465</v>
      </c>
      <c r="W40" s="27">
        <f>W36-W37</f>
        <v>410</v>
      </c>
      <c r="X40" s="27">
        <f>X36-X37</f>
        <v>430</v>
      </c>
      <c r="Y40" s="23"/>
    </row>
    <row r="41" spans="1:25" s="8" customFormat="1" x14ac:dyDescent="0.15">
      <c r="B41" s="23"/>
      <c r="C41" s="23"/>
      <c r="D41" s="23"/>
      <c r="E41" s="38"/>
      <c r="F41" s="22"/>
      <c r="G41" s="23"/>
      <c r="H41" s="23"/>
      <c r="I41" s="38"/>
      <c r="J41" s="22"/>
      <c r="K41" s="23"/>
      <c r="L41" s="23"/>
      <c r="M41" s="38"/>
      <c r="N41" s="46"/>
      <c r="O41" s="45"/>
      <c r="P41" s="23"/>
      <c r="Q41" s="23"/>
      <c r="R41" s="21"/>
      <c r="S41" s="45"/>
      <c r="T41" s="20"/>
      <c r="U41" s="23"/>
      <c r="V41" s="22"/>
      <c r="W41" s="23"/>
      <c r="X41" s="23"/>
      <c r="Y41" s="23"/>
    </row>
    <row r="42" spans="1:25" s="17" customFormat="1" x14ac:dyDescent="0.15">
      <c r="A42" s="65" t="s">
        <v>61</v>
      </c>
      <c r="B42" s="47"/>
      <c r="C42" s="47"/>
      <c r="D42" s="47"/>
      <c r="E42" s="24">
        <f>SUM(B17:E17)</f>
        <v>-81.415999999999997</v>
      </c>
      <c r="F42" s="22"/>
      <c r="G42" s="23"/>
      <c r="H42" s="23"/>
      <c r="I42" s="24">
        <f>SUM(F17:I17)</f>
        <v>-101.90099999999998</v>
      </c>
      <c r="J42" s="22"/>
      <c r="K42" s="23"/>
      <c r="L42" s="23"/>
      <c r="M42" s="24">
        <f t="shared" ref="M42:U42" si="66">SUM(J17:M17)</f>
        <v>-102.74599999999998</v>
      </c>
      <c r="N42" s="46"/>
      <c r="O42" s="45"/>
      <c r="P42" s="24">
        <f t="shared" si="66"/>
        <v>-124.23899999999998</v>
      </c>
      <c r="Q42" s="24">
        <f t="shared" si="66"/>
        <v>-128.51</v>
      </c>
      <c r="R42" s="21"/>
      <c r="S42" s="45"/>
      <c r="T42" s="20"/>
      <c r="U42" s="24">
        <f t="shared" si="66"/>
        <v>-172.86799999999997</v>
      </c>
      <c r="V42" s="25">
        <f t="shared" ref="V42" si="67">SUM(S17:V17)</f>
        <v>-169.92499999999998</v>
      </c>
      <c r="W42" s="24">
        <f>SUM(T17:W17)</f>
        <v>-177.68899999999999</v>
      </c>
      <c r="X42" s="24">
        <f>SUM(U17:X17)</f>
        <v>-183.84900000000002</v>
      </c>
      <c r="Y42" s="47"/>
    </row>
    <row r="43" spans="1:25" x14ac:dyDescent="0.15">
      <c r="A43" s="18" t="s">
        <v>62</v>
      </c>
      <c r="E43" s="34">
        <f>E17/E40</f>
        <v>-8.1792517006802706E-2</v>
      </c>
      <c r="I43" s="34">
        <f t="shared" ref="I43:O43" si="68">I42/I40</f>
        <v>-0.34080602006688959</v>
      </c>
      <c r="J43" s="22"/>
      <c r="K43" s="23"/>
      <c r="L43" s="23"/>
      <c r="M43" s="34">
        <f t="shared" si="68"/>
        <v>-0.29024293785310729</v>
      </c>
      <c r="N43" s="46"/>
      <c r="O43" s="45"/>
      <c r="P43" s="34">
        <f t="shared" ref="P43:V43" si="69">P42/P40</f>
        <v>-0.3067629629629629</v>
      </c>
      <c r="Q43" s="34">
        <f t="shared" si="69"/>
        <v>-0.3081774580335731</v>
      </c>
      <c r="S43" s="45"/>
      <c r="U43" s="34">
        <f t="shared" si="69"/>
        <v>-0.37744104803493445</v>
      </c>
      <c r="V43" s="35">
        <f t="shared" si="69"/>
        <v>-1.6237458193979933E-2</v>
      </c>
      <c r="W43" s="34">
        <f t="shared" ref="W43:X43" si="70">W42/W40</f>
        <v>-0.43338780487804879</v>
      </c>
      <c r="X43" s="34">
        <f t="shared" si="70"/>
        <v>-0.42755581395348841</v>
      </c>
    </row>
    <row r="44" spans="1:25" x14ac:dyDescent="0.15">
      <c r="A44" s="18" t="s">
        <v>63</v>
      </c>
      <c r="E44" s="34">
        <f>E17/E36</f>
        <v>-5.6848699763593372E-2</v>
      </c>
      <c r="I44" s="34">
        <f t="shared" ref="I44:O44" si="71">I42/I36</f>
        <v>-0.21452842105263153</v>
      </c>
      <c r="J44" s="22"/>
      <c r="K44" s="23"/>
      <c r="L44" s="23"/>
      <c r="M44" s="34">
        <f t="shared" si="71"/>
        <v>-0.17385109983079522</v>
      </c>
      <c r="N44" s="46"/>
      <c r="O44" s="45"/>
      <c r="P44" s="34">
        <f t="shared" ref="P44:V44" si="72">P42/P36</f>
        <v>-0.10318853820598005</v>
      </c>
      <c r="Q44" s="34">
        <f t="shared" si="72"/>
        <v>-0.10380452342487884</v>
      </c>
      <c r="S44" s="45"/>
      <c r="U44" s="34">
        <f t="shared" si="72"/>
        <v>-0.11410429042904288</v>
      </c>
      <c r="V44" s="35">
        <f t="shared" si="72"/>
        <v>-8.0100405392665216E-3</v>
      </c>
      <c r="W44" s="34">
        <f t="shared" ref="W44:X44" si="73">W42/W36</f>
        <v>-8.9022545090180358E-2</v>
      </c>
      <c r="X44" s="34">
        <f t="shared" si="73"/>
        <v>-8.9507789678675759E-2</v>
      </c>
    </row>
    <row r="45" spans="1:25" x14ac:dyDescent="0.15">
      <c r="A45" s="18" t="s">
        <v>64</v>
      </c>
      <c r="E45" s="34">
        <f>E17/(E40-E35)</f>
        <v>-0.10146413502109704</v>
      </c>
      <c r="I45" s="34">
        <f t="shared" ref="I45:O45" si="74">I42/(I40-I35)</f>
        <v>-0.41423170731707309</v>
      </c>
      <c r="J45" s="22"/>
      <c r="K45" s="23"/>
      <c r="L45" s="23"/>
      <c r="M45" s="34">
        <f t="shared" si="74"/>
        <v>-0.35799999999999993</v>
      </c>
      <c r="N45" s="46"/>
      <c r="O45" s="45"/>
      <c r="P45" s="34">
        <f t="shared" ref="P45:V45" si="75">P42/(P40-P35)</f>
        <v>-0.48530859374999991</v>
      </c>
      <c r="Q45" s="34">
        <f t="shared" si="75"/>
        <v>-0.47420664206642066</v>
      </c>
      <c r="S45" s="45"/>
      <c r="U45" s="34">
        <f t="shared" si="75"/>
        <v>-0.68871713147410341</v>
      </c>
      <c r="V45" s="35">
        <f t="shared" si="75"/>
        <v>9.1752159827213811E-2</v>
      </c>
      <c r="W45" s="34">
        <f t="shared" ref="W45:X45" si="76">W42/(W40-W35)</f>
        <v>-0.85427403846153838</v>
      </c>
      <c r="X45" s="34">
        <f t="shared" si="76"/>
        <v>-0.7993434782608696</v>
      </c>
    </row>
    <row r="46" spans="1:25" x14ac:dyDescent="0.15">
      <c r="A46" s="18" t="s">
        <v>65</v>
      </c>
      <c r="E46" s="34">
        <f>E17/E39</f>
        <v>-0.24289898989898986</v>
      </c>
      <c r="I46" s="34">
        <f t="shared" ref="I46:O46" si="77">I42/I39</f>
        <v>-0.83525409836065556</v>
      </c>
      <c r="J46" s="22"/>
      <c r="K46" s="23"/>
      <c r="L46" s="23"/>
      <c r="M46" s="34">
        <f t="shared" si="77"/>
        <v>-0.57081111111111105</v>
      </c>
      <c r="N46" s="46"/>
      <c r="O46" s="45"/>
      <c r="P46" s="34">
        <f t="shared" ref="P46:V46" si="78">P42/P39</f>
        <v>-0.50917622950819663</v>
      </c>
      <c r="Q46" s="34">
        <f t="shared" si="78"/>
        <v>-0.47420664206642066</v>
      </c>
      <c r="S46" s="45"/>
      <c r="U46" s="34">
        <f t="shared" si="78"/>
        <v>-0.3741731601731601</v>
      </c>
      <c r="V46" s="35">
        <f t="shared" si="78"/>
        <v>-2.1082506203473943E-2</v>
      </c>
      <c r="W46" s="34">
        <f t="shared" ref="W46:X46" si="79">W42/W39</f>
        <v>-0.3604239350912779</v>
      </c>
      <c r="X46" s="34">
        <f t="shared" si="79"/>
        <v>-0.36477976190476197</v>
      </c>
    </row>
    <row r="48" spans="1:25" x14ac:dyDescent="0.15">
      <c r="A48" s="6" t="s">
        <v>70</v>
      </c>
      <c r="F48" s="35">
        <f>F3/B3-1</f>
        <v>0.62094521002036274</v>
      </c>
      <c r="G48" s="34">
        <f>G3/C3-1</f>
        <v>0.53855723972048875</v>
      </c>
      <c r="H48" s="34">
        <f>H3/D3-1</f>
        <v>0.4501536084511597</v>
      </c>
      <c r="I48" s="34">
        <f>I3/E3-1</f>
        <v>0.41466334642275648</v>
      </c>
      <c r="J48" s="35">
        <f>J3/F3-1</f>
        <v>0.37144860427409099</v>
      </c>
      <c r="K48" s="34">
        <f>K3/G3-1</f>
        <v>0.37595687331536398</v>
      </c>
      <c r="L48" s="34">
        <f>L3/H3-1</f>
        <v>0.39084703346259153</v>
      </c>
      <c r="M48" s="34">
        <f>M3/I3-1</f>
        <v>0.39270843911851316</v>
      </c>
      <c r="N48" s="35">
        <f>N3/J3-1</f>
        <v>0.38240243694614851</v>
      </c>
      <c r="O48" s="34">
        <f>O3/K3-1</f>
        <v>0.38969205453690647</v>
      </c>
      <c r="P48" s="34">
        <f>P3/L3-1</f>
        <v>0.37912973767425284</v>
      </c>
      <c r="Q48" s="34">
        <f>Q3/M3-1</f>
        <v>0.39553254581692676</v>
      </c>
      <c r="R48" s="35">
        <f>R3/N3-1</f>
        <v>0.39827877125532596</v>
      </c>
      <c r="S48" s="34">
        <f>S3/O3-1</f>
        <v>0.37144246627479172</v>
      </c>
      <c r="T48" s="34">
        <f>T3/P3-1</f>
        <v>0.35942465187175454</v>
      </c>
      <c r="U48" s="34">
        <f>U3/Q3-1</f>
        <v>0.33455833260762291</v>
      </c>
      <c r="V48" s="35">
        <f>V3/R3-1</f>
        <v>0.30851755526657998</v>
      </c>
      <c r="W48" s="34">
        <f>W3/S3-1</f>
        <v>0.26765441996474504</v>
      </c>
      <c r="X48" s="34">
        <f>X3/T3-1</f>
        <v>0.24444001007235938</v>
      </c>
      <c r="Y48" s="3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7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2021-01-06T00:28:00Z</dcterms:modified>
</cp:coreProperties>
</file>