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icha\Desktop\Analysis_Projects\Module1\"/>
    </mc:Choice>
  </mc:AlternateContent>
  <xr:revisionPtr revIDLastSave="0" documentId="8_{CF435EB2-83A7-4E7D-AE4B-D1840D3E1257}" xr6:coauthVersionLast="47" xr6:coauthVersionMax="47" xr10:uidLastSave="{00000000-0000-0000-0000-000000000000}"/>
  <bookViews>
    <workbookView xWindow="-120" yWindow="-120" windowWidth="38640" windowHeight="21240" activeTab="7" xr2:uid="{00000000-000D-0000-FFFF-FFFF00000000}"/>
  </bookViews>
  <sheets>
    <sheet name="Kickstarter" sheetId="1" r:id="rId1"/>
    <sheet name="Outcomes Based on Goals" sheetId="12" r:id="rId2"/>
    <sheet name="Theater Outcomes by Launch Date" sheetId="11" r:id="rId3"/>
    <sheet name="Category Statistics" sheetId="3" r:id="rId4"/>
    <sheet name="Subcategory Statistics" sheetId="4" r:id="rId5"/>
    <sheet name="Outcomes Based on Launch Date" sheetId="5" r:id="rId6"/>
    <sheet name="Edinburgh Research" sheetId="6" r:id="rId7"/>
    <sheet name="Descriptive Statistics" sheetId="9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G3" i="12"/>
  <c r="G4" i="12"/>
  <c r="G5" i="12"/>
  <c r="G6" i="12"/>
  <c r="G7" i="12"/>
  <c r="G8" i="12"/>
  <c r="G9" i="12"/>
  <c r="G10" i="12"/>
  <c r="G11" i="12"/>
  <c r="G12" i="12"/>
  <c r="G13" i="12"/>
  <c r="F4" i="12"/>
  <c r="F5" i="12"/>
  <c r="F6" i="12"/>
  <c r="F7" i="12"/>
  <c r="F8" i="12"/>
  <c r="F9" i="12"/>
  <c r="F10" i="12"/>
  <c r="F11" i="12"/>
  <c r="F12" i="12"/>
  <c r="F13" i="12"/>
  <c r="D13" i="12"/>
  <c r="C13" i="12"/>
  <c r="D12" i="12"/>
  <c r="C12" i="12"/>
  <c r="D11" i="12"/>
  <c r="C11" i="12"/>
  <c r="F3" i="12"/>
  <c r="G2" i="12"/>
  <c r="H2" i="12"/>
  <c r="F2" i="12"/>
  <c r="D10" i="12"/>
  <c r="C10" i="12"/>
  <c r="D9" i="12"/>
  <c r="C9" i="12"/>
  <c r="D8" i="12"/>
  <c r="C8" i="12"/>
  <c r="D7" i="12"/>
  <c r="C7" i="12"/>
  <c r="D6" i="12"/>
  <c r="C6" i="12"/>
  <c r="D4" i="12"/>
  <c r="D5" i="12"/>
  <c r="C5" i="12"/>
  <c r="C4" i="12"/>
  <c r="B13" i="12"/>
  <c r="B12" i="12"/>
  <c r="B11" i="12"/>
  <c r="B10" i="12"/>
  <c r="B9" i="12"/>
  <c r="B8" i="12"/>
  <c r="B7" i="12"/>
  <c r="B6" i="12"/>
  <c r="B5" i="12"/>
  <c r="B4" i="12"/>
  <c r="E3" i="12"/>
  <c r="D3" i="12"/>
  <c r="C3" i="12"/>
  <c r="B3" i="12"/>
  <c r="E2" i="12"/>
  <c r="D2" i="12"/>
  <c r="C2" i="12"/>
  <c r="B2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1" i="9"/>
  <c r="B11" i="9"/>
  <c r="B12" i="9"/>
  <c r="C12" i="9"/>
  <c r="C14" i="9" s="1"/>
  <c r="C13" i="9"/>
  <c r="B13" i="9"/>
  <c r="C6" i="9"/>
  <c r="C5" i="9"/>
  <c r="C7" i="9" s="1"/>
  <c r="B6" i="9"/>
  <c r="B5" i="9"/>
  <c r="B7" i="9" s="1"/>
  <c r="C4" i="9"/>
  <c r="B4" i="9"/>
  <c r="C10" i="9"/>
  <c r="C9" i="9"/>
  <c r="B10" i="9"/>
  <c r="B9" i="9"/>
  <c r="C3" i="9"/>
  <c r="B3" i="9"/>
  <c r="C2" i="9"/>
  <c r="B2" i="9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52" i="1" s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9" l="1"/>
  <c r="E13" i="12"/>
  <c r="E12" i="12"/>
  <c r="E11" i="12"/>
  <c r="E10" i="12"/>
  <c r="E9" i="12"/>
  <c r="E8" i="12"/>
  <c r="E7" i="12"/>
  <c r="E6" i="12"/>
  <c r="E5" i="12"/>
  <c r="E4" i="12"/>
</calcChain>
</file>

<file path=xl/sharedStrings.xml><?xml version="1.0" encoding="utf-8"?>
<sst xmlns="http://schemas.openxmlformats.org/spreadsheetml/2006/main" count="33053" uniqueCount="8418">
  <si>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</si>
  <si>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</si>
  <si>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</si>
  <si>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</si>
  <si>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</si>
  <si>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</si>
  <si>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</si>
  <si>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</si>
  <si>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</si>
  <si>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</si>
  <si>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</si>
  <si>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</si>
  <si>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</si>
  <si>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</si>
  <si>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</si>
  <si>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</si>
  <si>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</si>
  <si>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</si>
  <si>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</si>
  <si>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</si>
  <si>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</si>
  <si>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</si>
  <si>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</si>
  <si>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</si>
  <si>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</si>
  <si>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</si>
  <si>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</si>
  <si>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</si>
  <si>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</si>
  <si>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</si>
  <si>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</si>
  <si>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</si>
  <si>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</si>
  <si>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</si>
  <si>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</si>
  <si>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</si>
  <si>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</si>
  <si>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</si>
  <si>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</si>
  <si>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</si>
  <si>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</si>
  <si>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</si>
  <si>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</si>
  <si>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</si>
  <si>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</si>
  <si>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</si>
  <si>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</si>
  <si>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</si>
  <si>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</si>
  <si>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</si>
  <si>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</si>
  <si>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</si>
  <si>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</si>
  <si>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</si>
  <si>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</si>
  <si>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</si>
  <si>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</si>
  <si>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</si>
  <si>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</si>
  <si>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</si>
  <si>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</si>
  <si>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</si>
  <si>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</si>
  <si>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</si>
  <si>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</si>
  <si>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</si>
  <si>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</si>
  <si>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</si>
  <si>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</si>
  <si>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</si>
  <si>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</si>
  <si>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</si>
  <si>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</si>
  <si>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</si>
  <si>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</si>
  <si>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</si>
  <si>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</si>
  <si>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</si>
  <si>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</si>
  <si>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</si>
  <si>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</si>
  <si>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</si>
  <si>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</si>
  <si>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</si>
  <si>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</si>
  <si>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</si>
  <si>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</si>
  <si>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</si>
  <si>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</si>
  <si>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</si>
  <si>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</si>
  <si>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</si>
  <si>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</si>
  <si>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</si>
  <si>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</si>
  <si>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</si>
  <si>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</si>
  <si>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</si>
  <si>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</si>
  <si>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</si>
  <si>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</si>
  <si>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</si>
  <si>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</si>
  <si>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</si>
  <si>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</si>
  <si>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</si>
  <si>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</si>
  <si>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</si>
  <si>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</si>
  <si>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</si>
  <si>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</si>
  <si>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</si>
  <si>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</si>
  <si>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</si>
  <si>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</si>
  <si>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</si>
  <si>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</si>
  <si>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</si>
  <si>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</si>
  <si>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</si>
  <si>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</si>
  <si>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</si>
  <si>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</si>
  <si>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</si>
  <si>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</si>
  <si>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</si>
  <si>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</si>
  <si>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</si>
  <si>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</si>
  <si>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</si>
  <si>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</si>
  <si>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</si>
  <si>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</si>
  <si>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</si>
  <si>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</si>
  <si>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</si>
  <si>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</si>
  <si>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</si>
  <si>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</si>
  <si>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</si>
  <si>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</si>
  <si>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</si>
  <si>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</si>
  <si>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</si>
  <si>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</si>
  <si>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</si>
  <si>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</si>
  <si>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</si>
  <si>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</si>
  <si>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</si>
  <si>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</si>
  <si>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</si>
  <si>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</si>
  <si>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</si>
  <si>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</si>
  <si>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</si>
  <si>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</si>
  <si>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</si>
  <si>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</si>
  <si>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</si>
  <si>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</si>
  <si>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</si>
  <si>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</si>
  <si>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</si>
  <si>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</si>
  <si>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</si>
  <si>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</si>
  <si>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</si>
  <si>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</si>
  <si>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</si>
  <si>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</si>
  <si>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</si>
  <si>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</si>
  <si>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</si>
  <si>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</si>
  <si>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</si>
  <si>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</si>
  <si>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</si>
  <si>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</si>
  <si>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</si>
  <si>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</si>
  <si>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</si>
  <si>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</si>
  <si>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</si>
  <si>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</si>
  <si>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</si>
  <si>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</si>
  <si>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</si>
  <si>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</si>
  <si>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</si>
  <si>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</si>
  <si>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</si>
  <si>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</si>
  <si>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</si>
  <si>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</si>
  <si>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</si>
  <si>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</si>
  <si>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</si>
  <si>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</si>
  <si>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</si>
  <si>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</si>
  <si>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</si>
  <si>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</si>
  <si>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</si>
  <si>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</si>
  <si>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</si>
  <si>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</si>
  <si>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</si>
  <si>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</si>
  <si>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</si>
  <si>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</si>
  <si>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</si>
  <si>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</si>
  <si>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</si>
  <si>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</si>
  <si>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</si>
  <si>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</si>
  <si>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</si>
  <si>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</si>
  <si>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</si>
  <si>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</si>
  <si>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</si>
  <si>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</si>
  <si>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</si>
  <si>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</si>
  <si>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</si>
  <si>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</si>
  <si>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</si>
  <si>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</si>
  <si>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</si>
  <si>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</si>
  <si>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</si>
  <si>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</si>
  <si>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</si>
  <si>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</si>
  <si>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</si>
  <si>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</si>
  <si>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</si>
  <si>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</si>
  <si>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</si>
  <si>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</si>
  <si>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</si>
  <si>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</si>
  <si>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</si>
  <si>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</si>
  <si>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</si>
  <si>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</si>
  <si>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</si>
  <si>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</si>
  <si>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</si>
  <si>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</si>
  <si>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</si>
  <si>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</si>
  <si>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</si>
  <si>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</si>
  <si>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</si>
  <si>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</si>
  <si>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</si>
  <si>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</si>
  <si>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</si>
  <si>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</si>
  <si>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</si>
  <si>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</si>
  <si>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</si>
  <si>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</si>
  <si>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</si>
  <si>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</si>
  <si>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</si>
  <si>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</si>
  <si>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</si>
  <si>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</si>
  <si>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</si>
  <si>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</si>
  <si>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</si>
  <si>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</si>
  <si>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</si>
  <si>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</si>
  <si>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</si>
  <si>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</si>
  <si>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</si>
  <si>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</si>
  <si>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</si>
  <si>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</si>
  <si>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</si>
  <si>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</si>
  <si>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</si>
  <si>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</si>
  <si>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</si>
  <si>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</si>
  <si>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</si>
  <si>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</si>
  <si>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</si>
  <si>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</si>
  <si>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</si>
  <si>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</si>
  <si>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</si>
  <si>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</si>
  <si>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</si>
  <si>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</si>
  <si>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</si>
  <si>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</si>
  <si>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</si>
  <si>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</si>
  <si>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</si>
  <si>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</si>
  <si>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</si>
  <si>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</si>
  <si>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</si>
  <si>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</si>
  <si>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</si>
  <si>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</si>
  <si>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</si>
  <si>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</si>
  <si>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</si>
  <si>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</si>
  <si>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</si>
  <si>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</si>
  <si>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</si>
  <si>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</si>
  <si>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</si>
  <si>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</si>
  <si>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</si>
  <si>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</si>
  <si>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</si>
  <si>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</si>
  <si>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</si>
  <si>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</si>
  <si>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</si>
  <si>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</si>
  <si>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</si>
  <si>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</si>
  <si>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</si>
  <si>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</si>
  <si>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</si>
  <si>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</si>
  <si>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</si>
  <si>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</si>
  <si>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</si>
  <si>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</si>
  <si>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</si>
  <si>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</si>
  <si>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</si>
  <si>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</si>
  <si>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</si>
  <si>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</si>
  <si>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</si>
  <si>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</si>
  <si>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</si>
  <si>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</si>
  <si>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</si>
  <si>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</si>
  <si>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</si>
  <si>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</si>
  <si>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</si>
  <si>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</si>
  <si>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</si>
  <si>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</si>
  <si>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</si>
  <si>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</si>
  <si>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</si>
  <si>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</si>
  <si>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</si>
  <si>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</si>
  <si>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</si>
  <si>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</si>
  <si>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</si>
  <si>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</si>
  <si>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</si>
  <si>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</si>
  <si>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</si>
  <si>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</si>
  <si>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</si>
  <si>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</si>
  <si>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</si>
  <si>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</si>
  <si>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</si>
  <si>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</si>
  <si>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</si>
  <si>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</si>
  <si>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</si>
  <si>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</si>
  <si>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</si>
  <si>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</si>
  <si>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</si>
  <si>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</si>
  <si>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</si>
  <si>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</si>
  <si>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</si>
  <si>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</si>
  <si>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</si>
  <si>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</si>
  <si>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</si>
  <si>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</si>
  <si>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</si>
  <si>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</si>
  <si>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</si>
  <si>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</si>
  <si>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</si>
  <si>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</si>
  <si>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</si>
  <si>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</si>
  <si>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</si>
  <si>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</si>
  <si>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</si>
  <si>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</si>
  <si>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</si>
  <si>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</si>
  <si>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</si>
  <si>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</si>
  <si>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</si>
  <si>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</si>
  <si>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</si>
  <si>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</si>
  <si>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</si>
  <si>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</si>
  <si>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</si>
  <si>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</si>
  <si>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</si>
  <si>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</si>
  <si>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</si>
  <si>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</si>
  <si>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</si>
  <si>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</si>
  <si>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</si>
  <si>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</si>
  <si>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</si>
  <si>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</si>
  <si>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</si>
  <si>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</si>
  <si>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</si>
  <si>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</si>
  <si>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</si>
  <si>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</si>
  <si>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</si>
  <si>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</si>
  <si>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</si>
  <si>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</si>
  <si>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</si>
  <si>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</si>
  <si>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</si>
  <si>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</si>
  <si>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</si>
  <si>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</si>
  <si>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</si>
  <si>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</si>
  <si>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</si>
  <si>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</si>
  <si>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</si>
  <si>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</si>
  <si>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</si>
  <si>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</si>
  <si>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</si>
  <si>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</si>
  <si>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</si>
  <si>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</si>
  <si>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</si>
  <si>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</si>
  <si>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</si>
  <si>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</si>
  <si>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</si>
  <si>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</si>
  <si>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</si>
  <si>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</si>
  <si>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</si>
  <si>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</si>
  <si>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</si>
  <si>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</si>
  <si>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</si>
  <si>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</si>
  <si>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</si>
  <si>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</si>
  <si>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</si>
  <si>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</si>
  <si>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</si>
  <si>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</si>
  <si>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</si>
  <si>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</si>
  <si>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</si>
  <si>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</si>
  <si>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</si>
  <si>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</si>
  <si>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</si>
  <si>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</si>
  <si>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</si>
  <si>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</si>
  <si>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</si>
  <si>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</si>
  <si>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</si>
  <si>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</si>
  <si>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</si>
  <si>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</si>
  <si>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</si>
  <si>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</si>
  <si>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</si>
  <si>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</si>
  <si>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</si>
  <si>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</si>
  <si>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</si>
  <si>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</si>
  <si>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</si>
  <si>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</si>
  <si>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</si>
  <si>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</si>
  <si>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</si>
  <si>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</si>
  <si>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</si>
  <si>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</si>
  <si>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</si>
  <si>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</si>
  <si>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</si>
  <si>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</si>
  <si>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</si>
  <si>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</si>
  <si>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</si>
  <si>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</si>
  <si>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</si>
  <si>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</si>
  <si>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</si>
  <si>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</si>
  <si>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</si>
  <si>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</si>
  <si>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</si>
  <si>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</si>
  <si>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</si>
  <si>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</si>
  <si>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</si>
  <si>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</si>
  <si>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</si>
  <si>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</si>
  <si>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</si>
  <si>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</si>
  <si>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</si>
  <si>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</si>
  <si>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</si>
  <si>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</si>
  <si>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</si>
  <si>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</si>
  <si>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</si>
  <si>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</si>
  <si>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</si>
  <si>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</si>
  <si>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</si>
  <si>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</si>
  <si>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</si>
  <si>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</si>
  <si>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</si>
  <si>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</si>
  <si>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</si>
  <si>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</si>
  <si>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</si>
  <si>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</si>
  <si>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</si>
  <si>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</si>
  <si>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</si>
  <si>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</si>
  <si>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</si>
  <si>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</si>
  <si>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</si>
  <si>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</si>
  <si>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</si>
  <si>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</si>
  <si>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</si>
  <si>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</si>
  <si>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</si>
  <si>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</si>
  <si>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</si>
  <si>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</si>
  <si>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</si>
  <si>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</si>
  <si>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</si>
  <si>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</si>
  <si>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</si>
  <si>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</si>
  <si>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</si>
  <si>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</si>
  <si>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</si>
  <si>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</si>
  <si>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</si>
  <si>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</si>
  <si>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</si>
  <si>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</si>
  <si>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</si>
  <si>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</si>
  <si>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</si>
  <si>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</si>
  <si>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</si>
  <si>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</si>
  <si>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</si>
  <si>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</si>
  <si>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</si>
  <si>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</si>
  <si>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</si>
  <si>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</si>
  <si>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</si>
  <si>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</si>
  <si>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</si>
  <si>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</si>
  <si>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</si>
  <si>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</si>
  <si>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</si>
  <si>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</si>
  <si>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</si>
  <si>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</si>
  <si>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</si>
  <si>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</si>
  <si>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</si>
  <si>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</si>
  <si>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</si>
  <si>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</si>
  <si>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</si>
  <si>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</si>
  <si>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</si>
  <si>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</si>
  <si>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</si>
  <si>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</si>
  <si>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</si>
  <si>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</si>
  <si>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</si>
  <si>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</si>
  <si>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</si>
  <si>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</si>
  <si>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</si>
  <si>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</si>
  <si>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</si>
  <si>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</si>
  <si>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</si>
  <si>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</si>
  <si>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</si>
  <si>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</si>
  <si>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</si>
  <si>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</si>
  <si>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</si>
  <si>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</si>
  <si>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</si>
  <si>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</si>
  <si>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</si>
  <si>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</si>
  <si>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</si>
  <si>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</si>
  <si>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</si>
  <si>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</si>
  <si>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</si>
  <si>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</si>
  <si>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</si>
  <si>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</si>
  <si>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</si>
  <si>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</si>
  <si>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</si>
  <si>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</si>
  <si>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</si>
  <si>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</si>
  <si>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</si>
  <si>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</si>
  <si>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</si>
  <si>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</si>
  <si>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</si>
  <si>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</si>
  <si>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</si>
  <si>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</si>
  <si>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</si>
  <si>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</si>
  <si>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</si>
  <si>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</si>
  <si>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</si>
  <si>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</si>
  <si>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</si>
  <si>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</si>
  <si>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</si>
  <si>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</si>
  <si>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</si>
  <si>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</si>
  <si>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</si>
  <si>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</si>
  <si>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</si>
  <si>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</si>
  <si>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</si>
  <si>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</si>
  <si>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</si>
  <si>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</si>
  <si>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</si>
  <si>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</si>
  <si>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</si>
  <si>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</si>
  <si>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</si>
  <si>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</si>
  <si>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</si>
  <si>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</si>
  <si>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</si>
  <si>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</si>
  <si>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</si>
  <si>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</si>
  <si>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</si>
  <si>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</si>
  <si>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</si>
  <si>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</si>
  <si>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</si>
  <si>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</si>
  <si>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</si>
  <si>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</si>
  <si>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</si>
  <si>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</si>
  <si>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</si>
  <si>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</si>
  <si>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</si>
  <si>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</si>
  <si>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</si>
  <si>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</si>
  <si>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</si>
  <si>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</si>
  <si>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</si>
  <si>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</si>
  <si>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</si>
  <si>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</si>
  <si>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</si>
  <si>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</si>
  <si>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</si>
  <si>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</si>
  <si>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</si>
  <si>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</si>
  <si>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</si>
  <si>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</si>
  <si>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</si>
  <si>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</si>
  <si>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</si>
  <si>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</si>
  <si>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</si>
  <si>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</si>
  <si>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</si>
  <si>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</si>
  <si>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</si>
  <si>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</si>
  <si>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</si>
  <si>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</si>
  <si>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</si>
  <si>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</si>
  <si>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</si>
  <si>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</si>
  <si>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</si>
  <si>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</si>
  <si>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</si>
  <si>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</si>
  <si>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</si>
  <si>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</si>
  <si>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</si>
  <si>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</si>
  <si>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</si>
  <si>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</si>
  <si>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</si>
  <si>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</si>
  <si>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</si>
  <si>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</si>
  <si>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</si>
  <si>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</si>
  <si>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</si>
  <si>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</si>
  <si>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</si>
  <si>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</si>
  <si>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</si>
  <si>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</si>
  <si>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</si>
  <si>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</si>
  <si>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</si>
  <si>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</si>
  <si>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</si>
  <si>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</si>
  <si>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</si>
  <si>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</si>
  <si>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</si>
  <si>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</si>
  <si>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</si>
  <si>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</si>
  <si>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</si>
  <si>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</si>
  <si>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</si>
  <si>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</si>
  <si>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</si>
  <si>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</si>
  <si>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</si>
  <si>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</si>
  <si>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</si>
  <si>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</si>
  <si>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</si>
  <si>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</si>
  <si>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</si>
  <si>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</si>
  <si>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</si>
  <si>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</si>
  <si>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</si>
  <si>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</si>
  <si>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</si>
  <si>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</si>
  <si>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</si>
  <si>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</si>
  <si>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</si>
  <si>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</si>
  <si>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</si>
  <si>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</si>
  <si>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</si>
  <si>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</si>
  <si>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</si>
  <si>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</si>
  <si>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</si>
  <si>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</si>
  <si>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</si>
  <si>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</si>
  <si>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</si>
  <si>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</si>
  <si>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</si>
  <si>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</si>
  <si>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</si>
  <si>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</si>
  <si>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</si>
  <si>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</si>
  <si>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</si>
  <si>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</si>
  <si>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</si>
  <si>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</si>
  <si>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</si>
  <si>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</si>
  <si>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</si>
  <si>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</si>
  <si>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</si>
  <si>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</si>
  <si>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</si>
  <si>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</si>
  <si>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</si>
  <si>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</si>
  <si>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</si>
  <si>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</si>
  <si>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</si>
  <si>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</si>
  <si>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</si>
  <si>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</si>
  <si>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</si>
  <si>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</si>
  <si>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</si>
  <si>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</si>
  <si>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</si>
  <si>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</si>
  <si>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</si>
  <si>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</si>
  <si>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</si>
  <si>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</si>
  <si>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</si>
  <si>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</si>
  <si>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</si>
  <si>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</si>
  <si>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</si>
  <si>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</si>
  <si>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</si>
  <si>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</si>
  <si>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</si>
  <si>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</si>
  <si>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</si>
  <si>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</si>
  <si>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</si>
  <si>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</si>
  <si>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</si>
  <si>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</si>
  <si>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</si>
  <si>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</si>
  <si>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</si>
  <si>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</si>
  <si>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</si>
  <si>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</si>
  <si>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</si>
  <si>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</si>
  <si>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</si>
  <si>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</si>
  <si>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</si>
  <si>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</si>
  <si>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</si>
  <si>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</si>
  <si>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</si>
  <si>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</si>
  <si>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</si>
  <si>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</si>
  <si>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</si>
  <si>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</si>
  <si>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</si>
  <si>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</si>
  <si>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</si>
  <si>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</si>
  <si>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</si>
  <si>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</si>
  <si>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</si>
  <si>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</si>
  <si>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</si>
  <si>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</si>
  <si>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</si>
  <si>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</si>
  <si>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</si>
  <si>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</si>
  <si>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</si>
  <si>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</si>
  <si>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</si>
  <si>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</si>
  <si>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</si>
  <si>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</si>
  <si>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</si>
  <si>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</si>
  <si>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</si>
  <si>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</si>
  <si>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</si>
  <si>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</si>
  <si>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</si>
  <si>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</si>
  <si>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</si>
  <si>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</si>
  <si>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</si>
  <si>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</si>
  <si>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</si>
  <si>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</si>
  <si>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</si>
  <si>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</si>
  <si>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</si>
  <si>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</si>
  <si>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</si>
  <si>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</si>
  <si>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</si>
  <si>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</si>
  <si>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</si>
  <si>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</si>
  <si>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</si>
  <si>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</si>
  <si>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</si>
  <si>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</si>
  <si>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</si>
  <si>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</si>
  <si>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</si>
  <si>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</si>
  <si>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</si>
  <si>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</si>
  <si>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</si>
  <si>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</si>
  <si>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</si>
  <si>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</si>
  <si>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</si>
  <si>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</si>
  <si>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</si>
  <si>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</si>
  <si>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</si>
  <si>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</si>
  <si>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</si>
  <si>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</si>
  <si>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</si>
  <si>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</si>
  <si>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</si>
  <si>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</si>
  <si>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</si>
  <si>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</si>
  <si>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</si>
  <si>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</si>
  <si>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</si>
  <si>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</si>
  <si>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</si>
  <si>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</si>
  <si>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</si>
  <si>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</si>
  <si>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</si>
  <si>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</si>
  <si>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</si>
  <si>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</si>
  <si>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</si>
  <si>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</si>
  <si>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</si>
  <si>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</si>
  <si>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</si>
  <si>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</si>
  <si>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</si>
  <si>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</si>
  <si>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</si>
  <si>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</si>
  <si>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</si>
  <si>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</si>
  <si>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</si>
  <si>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</si>
  <si>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</si>
  <si>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</si>
  <si>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</si>
  <si>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</si>
  <si>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</si>
  <si>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</si>
  <si>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</si>
  <si>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</si>
  <si>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</si>
  <si>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</si>
  <si>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</si>
  <si>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</si>
  <si>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</si>
  <si>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</si>
  <si>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</si>
  <si>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</si>
  <si>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</si>
  <si>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</si>
  <si>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</si>
  <si>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</si>
  <si>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</si>
  <si>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</si>
  <si>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</si>
  <si>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</si>
  <si>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</si>
  <si>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</si>
  <si>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</si>
  <si>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</si>
  <si>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</si>
  <si>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</si>
  <si>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</si>
  <si>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</si>
  <si>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</si>
  <si>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</si>
  <si>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</si>
  <si>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</si>
  <si>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</si>
  <si>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</si>
  <si>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</si>
  <si>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</si>
  <si>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</si>
  <si>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</si>
  <si>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</si>
  <si>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</si>
  <si>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</si>
  <si>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</si>
  <si>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</si>
  <si>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</si>
  <si>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</si>
  <si>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</si>
  <si>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</si>
  <si>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</si>
  <si>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</si>
  <si>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</si>
  <si>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</si>
  <si>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</si>
  <si>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</si>
  <si>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</si>
  <si>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</si>
  <si>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</si>
  <si>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</si>
  <si>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</si>
  <si>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</si>
  <si>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</si>
  <si>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</si>
  <si>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</si>
  <si>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</si>
  <si>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</si>
  <si>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</si>
  <si>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</si>
  <si>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</si>
  <si>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</si>
  <si>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</si>
  <si>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</si>
  <si>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</si>
  <si>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</si>
  <si>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</si>
  <si>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</si>
  <si>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</si>
  <si>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</si>
  <si>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</si>
  <si>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</si>
  <si>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</si>
  <si>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</si>
  <si>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</si>
  <si>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</si>
  <si>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</si>
  <si>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</si>
  <si>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</si>
  <si>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</si>
  <si>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</si>
  <si>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</si>
  <si>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</si>
  <si>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</si>
  <si>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</si>
  <si>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</si>
  <si>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</si>
  <si>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</si>
  <si>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</si>
  <si>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</si>
  <si>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</si>
  <si>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</si>
  <si>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</si>
  <si>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</si>
  <si>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</si>
  <si>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</si>
  <si>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</si>
  <si>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</si>
  <si>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</si>
  <si>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</si>
  <si>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</si>
  <si>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</si>
  <si>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</si>
  <si>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</si>
  <si>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</si>
  <si>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</si>
  <si>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</si>
  <si>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</si>
  <si>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</si>
  <si>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</si>
  <si>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</si>
  <si>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</si>
  <si>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</si>
  <si>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</si>
  <si>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</si>
  <si>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</si>
  <si>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</si>
  <si>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</si>
  <si>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</si>
  <si>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</si>
  <si>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</si>
  <si>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</si>
  <si>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</si>
  <si>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</si>
  <si>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</si>
  <si>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</si>
  <si>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</si>
  <si>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</si>
  <si>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</si>
  <si>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</si>
  <si>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</si>
  <si>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</si>
  <si>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</si>
  <si>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</si>
  <si>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</si>
  <si>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</si>
  <si>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</si>
  <si>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</si>
  <si>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</si>
  <si>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</si>
  <si>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</si>
  <si>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</si>
  <si>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</si>
  <si>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</si>
  <si>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</si>
  <si>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</si>
  <si>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</si>
  <si>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</si>
  <si>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</si>
  <si>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</si>
  <si>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</si>
  <si>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</si>
  <si>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</si>
  <si>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</si>
  <si>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</si>
  <si>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</si>
  <si>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</si>
  <si>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</si>
  <si>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</si>
  <si>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</si>
  <si>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</si>
  <si>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</si>
  <si>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</si>
  <si>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</si>
  <si>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</si>
  <si>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</si>
  <si>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</si>
  <si>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</si>
  <si>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</si>
  <si>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</si>
  <si>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</si>
  <si>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</si>
  <si>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</si>
  <si>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</si>
  <si>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</si>
  <si>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</si>
  <si>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</si>
  <si>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</si>
  <si>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</si>
  <si>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</si>
  <si>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</si>
  <si>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</si>
  <si>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</si>
  <si>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</si>
  <si>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</si>
  <si>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</si>
  <si>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</si>
  <si>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</si>
  <si>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</si>
  <si>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</si>
  <si>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</si>
  <si>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</si>
  <si>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</si>
  <si>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</si>
  <si>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</si>
  <si>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</si>
  <si>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</si>
  <si>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</si>
  <si>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</si>
  <si>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</si>
  <si>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</si>
  <si>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</si>
  <si>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</si>
  <si>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</si>
  <si>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</si>
  <si>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</si>
  <si>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</si>
  <si>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</si>
  <si>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</si>
  <si>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</si>
  <si>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</si>
  <si>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</si>
  <si>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</si>
  <si>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</si>
  <si>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</si>
  <si>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</si>
  <si>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</si>
  <si>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</si>
  <si>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</si>
  <si>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</si>
  <si>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</si>
  <si>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</si>
  <si>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</si>
  <si>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</si>
  <si>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</si>
  <si>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</si>
  <si>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</si>
  <si>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</si>
  <si>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</si>
  <si>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</si>
  <si>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</si>
  <si>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</si>
  <si>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</si>
  <si>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</si>
  <si>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</si>
  <si>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</si>
  <si>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</si>
  <si>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</si>
  <si>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</si>
  <si>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</si>
  <si>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</si>
  <si>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</si>
  <si>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</si>
  <si>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</si>
  <si>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</si>
  <si>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</si>
  <si>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</si>
  <si>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</si>
  <si>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</si>
  <si>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</si>
  <si>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</si>
  <si>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</si>
  <si>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</si>
  <si>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</si>
  <si>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</si>
  <si>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</si>
  <si>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</si>
  <si>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</si>
  <si>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</si>
  <si>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</si>
  <si>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</si>
  <si>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</si>
  <si>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</si>
  <si>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</si>
  <si>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</si>
  <si>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</si>
  <si>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</si>
  <si>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</si>
  <si>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</si>
  <si>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</si>
  <si>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</si>
  <si>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</si>
  <si>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</si>
  <si>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</si>
  <si>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</si>
  <si>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</si>
  <si>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</si>
  <si>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</si>
  <si>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</si>
  <si>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</si>
  <si>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</si>
  <si>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</si>
  <si>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</si>
  <si>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</si>
  <si>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</si>
  <si>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</si>
  <si>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</si>
  <si>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</si>
  <si>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</si>
  <si>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</si>
  <si>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</si>
  <si>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</si>
  <si>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</si>
  <si>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</si>
  <si>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</si>
  <si>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</si>
  <si>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</si>
  <si>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</si>
  <si>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</si>
  <si>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</si>
  <si>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</si>
  <si>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</si>
  <si>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</si>
  <si>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</si>
  <si>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</si>
  <si>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</si>
  <si>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</si>
  <si>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</si>
  <si>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</si>
  <si>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</si>
  <si>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</si>
  <si>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</si>
  <si>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</si>
  <si>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</si>
  <si>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</si>
  <si>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</si>
  <si>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</si>
  <si>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</si>
  <si>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</si>
  <si>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</si>
  <si>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</si>
  <si>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</si>
  <si>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</si>
  <si>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</si>
  <si>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</si>
  <si>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</si>
  <si>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</si>
  <si>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</si>
  <si>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</si>
  <si>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</si>
  <si>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</si>
  <si>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</si>
  <si>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</si>
  <si>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</si>
  <si>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</si>
  <si>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</si>
  <si>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</si>
  <si>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</si>
  <si>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</si>
  <si>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</si>
  <si>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</si>
  <si>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</si>
  <si>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</si>
  <si>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</si>
  <si>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</si>
  <si>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</si>
  <si>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</si>
  <si>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</si>
  <si>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</si>
  <si>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</si>
  <si>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</si>
  <si>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</si>
  <si>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</si>
  <si>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</si>
  <si>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</si>
  <si>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</si>
  <si>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</si>
  <si>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</si>
  <si>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</si>
  <si>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</si>
  <si>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</si>
  <si>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</si>
  <si>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</si>
  <si>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</si>
  <si>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</si>
  <si>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</si>
  <si>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</si>
  <si>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</si>
  <si>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</si>
  <si>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</si>
  <si>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</si>
  <si>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</si>
  <si>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</si>
  <si>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</si>
  <si>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</si>
  <si>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</si>
  <si>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</si>
  <si>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</si>
  <si>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</si>
  <si>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</si>
  <si>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</si>
  <si>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</si>
  <si>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</si>
  <si>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</si>
  <si>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</si>
  <si>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</si>
  <si>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</si>
  <si>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</si>
  <si>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</si>
  <si>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</si>
  <si>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</si>
  <si>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</si>
  <si>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</si>
  <si>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</si>
  <si>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</si>
  <si>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</si>
  <si>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</si>
  <si>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</si>
  <si>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</si>
  <si>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</si>
  <si>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</si>
  <si>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</si>
  <si>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</si>
  <si>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</si>
  <si>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</si>
  <si>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</si>
  <si>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</si>
  <si>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</si>
  <si>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</si>
  <si>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</si>
  <si>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</si>
  <si>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</si>
  <si>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</si>
  <si>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</si>
  <si>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</si>
  <si>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</si>
  <si>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</si>
  <si>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</si>
  <si>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</si>
  <si>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</si>
  <si>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</si>
  <si>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</si>
  <si>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</si>
  <si>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</si>
  <si>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</si>
  <si>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</si>
  <si>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</si>
  <si>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</si>
  <si>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</si>
  <si>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</si>
  <si>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</si>
  <si>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</si>
  <si>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</si>
  <si>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</si>
  <si>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</si>
  <si>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</si>
  <si>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</si>
  <si>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</si>
  <si>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</si>
  <si>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</si>
  <si>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</si>
  <si>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</si>
  <si>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</si>
  <si>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</si>
  <si>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</si>
  <si>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</si>
  <si>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</si>
  <si>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</si>
  <si>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</si>
  <si>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</si>
  <si>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</si>
  <si>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</si>
  <si>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</si>
  <si>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</si>
  <si>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</si>
  <si>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</si>
  <si>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</si>
  <si>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</si>
  <si>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</si>
  <si>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</si>
  <si>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</si>
  <si>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</si>
  <si>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</si>
  <si>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</si>
  <si>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</si>
  <si>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</si>
  <si>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</si>
  <si>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</si>
  <si>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</si>
  <si>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</si>
  <si>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</si>
  <si>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</si>
  <si>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</si>
  <si>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</si>
  <si>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</si>
  <si>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</si>
  <si>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</si>
  <si>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</si>
  <si>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</si>
  <si>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</si>
  <si>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</si>
  <si>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</si>
  <si>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</si>
  <si>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</si>
  <si>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</si>
  <si>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</si>
  <si>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</si>
  <si>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</si>
  <si>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</si>
  <si>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</si>
  <si>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</si>
  <si>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</si>
  <si>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</si>
  <si>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</si>
  <si>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</si>
  <si>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</si>
  <si>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</si>
  <si>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</si>
  <si>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</si>
  <si>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</si>
  <si>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</si>
  <si>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</si>
  <si>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</si>
  <si>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</si>
  <si>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</si>
  <si>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</si>
  <si>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</si>
  <si>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</si>
  <si>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</si>
  <si>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</si>
  <si>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</si>
  <si>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</si>
  <si>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</si>
  <si>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</si>
  <si>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</si>
  <si>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</si>
  <si>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</si>
  <si>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</si>
  <si>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</si>
  <si>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</si>
  <si>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</si>
  <si>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</si>
  <si>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</si>
  <si>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</si>
  <si>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</si>
  <si>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</si>
  <si>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</si>
  <si>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</si>
  <si>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</si>
  <si>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</si>
  <si>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</si>
  <si>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</si>
  <si>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</si>
  <si>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</si>
  <si>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</si>
  <si>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</si>
  <si>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</si>
  <si>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</si>
  <si>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</si>
  <si>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</si>
  <si>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</si>
  <si>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</si>
  <si>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</si>
  <si>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</si>
  <si>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</si>
  <si>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</si>
  <si>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</si>
  <si>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</si>
  <si>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</si>
  <si>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</si>
  <si>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</si>
  <si>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</si>
  <si>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</si>
  <si>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</si>
  <si>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</si>
  <si>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</si>
  <si>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</si>
  <si>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</si>
  <si>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</si>
  <si>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</si>
  <si>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</si>
  <si>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</si>
  <si>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</si>
  <si>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</si>
  <si>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</si>
  <si>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</si>
  <si>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</si>
  <si>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</si>
  <si>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</si>
  <si>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</si>
  <si>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</si>
  <si>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</si>
  <si>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</si>
  <si>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</si>
  <si>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</si>
  <si>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</si>
  <si>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</si>
  <si>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</si>
  <si>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</si>
  <si>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</si>
  <si>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</si>
  <si>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</si>
  <si>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</si>
  <si>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</si>
  <si>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</si>
  <si>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</si>
  <si>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</si>
  <si>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</si>
  <si>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</si>
  <si>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</si>
  <si>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</si>
  <si>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</si>
  <si>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</si>
  <si>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</si>
  <si>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</si>
  <si>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</si>
  <si>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</si>
  <si>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</si>
  <si>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</si>
  <si>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</si>
  <si>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</si>
  <si>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</si>
  <si>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</si>
  <si>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</si>
  <si>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</si>
  <si>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</si>
  <si>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</si>
  <si>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</si>
  <si>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</si>
  <si>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</si>
  <si>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</si>
  <si>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</si>
  <si>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</si>
  <si>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</si>
  <si>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</si>
  <si>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</si>
  <si>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</si>
  <si>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</si>
  <si>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</si>
  <si>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</si>
  <si>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</si>
  <si>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</si>
  <si>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</si>
  <si>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</si>
  <si>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</si>
  <si>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</si>
  <si>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</si>
  <si>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</si>
  <si>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</si>
  <si>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</si>
  <si>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</si>
  <si>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</si>
  <si>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</si>
  <si>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</si>
  <si>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</si>
  <si>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</si>
  <si>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</si>
  <si>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</si>
  <si>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</si>
  <si>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</si>
  <si>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</si>
  <si>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</si>
  <si>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</si>
  <si>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</si>
  <si>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</si>
  <si>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</si>
  <si>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</si>
  <si>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</si>
  <si>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</si>
  <si>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</si>
  <si>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</si>
  <si>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</si>
  <si>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</si>
  <si>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</si>
  <si>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</si>
  <si>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</si>
  <si>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</si>
  <si>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</si>
  <si>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</si>
  <si>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</si>
  <si>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</si>
  <si>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</si>
  <si>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</si>
  <si>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</si>
  <si>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</si>
  <si>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</si>
  <si>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</si>
  <si>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</si>
  <si>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</si>
  <si>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</si>
  <si>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</si>
  <si>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</si>
  <si>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</si>
  <si>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</si>
  <si>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</si>
  <si>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</si>
  <si>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</si>
  <si>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</si>
  <si>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</si>
  <si>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</si>
  <si>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</si>
  <si>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</si>
  <si>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</si>
  <si>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</si>
  <si>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</si>
  <si>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</si>
  <si>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</si>
  <si>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</si>
  <si>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</si>
  <si>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</si>
  <si>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</si>
  <si>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</si>
  <si>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</si>
  <si>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</si>
  <si>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</si>
  <si>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</si>
  <si>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</si>
  <si>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</si>
  <si>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</si>
  <si>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</si>
  <si>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</si>
  <si>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</si>
  <si>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</si>
  <si>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</si>
  <si>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</si>
  <si>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</si>
  <si>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</si>
  <si>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</si>
  <si>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</si>
  <si>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</si>
  <si>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</si>
  <si>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</si>
  <si>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</si>
  <si>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</si>
  <si>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</si>
  <si>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</si>
  <si>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</si>
  <si>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</si>
  <si>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</si>
  <si>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</si>
  <si>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</si>
  <si>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</si>
  <si>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</si>
  <si>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</si>
  <si>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</si>
  <si>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</si>
  <si>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</si>
  <si>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</si>
  <si>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</si>
  <si>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</si>
  <si>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</si>
  <si>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</si>
  <si>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</si>
  <si>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</si>
  <si>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</si>
  <si>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</si>
  <si>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</si>
  <si>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</si>
  <si>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</si>
  <si>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</si>
  <si>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</si>
  <si>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</si>
  <si>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</si>
  <si>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</si>
  <si>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</si>
  <si>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</si>
  <si>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</si>
  <si>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</si>
  <si>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</si>
  <si>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</si>
  <si>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</si>
  <si>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</si>
  <si>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</si>
  <si>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</si>
  <si>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</si>
  <si>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</si>
  <si>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</si>
  <si>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</si>
  <si>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</si>
  <si>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</si>
  <si>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</si>
  <si>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</si>
  <si>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</si>
  <si>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</si>
  <si>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</si>
  <si>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</si>
  <si>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</si>
  <si>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</si>
  <si>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</si>
  <si>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</si>
  <si>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</si>
  <si>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</si>
  <si>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</si>
  <si>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</si>
  <si>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</si>
  <si>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</si>
  <si>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</si>
  <si>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</si>
  <si>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</si>
  <si>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</si>
  <si>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</si>
  <si>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</si>
  <si>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</si>
  <si>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</si>
  <si>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</si>
  <si>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</si>
  <si>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</si>
  <si>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</si>
  <si>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</si>
  <si>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</si>
  <si>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</si>
  <si>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</si>
  <si>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</si>
  <si>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</si>
  <si>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</si>
  <si>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</si>
  <si>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</si>
  <si>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</si>
  <si>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</si>
  <si>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</si>
  <si>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</si>
  <si>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</si>
  <si>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</si>
  <si>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</si>
  <si>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</si>
  <si>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</si>
  <si>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</si>
  <si>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</si>
  <si>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</si>
  <si>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</si>
  <si>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</si>
  <si>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</si>
  <si>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</si>
  <si>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</si>
  <si>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</si>
  <si>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</si>
  <si>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</si>
  <si>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</si>
  <si>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</si>
  <si>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</si>
  <si>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</si>
  <si>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</si>
  <si>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</si>
  <si>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</si>
  <si>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</si>
  <si>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</si>
  <si>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</si>
  <si>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</si>
  <si>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</si>
  <si>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</si>
  <si>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</si>
  <si>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</si>
  <si>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</si>
  <si>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</si>
  <si>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</si>
  <si>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</si>
  <si>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</si>
  <si>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</si>
  <si>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</si>
  <si>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</si>
  <si>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</si>
  <si>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</si>
  <si>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</si>
  <si>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</si>
  <si>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</si>
  <si>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</si>
  <si>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</si>
  <si>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</si>
  <si>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</si>
  <si>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</si>
  <si>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</si>
  <si>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</si>
  <si>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</si>
  <si>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</si>
  <si>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</si>
  <si>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</si>
  <si>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</si>
  <si>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</si>
  <si>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</si>
  <si>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</si>
  <si>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</si>
  <si>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</si>
  <si>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</si>
  <si>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</si>
  <si>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</si>
  <si>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</si>
  <si>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</si>
  <si>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</si>
  <si>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</si>
  <si>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</si>
  <si>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</si>
  <si>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</si>
  <si>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</si>
  <si>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</si>
  <si>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</si>
  <si>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</si>
  <si>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</si>
  <si>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</si>
  <si>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</si>
  <si>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</si>
  <si>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</si>
  <si>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</si>
  <si>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</si>
  <si>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</si>
  <si>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</si>
  <si>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</si>
  <si>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</si>
  <si>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</si>
  <si>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</si>
  <si>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</si>
  <si>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</si>
  <si>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</si>
  <si>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</si>
  <si>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</si>
  <si>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</si>
  <si>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</si>
  <si>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</si>
  <si>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</si>
  <si>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</si>
  <si>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</si>
  <si>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</si>
  <si>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</si>
  <si>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</si>
  <si>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</si>
  <si>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</si>
  <si>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</si>
  <si>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</si>
  <si>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</si>
  <si>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</si>
  <si>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</si>
  <si>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</si>
  <si>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</si>
  <si>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</si>
  <si>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</si>
  <si>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</si>
  <si>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</si>
  <si>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</si>
  <si>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</si>
  <si>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</si>
  <si>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</si>
  <si>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</si>
  <si>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</si>
  <si>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</si>
  <si>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</si>
  <si>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</si>
  <si>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</si>
  <si>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</si>
  <si>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</si>
  <si>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</si>
  <si>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</si>
  <si>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</si>
  <si>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</si>
  <si>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</si>
  <si>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</si>
  <si>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</si>
  <si>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</si>
  <si>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</si>
  <si>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</si>
  <si>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</si>
  <si>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</si>
  <si>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</si>
  <si>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</si>
  <si>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</si>
  <si>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</si>
  <si>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</si>
  <si>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</si>
  <si>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</si>
  <si>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</si>
  <si>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</si>
  <si>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</si>
  <si>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</si>
  <si>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</si>
  <si>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</si>
  <si>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</si>
  <si>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</si>
  <si>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</si>
  <si>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</si>
  <si>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</si>
  <si>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</si>
  <si>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</si>
  <si>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</si>
  <si>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</si>
  <si>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</si>
  <si>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</si>
  <si>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</si>
  <si>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</si>
  <si>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</si>
  <si>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</si>
  <si>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</si>
  <si>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</si>
  <si>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</si>
  <si>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</si>
  <si>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</si>
  <si>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</si>
  <si>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</si>
  <si>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</si>
  <si>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</si>
  <si>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</si>
  <si>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</si>
  <si>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</si>
  <si>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</si>
  <si>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</si>
  <si>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</si>
  <si>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</si>
  <si>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</si>
  <si>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</si>
  <si>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</si>
  <si>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</si>
  <si>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</si>
  <si>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</si>
  <si>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</si>
  <si>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</si>
  <si>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</si>
  <si>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</si>
  <si>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</si>
  <si>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</si>
  <si>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</si>
  <si>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</si>
  <si>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</si>
  <si>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</si>
  <si>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</si>
  <si>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</si>
  <si>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</si>
  <si>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</si>
  <si>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</si>
  <si>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</si>
  <si>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</si>
  <si>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</si>
  <si>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</si>
  <si>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</si>
  <si>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</si>
  <si>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</si>
  <si>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</si>
  <si>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</si>
  <si>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</si>
  <si>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</si>
  <si>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</si>
  <si>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</si>
  <si>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</si>
  <si>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</si>
  <si>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</si>
  <si>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</si>
  <si>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</si>
  <si>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</si>
  <si>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</si>
  <si>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</si>
  <si>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</si>
  <si>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</si>
  <si>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</si>
  <si>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</si>
  <si>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</si>
  <si>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</si>
  <si>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</si>
  <si>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</si>
  <si>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</si>
  <si>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</si>
  <si>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</si>
  <si>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</si>
  <si>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</si>
  <si>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</si>
  <si>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</si>
  <si>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</si>
  <si>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</si>
  <si>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</si>
  <si>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</si>
  <si>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</si>
  <si>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</si>
  <si>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</si>
  <si>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</si>
  <si>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</si>
  <si>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</si>
  <si>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</si>
  <si>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</si>
  <si>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</si>
  <si>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</si>
  <si>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</si>
  <si>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</si>
  <si>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</si>
  <si>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</si>
  <si>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</si>
  <si>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</si>
  <si>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</si>
  <si>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</si>
  <si>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</si>
  <si>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</si>
  <si>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</si>
  <si>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</si>
  <si>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</si>
  <si>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</si>
  <si>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</si>
  <si>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</si>
  <si>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</si>
  <si>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</si>
  <si>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</si>
  <si>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</si>
  <si>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</si>
  <si>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</si>
  <si>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</si>
  <si>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</si>
  <si>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</si>
  <si>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</si>
  <si>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</si>
  <si>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</si>
  <si>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</si>
  <si>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</si>
  <si>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</si>
  <si>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</si>
  <si>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</si>
  <si>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</si>
  <si>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</si>
  <si>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</si>
  <si>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</si>
  <si>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</si>
  <si>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</si>
  <si>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</si>
  <si>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</si>
  <si>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</si>
  <si>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</si>
  <si>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</si>
  <si>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</si>
  <si>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</si>
  <si>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</si>
  <si>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</si>
  <si>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</si>
  <si>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</si>
  <si>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</si>
  <si>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</si>
  <si>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</si>
  <si>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</si>
  <si>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</si>
  <si>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</si>
  <si>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</si>
  <si>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</si>
  <si>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</si>
  <si>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</si>
  <si>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</si>
  <si>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</si>
  <si>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</si>
  <si>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</si>
  <si>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</si>
  <si>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</si>
  <si>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</si>
  <si>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</si>
  <si>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</si>
  <si>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</si>
  <si>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</si>
  <si>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</si>
  <si>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</si>
  <si>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</si>
  <si>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</si>
  <si>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</si>
  <si>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</si>
  <si>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</si>
  <si>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</si>
  <si>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</si>
  <si>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</si>
  <si>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</si>
  <si>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</si>
  <si>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</si>
  <si>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</si>
  <si>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</si>
  <si>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</si>
  <si>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</si>
  <si>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</si>
  <si>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</si>
  <si>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</si>
  <si>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</si>
  <si>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</si>
  <si>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</si>
  <si>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</si>
  <si>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</si>
  <si>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</si>
  <si>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</si>
  <si>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</si>
  <si>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</si>
  <si>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</si>
  <si>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</si>
  <si>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</si>
  <si>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</si>
  <si>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</si>
  <si>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</si>
  <si>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</si>
  <si>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</si>
  <si>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</si>
  <si>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</si>
  <si>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</si>
  <si>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</si>
  <si>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</si>
  <si>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</si>
  <si>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</si>
  <si>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</si>
  <si>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</si>
  <si>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</si>
  <si>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</si>
  <si>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</si>
  <si>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</si>
  <si>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</si>
  <si>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</si>
  <si>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</si>
  <si>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</si>
  <si>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</si>
  <si>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</si>
  <si>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</si>
  <si>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</si>
  <si>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</si>
  <si>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</si>
  <si>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</si>
  <si>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</si>
  <si>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</si>
  <si>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</si>
  <si>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</si>
  <si>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</si>
  <si>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</si>
  <si>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</si>
  <si>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</si>
  <si>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</si>
  <si>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</si>
  <si>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</si>
  <si>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</si>
  <si>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</si>
  <si>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</si>
  <si>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</si>
  <si>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</si>
  <si>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</si>
  <si>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</si>
  <si>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</si>
  <si>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</si>
  <si>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</si>
  <si>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</si>
  <si>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</si>
  <si>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</si>
  <si>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</si>
  <si>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</si>
  <si>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</si>
  <si>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</si>
  <si>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</si>
  <si>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</si>
  <si>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</si>
  <si>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</si>
  <si>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</si>
  <si>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</si>
  <si>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</si>
  <si>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</si>
  <si>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</si>
  <si>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</si>
  <si>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</si>
  <si>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</si>
  <si>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</si>
  <si>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</si>
  <si>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</si>
  <si>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</si>
  <si>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</si>
  <si>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</si>
  <si>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</si>
  <si>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</si>
  <si>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</si>
  <si>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</si>
  <si>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</si>
  <si>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</si>
  <si>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</si>
  <si>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</si>
  <si>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</si>
  <si>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</si>
  <si>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</si>
  <si>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</si>
  <si>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</si>
  <si>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</si>
  <si>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</si>
  <si>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</si>
  <si>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</si>
  <si>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</si>
  <si>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</si>
  <si>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</si>
  <si>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</si>
  <si>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</si>
  <si>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</si>
  <si>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</si>
  <si>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</si>
  <si>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</si>
  <si>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</si>
  <si>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</si>
  <si>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</si>
  <si>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</si>
  <si>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</si>
  <si>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</si>
  <si>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</si>
  <si>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</si>
  <si>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</si>
  <si>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</si>
  <si>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</si>
  <si>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</si>
  <si>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</si>
  <si>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</si>
  <si>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</si>
  <si>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</si>
  <si>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</si>
  <si>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</si>
  <si>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</si>
  <si>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</si>
  <si>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</si>
  <si>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</si>
  <si>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</si>
  <si>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</si>
  <si>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</si>
  <si>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</si>
  <si>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</si>
  <si>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</si>
  <si>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</si>
  <si>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</si>
  <si>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</si>
  <si>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</si>
  <si>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</si>
  <si>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</si>
  <si>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</si>
  <si>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</si>
  <si>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</si>
  <si>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</si>
  <si>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</si>
  <si>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</si>
  <si>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</si>
  <si>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</si>
  <si>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</si>
  <si>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</si>
  <si>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</si>
  <si>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</si>
  <si>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</si>
  <si>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</si>
  <si>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</si>
  <si>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</si>
  <si>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</si>
  <si>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</si>
  <si>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</si>
  <si>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</si>
  <si>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</si>
  <si>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</si>
  <si>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</si>
  <si>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</si>
  <si>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</si>
  <si>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</si>
  <si>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</si>
  <si>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</si>
  <si>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</si>
  <si>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</si>
  <si>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</si>
  <si>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</si>
  <si>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</si>
  <si>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</si>
  <si>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</si>
  <si>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</si>
  <si>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</si>
  <si>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</si>
  <si>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</si>
  <si>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</si>
  <si>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</si>
  <si>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</si>
  <si>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</si>
  <si>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</si>
  <si>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</si>
  <si>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</si>
  <si>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</si>
  <si>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</si>
  <si>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</si>
  <si>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</si>
  <si>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</si>
  <si>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</si>
  <si>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</si>
  <si>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</si>
  <si>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</si>
  <si>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</si>
  <si>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</si>
  <si>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</si>
  <si>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</si>
  <si>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</si>
  <si>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</si>
  <si>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</si>
  <si>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</si>
  <si>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</si>
  <si>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</si>
  <si>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</si>
  <si>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</si>
  <si>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</si>
  <si>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</si>
  <si>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</si>
  <si>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</si>
  <si>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</si>
  <si>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</si>
  <si>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</si>
  <si>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</si>
  <si>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</si>
  <si>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</si>
  <si>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</si>
  <si>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</si>
  <si>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</si>
  <si>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</si>
  <si>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</si>
  <si>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</si>
  <si>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</si>
  <si>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</si>
  <si>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</si>
  <si>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</si>
  <si>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</si>
  <si>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</si>
  <si>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</si>
  <si>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</si>
  <si>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</si>
  <si>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</si>
  <si>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</si>
  <si>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</si>
  <si>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</si>
  <si>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</si>
  <si>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</si>
  <si>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</si>
  <si>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</si>
  <si>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</si>
  <si>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</si>
  <si>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</si>
  <si>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</si>
  <si>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</si>
  <si>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</si>
  <si>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</si>
  <si>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</si>
  <si>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</si>
  <si>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</si>
  <si>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</si>
  <si>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</si>
  <si>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</si>
  <si>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</si>
  <si>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</si>
  <si>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</si>
  <si>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</si>
  <si>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</si>
  <si>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</si>
  <si>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</si>
  <si>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</si>
  <si>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</si>
  <si>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</si>
  <si>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</si>
  <si>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</si>
  <si>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</si>
  <si>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</si>
  <si>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</si>
  <si>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</si>
  <si>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</si>
  <si>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</si>
  <si>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</si>
  <si>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</si>
  <si>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</si>
  <si>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</si>
  <si>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</si>
  <si>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</si>
  <si>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</si>
  <si>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</si>
  <si>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</si>
  <si>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</si>
  <si>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</si>
  <si>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</si>
  <si>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</si>
  <si>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</si>
  <si>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</si>
  <si>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</si>
  <si>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</si>
  <si>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</si>
  <si>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</si>
  <si>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</si>
  <si>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</si>
  <si>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</si>
  <si>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</si>
  <si>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</si>
  <si>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</si>
  <si>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</si>
  <si>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</si>
  <si>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</si>
  <si>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</si>
  <si>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</si>
  <si>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</si>
  <si>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</si>
  <si>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</si>
  <si>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</si>
  <si>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</si>
  <si>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</si>
  <si>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</si>
  <si>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</si>
  <si>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</si>
  <si>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</si>
  <si>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</si>
  <si>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</si>
  <si>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</si>
  <si>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</si>
  <si>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</si>
  <si>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</si>
  <si>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</si>
  <si>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</si>
  <si>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</si>
  <si>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</si>
  <si>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</si>
  <si>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</si>
  <si>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</si>
  <si>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</si>
  <si>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</si>
  <si>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</si>
  <si>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</si>
  <si>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</si>
  <si>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</si>
  <si>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</si>
  <si>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</si>
  <si>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</si>
  <si>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</si>
  <si>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</si>
  <si>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</si>
  <si>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</si>
  <si>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</si>
  <si>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</si>
  <si>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</si>
  <si>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</si>
  <si>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</si>
  <si>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</si>
  <si>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</si>
  <si>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</si>
  <si>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</si>
  <si>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</si>
  <si>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</si>
  <si>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</si>
  <si>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</si>
  <si>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</si>
  <si>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</si>
  <si>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</si>
  <si>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</si>
  <si>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</si>
  <si>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</si>
  <si>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</si>
  <si>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</si>
  <si>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</si>
  <si>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</si>
  <si>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</si>
  <si>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</si>
  <si>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</si>
  <si>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</si>
  <si>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</si>
  <si>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</si>
  <si>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</si>
  <si>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</si>
  <si>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</si>
  <si>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</si>
  <si>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</si>
  <si>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</si>
  <si>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</si>
  <si>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</si>
  <si>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</si>
  <si>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</si>
  <si>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</si>
  <si>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</si>
  <si>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</si>
  <si>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</si>
  <si>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</si>
  <si>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</si>
  <si>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</si>
  <si>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</si>
  <si>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</si>
  <si>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</si>
  <si>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</si>
  <si>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</si>
  <si>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</si>
  <si>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</si>
  <si>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</si>
  <si>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</si>
  <si>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</si>
  <si>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</si>
  <si>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</si>
  <si>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</si>
  <si>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</si>
  <si>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</si>
  <si>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</si>
  <si>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</si>
  <si>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</si>
  <si>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</si>
  <si>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</si>
  <si>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</si>
  <si>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</si>
  <si>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</si>
  <si>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</si>
  <si>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</si>
  <si>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</si>
  <si>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</si>
  <si>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</si>
  <si>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</si>
  <si>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</si>
  <si>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</si>
  <si>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</si>
  <si>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</si>
  <si>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</si>
  <si>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</si>
  <si>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</si>
  <si>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</si>
  <si>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</si>
  <si>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</si>
  <si>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</si>
  <si>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</si>
  <si>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</si>
  <si>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</si>
  <si>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</si>
  <si>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</si>
  <si>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</si>
  <si>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</si>
  <si>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</si>
  <si>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</si>
  <si>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</si>
  <si>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</si>
  <si>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</si>
  <si>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</si>
  <si>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</si>
  <si>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</si>
  <si>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</si>
  <si>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</si>
  <si>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</si>
  <si>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</si>
  <si>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</si>
  <si>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</si>
  <si>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</si>
  <si>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</si>
  <si>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</si>
  <si>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</si>
  <si>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</si>
  <si>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</si>
  <si>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</si>
  <si>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</si>
  <si>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</si>
  <si>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</si>
  <si>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</si>
  <si>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</si>
  <si>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</si>
  <si>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</si>
  <si>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</si>
  <si>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</si>
  <si>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</si>
  <si>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</si>
  <si>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</si>
  <si>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</si>
  <si>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</si>
  <si>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</si>
  <si>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</si>
  <si>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</si>
  <si>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</si>
  <si>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</si>
  <si>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</si>
  <si>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</si>
  <si>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</si>
  <si>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</si>
  <si>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</si>
  <si>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</si>
  <si>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</si>
  <si>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</si>
  <si>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</si>
  <si>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</si>
  <si>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</si>
  <si>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</si>
  <si>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</si>
  <si>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</si>
  <si>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</si>
  <si>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</si>
  <si>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</si>
  <si>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</si>
  <si>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</si>
  <si>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</si>
  <si>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</si>
  <si>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</si>
  <si>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</si>
  <si>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</si>
  <si>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</si>
  <si>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</si>
  <si>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</si>
  <si>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</si>
  <si>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</si>
  <si>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</si>
  <si>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</si>
  <si>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</si>
  <si>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</si>
  <si>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</si>
  <si>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</si>
  <si>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</si>
  <si>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</si>
  <si>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</si>
  <si>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</si>
  <si>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</si>
  <si>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</si>
  <si>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</si>
  <si>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</si>
  <si>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</si>
  <si>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</si>
  <si>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</si>
  <si>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</si>
  <si>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</si>
  <si>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</si>
  <si>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</si>
  <si>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</si>
  <si>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</si>
  <si>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</si>
  <si>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</si>
  <si>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</si>
  <si>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</si>
  <si>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</si>
  <si>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</si>
  <si>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</si>
  <si>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</si>
  <si>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</si>
  <si>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</si>
  <si>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</si>
  <si>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</si>
  <si>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</si>
  <si>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</si>
  <si>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</si>
  <si>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</si>
  <si>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</si>
  <si>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</si>
  <si>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</si>
  <si>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</si>
  <si>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</si>
  <si>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</si>
  <si>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</si>
  <si>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</si>
  <si>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</si>
  <si>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</si>
  <si>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</si>
  <si>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</si>
  <si>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</si>
  <si>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</si>
  <si>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</si>
  <si>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</si>
  <si>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</si>
  <si>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</si>
  <si>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</si>
  <si>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</si>
  <si>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</si>
  <si>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</si>
  <si>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</si>
  <si>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</si>
  <si>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</si>
  <si>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</si>
  <si>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</si>
  <si>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</si>
  <si>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</si>
  <si>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</si>
  <si>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</si>
  <si>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</si>
  <si>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</si>
  <si>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</si>
  <si>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</si>
  <si>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</si>
  <si>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</si>
  <si>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</si>
  <si>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</si>
  <si>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</si>
  <si>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</si>
  <si>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</si>
  <si>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</si>
  <si>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</si>
  <si>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</si>
  <si>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</si>
  <si>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</si>
  <si>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</si>
  <si>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</si>
  <si>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</si>
  <si>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</si>
  <si>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</si>
  <si>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</si>
  <si>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</si>
  <si>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</si>
  <si>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</si>
  <si>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</si>
  <si>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</si>
  <si>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</si>
  <si>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</si>
  <si>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</si>
  <si>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</si>
  <si>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</si>
  <si>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</si>
  <si>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</si>
  <si>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</si>
  <si>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</si>
  <si>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</si>
  <si>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</si>
  <si>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</si>
  <si>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</si>
  <si>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</si>
  <si>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</si>
  <si>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</si>
  <si>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</si>
  <si>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</si>
  <si>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</si>
  <si>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</si>
  <si>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</si>
  <si>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</si>
  <si>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</si>
  <si>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</si>
  <si>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</si>
  <si>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</si>
  <si>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</si>
  <si>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</si>
  <si>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</si>
  <si>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</si>
  <si>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</si>
  <si>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</si>
  <si>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</si>
  <si>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</si>
  <si>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</si>
  <si>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</si>
  <si>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</si>
  <si>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</si>
  <si>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</si>
  <si>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</si>
  <si>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</si>
  <si>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</si>
  <si>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</si>
  <si>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</si>
  <si>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</si>
  <si>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</si>
  <si>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</si>
  <si>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</si>
  <si>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</si>
  <si>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</si>
  <si>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</si>
  <si>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</si>
  <si>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</si>
  <si>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</si>
  <si>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</si>
  <si>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</si>
  <si>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</si>
  <si>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</si>
  <si>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</si>
  <si>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</si>
  <si>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</si>
  <si>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</si>
  <si>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</si>
  <si>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</si>
  <si>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</si>
  <si>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</si>
  <si>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</si>
  <si>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</si>
  <si>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</si>
  <si>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</si>
  <si>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</si>
  <si>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</si>
  <si>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</si>
  <si>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</si>
  <si>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</si>
  <si>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</si>
  <si>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</si>
  <si>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</si>
  <si>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</si>
  <si>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</si>
  <si>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</si>
  <si>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</si>
  <si>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</si>
  <si>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</si>
  <si>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</si>
  <si>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</si>
  <si>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</si>
  <si>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</si>
  <si>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</si>
  <si>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</si>
  <si>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</si>
  <si>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</si>
  <si>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</si>
  <si>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</si>
  <si>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</si>
  <si>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</si>
  <si>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</si>
  <si>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</si>
  <si>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</si>
  <si>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</si>
  <si>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</si>
  <si>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</si>
  <si>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</si>
  <si>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</si>
  <si>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</si>
  <si>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</si>
  <si>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</si>
  <si>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</si>
  <si>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</si>
  <si>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</si>
  <si>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</si>
  <si>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</si>
  <si>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</si>
  <si>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</si>
  <si>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</si>
  <si>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</si>
  <si>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</si>
  <si>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</si>
  <si>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</si>
  <si>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</si>
  <si>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</si>
  <si>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</si>
  <si>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</si>
  <si>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</si>
  <si>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</si>
  <si>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</si>
  <si>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</si>
  <si>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</si>
  <si>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</si>
  <si>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</si>
  <si>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</si>
  <si>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</si>
  <si>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</si>
  <si>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</si>
  <si>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</si>
  <si>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</si>
  <si>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</si>
  <si>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</si>
  <si>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</si>
  <si>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</si>
  <si>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</si>
  <si>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</si>
  <si>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</si>
  <si>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</si>
  <si>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</si>
  <si>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</si>
  <si>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</si>
  <si>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</si>
  <si>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</si>
  <si>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</si>
  <si>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</si>
  <si>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</si>
  <si>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</si>
  <si>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</si>
  <si>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</si>
  <si>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</si>
  <si>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</si>
  <si>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</si>
  <si>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</si>
  <si>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</si>
  <si>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</si>
  <si>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</si>
  <si>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</si>
  <si>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</si>
  <si>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</si>
  <si>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</si>
  <si>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</si>
  <si>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</si>
  <si>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</si>
  <si>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</si>
  <si>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</si>
  <si>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</si>
  <si>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</si>
  <si>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</si>
  <si>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</si>
  <si>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</si>
  <si>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</si>
  <si>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</si>
  <si>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</si>
  <si>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</si>
  <si>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</si>
  <si>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</si>
  <si>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</si>
  <si>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</si>
  <si>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</si>
  <si>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</si>
  <si>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</si>
  <si>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</si>
  <si>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</si>
  <si>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</si>
  <si>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</si>
  <si>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</si>
  <si>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</si>
  <si>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</si>
  <si>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</si>
  <si>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</si>
  <si>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</si>
  <si>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</si>
  <si>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</si>
  <si>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</si>
  <si>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</si>
  <si>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</si>
  <si>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</si>
  <si>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</si>
  <si>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</si>
  <si>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</si>
  <si>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</si>
  <si>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</si>
  <si>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</si>
  <si>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</si>
  <si>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</si>
  <si>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</si>
  <si>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</si>
  <si>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</si>
  <si>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</si>
  <si>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</si>
  <si>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</si>
  <si>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</si>
  <si>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</si>
  <si>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</si>
  <si>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</si>
  <si>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</si>
  <si>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</si>
  <si>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</si>
  <si>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</si>
  <si>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</si>
  <si>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</si>
  <si>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</si>
  <si>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</si>
  <si>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</si>
  <si>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</si>
  <si>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</si>
  <si>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</si>
  <si>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</si>
  <si>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</si>
  <si>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</si>
  <si>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</si>
  <si>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</si>
  <si>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</si>
  <si>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</si>
  <si>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</si>
  <si>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</si>
  <si>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</si>
  <si>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</si>
  <si>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</si>
  <si>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</si>
  <si>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</si>
  <si>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</si>
  <si>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</si>
  <si>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</si>
  <si>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</si>
  <si>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</si>
  <si>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</si>
  <si>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</si>
  <si>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</si>
  <si>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</si>
  <si>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</si>
  <si>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</si>
  <si>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</si>
  <si>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</si>
  <si>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</si>
  <si>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</si>
  <si>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</si>
  <si>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</si>
  <si>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</si>
  <si>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</si>
  <si>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</si>
  <si>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</si>
  <si>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</si>
  <si>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</si>
  <si>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</si>
  <si>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</si>
  <si>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</si>
  <si>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</si>
  <si>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</si>
  <si>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</si>
  <si>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</si>
  <si>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</si>
  <si>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</si>
  <si>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</si>
  <si>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</si>
  <si>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</si>
  <si>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</si>
  <si>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</si>
  <si>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</si>
  <si>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</si>
  <si>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</si>
  <si>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</si>
  <si>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</si>
  <si>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</si>
  <si>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</si>
  <si>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</si>
  <si>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</si>
  <si>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</si>
  <si>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</si>
  <si>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</si>
  <si>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</si>
  <si>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</si>
  <si>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</si>
  <si>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</si>
  <si>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</si>
  <si>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</si>
  <si>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</si>
  <si>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</si>
  <si>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</si>
  <si>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</si>
  <si>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</si>
  <si>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</si>
  <si>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</si>
  <si>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</si>
  <si>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</si>
  <si>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</si>
  <si>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</si>
  <si>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</si>
  <si>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</si>
  <si>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</si>
  <si>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</si>
  <si>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</si>
  <si>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</si>
  <si>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</si>
  <si>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</si>
  <si>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</si>
  <si>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</si>
  <si>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</si>
  <si>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</si>
  <si>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</si>
  <si>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</si>
  <si>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</si>
  <si>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</si>
  <si>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</si>
  <si>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</si>
  <si>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</si>
  <si>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</si>
  <si>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</si>
  <si>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</si>
  <si>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</si>
  <si>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</si>
  <si>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</si>
  <si>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</si>
  <si>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</si>
  <si>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</si>
  <si>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</si>
  <si>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</si>
  <si>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</si>
  <si>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</si>
  <si>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</si>
  <si>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</si>
  <si>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</si>
  <si>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</si>
  <si>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</si>
  <si>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</si>
  <si>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</si>
  <si>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</si>
  <si>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</si>
  <si>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</si>
  <si>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</si>
  <si>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</si>
  <si>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</si>
  <si>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</si>
  <si>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</si>
  <si>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</si>
  <si>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</si>
  <si>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</si>
  <si>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</si>
  <si>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</si>
  <si>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</si>
  <si>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</si>
  <si>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</si>
  <si>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</si>
  <si>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</si>
  <si>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</si>
  <si>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</si>
  <si>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</si>
  <si>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</si>
  <si>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</si>
  <si>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</si>
  <si>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</si>
  <si>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</si>
  <si>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</si>
  <si>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</si>
  <si>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</si>
  <si>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</si>
  <si>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</si>
  <si>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</si>
  <si>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</si>
  <si>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</si>
  <si>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</si>
  <si>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</si>
  <si>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</si>
  <si>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</si>
  <si>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</si>
  <si>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</si>
  <si>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</si>
  <si>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</si>
  <si>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</si>
  <si>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</si>
  <si>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</si>
  <si>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</si>
  <si>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</si>
  <si>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</si>
  <si>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</si>
  <si>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</si>
  <si>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</si>
  <si>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</si>
  <si>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</si>
  <si>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</si>
  <si>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</si>
  <si>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</si>
  <si>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</si>
  <si>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</si>
  <si>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</si>
  <si>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</si>
  <si>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</si>
  <si>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</si>
  <si>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</si>
  <si>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</si>
  <si>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</si>
  <si>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</si>
  <si>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</si>
  <si>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</si>
  <si>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</si>
  <si>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</si>
  <si>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</si>
  <si>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</si>
  <si>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</si>
  <si>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</si>
  <si>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</si>
  <si>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</si>
  <si>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</si>
  <si>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</si>
  <si>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</si>
  <si>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</si>
  <si>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</si>
  <si>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</si>
  <si>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</si>
  <si>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</si>
  <si>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</si>
  <si>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</si>
  <si>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</si>
  <si>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</si>
  <si>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</si>
  <si>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</si>
  <si>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</si>
  <si>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</si>
  <si>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</si>
  <si>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</si>
  <si>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</si>
  <si>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</si>
  <si>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</si>
  <si>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</si>
  <si>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</si>
  <si>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</si>
  <si>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</si>
  <si>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</si>
  <si>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</si>
  <si>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</si>
  <si>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</si>
  <si>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</si>
  <si>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</si>
  <si>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</si>
  <si>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</si>
  <si>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</si>
  <si>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</si>
  <si>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</si>
  <si>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</si>
  <si>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</si>
  <si>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</si>
  <si>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</si>
  <si>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</si>
  <si>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</si>
  <si>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</si>
  <si>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</si>
  <si>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</si>
  <si>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</si>
  <si>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</si>
  <si>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</si>
  <si>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</si>
  <si>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</si>
  <si>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</si>
  <si>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</si>
  <si>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</si>
  <si>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</si>
  <si>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</si>
  <si>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</si>
  <si>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</si>
  <si>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</si>
  <si>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</si>
  <si>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</si>
  <si>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</si>
  <si>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</si>
  <si>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</si>
  <si>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</si>
  <si>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</si>
  <si>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</si>
  <si>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</si>
  <si>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</si>
  <si>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</si>
  <si>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</si>
  <si>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</si>
  <si>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</si>
  <si>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</si>
  <si>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</si>
  <si>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</si>
  <si>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</si>
  <si>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</si>
  <si>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</si>
  <si>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</si>
  <si>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</si>
  <si>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</si>
  <si>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</si>
  <si>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</si>
  <si>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</si>
  <si>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</si>
  <si>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</si>
  <si>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</si>
  <si>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</si>
  <si>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</si>
  <si>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</si>
  <si>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</si>
  <si>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</si>
  <si>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</si>
  <si>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</si>
  <si>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</si>
  <si>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</si>
  <si>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</si>
  <si>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</si>
  <si>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</si>
  <si>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</si>
  <si>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</si>
  <si>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</si>
  <si>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</si>
  <si>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</si>
  <si>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</si>
  <si>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</si>
  <si>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</si>
  <si>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</si>
  <si>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</si>
  <si>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</si>
  <si>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</si>
  <si>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</si>
  <si>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</si>
  <si>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</si>
  <si>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</si>
  <si>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</si>
  <si>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</si>
  <si>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</si>
  <si>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</si>
  <si>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</si>
  <si>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</si>
  <si>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</si>
  <si>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</si>
  <si>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</si>
  <si>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</si>
  <si>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</si>
  <si>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</si>
  <si>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</si>
  <si>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</si>
  <si>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</si>
  <si>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</si>
  <si>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</si>
  <si>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</si>
  <si>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</si>
  <si>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</si>
  <si>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</si>
  <si>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</si>
  <si>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</si>
  <si>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</si>
  <si>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</si>
  <si>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</si>
  <si>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</si>
  <si>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</si>
  <si>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</si>
  <si>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</si>
  <si>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</si>
  <si>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</si>
  <si>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</si>
  <si>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</si>
  <si>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</si>
  <si>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</si>
  <si>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</si>
  <si>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</si>
  <si>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</si>
  <si>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</si>
  <si>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</si>
  <si>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</si>
  <si>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</si>
  <si>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</si>
  <si>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</si>
  <si>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</si>
  <si>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</si>
  <si>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</si>
  <si>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</si>
  <si>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</si>
  <si>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</si>
  <si>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</si>
  <si>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</si>
  <si>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</si>
  <si>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</si>
  <si>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</si>
  <si>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</si>
  <si>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</si>
  <si>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</si>
  <si>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</si>
  <si>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</si>
  <si>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</si>
  <si>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</si>
  <si>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</si>
  <si>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</si>
  <si>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</si>
  <si>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</si>
  <si>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</si>
  <si>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</si>
  <si>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</si>
  <si>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</si>
  <si>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</si>
  <si>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</si>
  <si>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</si>
  <si>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</si>
  <si>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</si>
  <si>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</si>
  <si>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</si>
  <si>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</si>
  <si>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</si>
  <si>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</si>
  <si>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</si>
  <si>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</si>
  <si>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</si>
  <si>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</si>
  <si>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</si>
  <si>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</si>
  <si>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</si>
  <si>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</si>
  <si>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</si>
  <si>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</si>
  <si>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</si>
  <si>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</si>
  <si>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</si>
  <si>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</si>
  <si>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</si>
  <si>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</si>
  <si>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</si>
  <si>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</si>
  <si>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</si>
  <si>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</si>
  <si>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</si>
  <si>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</si>
  <si>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</si>
  <si>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</si>
  <si>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</si>
  <si>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</si>
  <si>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</si>
  <si>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</si>
  <si>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</si>
  <si>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</si>
  <si>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</si>
  <si>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</si>
  <si>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</si>
  <si>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</si>
  <si>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</si>
  <si>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</si>
  <si>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</si>
  <si>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</si>
  <si>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</si>
  <si>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</si>
  <si>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</si>
  <si>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</si>
  <si>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</si>
  <si>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</si>
  <si>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</si>
  <si>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</si>
  <si>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</si>
  <si>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</si>
  <si>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</si>
  <si>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</si>
  <si>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</si>
  <si>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</si>
  <si>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</si>
  <si>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</si>
  <si>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</si>
  <si>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</si>
  <si>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</si>
  <si>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</si>
  <si>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</si>
  <si>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</si>
  <si>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</si>
  <si>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</si>
  <si>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</si>
  <si>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</si>
  <si>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</si>
  <si>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</si>
  <si>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</si>
  <si>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</si>
  <si>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</si>
  <si>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</si>
  <si>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</si>
  <si>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</si>
  <si>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</si>
  <si>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</si>
  <si>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</si>
  <si>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</si>
  <si>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</si>
  <si>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</si>
  <si>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</si>
  <si>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</si>
  <si>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</si>
  <si>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</si>
  <si>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</si>
  <si>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</si>
  <si>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</si>
  <si>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</si>
  <si>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</si>
  <si>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</si>
  <si>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</si>
  <si>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</si>
  <si>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</si>
  <si>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</si>
  <si>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</si>
  <si>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</si>
  <si>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</si>
  <si>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</si>
  <si>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</si>
  <si>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</si>
  <si>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</si>
  <si>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</si>
  <si>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</si>
  <si>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</si>
  <si>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</si>
  <si>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</si>
  <si>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</si>
  <si>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</si>
  <si>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</si>
  <si>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</si>
  <si>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</si>
  <si>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</si>
  <si>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</si>
  <si>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</si>
  <si>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</si>
  <si>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</si>
  <si>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</si>
  <si>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</si>
  <si>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</si>
  <si>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</si>
  <si>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</si>
  <si>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</si>
  <si>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</si>
  <si>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</si>
  <si>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</si>
  <si>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</si>
  <si>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</si>
  <si>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</si>
  <si>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</si>
  <si>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</si>
  <si>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</si>
  <si>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</si>
  <si>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</si>
  <si>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</si>
  <si>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</si>
  <si>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</si>
  <si>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</si>
  <si>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</si>
  <si>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</si>
  <si>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</si>
  <si>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</si>
  <si>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</si>
  <si>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</si>
  <si>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</si>
  <si>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</si>
  <si>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</si>
  <si>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</si>
  <si>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</si>
  <si>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</si>
  <si>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</si>
  <si>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</si>
  <si>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</si>
  <si>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</si>
  <si>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</si>
  <si>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</si>
  <si>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</si>
  <si>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</si>
  <si>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</si>
  <si>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</si>
  <si>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</si>
  <si>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</si>
  <si>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</si>
  <si>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</si>
  <si>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</si>
  <si>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</si>
  <si>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</si>
  <si>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</si>
  <si>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</si>
  <si>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</si>
  <si>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</si>
  <si>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</si>
  <si>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</si>
  <si>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</si>
  <si>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</si>
  <si>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</si>
  <si>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</si>
  <si>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</si>
  <si>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</si>
  <si>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</si>
  <si>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</si>
  <si>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</si>
  <si>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</si>
  <si>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</si>
  <si>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</si>
  <si>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</si>
  <si>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</si>
  <si>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</si>
  <si>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</si>
  <si>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</si>
  <si>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</si>
  <si>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</si>
  <si>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</si>
  <si>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</si>
  <si>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</si>
  <si>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</si>
  <si>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</si>
  <si>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</si>
  <si>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</si>
  <si>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</si>
  <si>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</si>
  <si>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</si>
  <si>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</si>
  <si>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</si>
  <si>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</si>
  <si>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</si>
  <si>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</si>
  <si>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</si>
  <si>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</si>
  <si>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</si>
  <si>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</si>
  <si>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</si>
  <si>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</si>
  <si>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</si>
  <si>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</si>
  <si>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</si>
  <si>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</si>
  <si>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</si>
  <si>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</si>
  <si>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</si>
  <si>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</si>
  <si>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</si>
  <si>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</si>
  <si>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</si>
  <si>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</si>
  <si>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</si>
  <si>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</si>
  <si>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</si>
  <si>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</si>
  <si>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</si>
  <si>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</si>
  <si>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</si>
  <si>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</si>
  <si>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</si>
  <si>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</si>
  <si>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</si>
  <si>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</si>
  <si>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</si>
  <si>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</si>
  <si>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</si>
  <si>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</si>
  <si>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</si>
  <si>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</si>
  <si>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</si>
  <si>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</si>
  <si>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</si>
  <si>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</si>
  <si>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</si>
  <si>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</si>
  <si>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</si>
  <si>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</si>
  <si>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</si>
  <si>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</si>
  <si>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</si>
  <si>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</si>
  <si>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</si>
  <si>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</si>
  <si>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</si>
  <si>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</si>
  <si>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</si>
  <si>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</si>
  <si>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</si>
  <si>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</si>
  <si>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</si>
  <si>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</si>
  <si>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</si>
  <si>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</si>
  <si>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</si>
  <si>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</si>
  <si>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</si>
  <si>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</si>
  <si>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</si>
  <si>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</si>
  <si>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</si>
  <si>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</si>
  <si>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</si>
  <si>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</si>
  <si>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</si>
  <si>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</si>
  <si>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</si>
  <si>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</si>
  <si>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</si>
  <si>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</si>
  <si>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</si>
  <si>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</si>
  <si>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</si>
  <si>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</si>
  <si>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</si>
  <si>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</si>
  <si>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</si>
  <si>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</si>
  <si>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</si>
  <si>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</si>
  <si>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</si>
  <si>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</si>
  <si>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</si>
  <si>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</si>
  <si>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</si>
  <si>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</si>
  <si>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</si>
  <si>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</si>
  <si>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</si>
  <si>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</si>
  <si>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</si>
  <si>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</si>
  <si>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</si>
  <si>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</si>
  <si>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</si>
  <si>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</si>
  <si>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</si>
  <si>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</si>
  <si>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</si>
  <si>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</si>
  <si>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</si>
  <si>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</si>
  <si>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</si>
  <si>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</si>
  <si>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</si>
  <si>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</si>
  <si>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</si>
  <si>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</si>
  <si>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</si>
  <si>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</si>
  <si>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</si>
  <si>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</si>
  <si>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</si>
  <si>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</si>
  <si>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</si>
  <si>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</si>
  <si>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</si>
  <si>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</si>
  <si>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</si>
  <si>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</si>
  <si>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</si>
  <si>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</si>
  <si>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</si>
  <si>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</si>
  <si>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</si>
  <si>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</si>
  <si>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</si>
  <si>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</si>
  <si>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</si>
  <si>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</si>
  <si>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</si>
  <si>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</si>
  <si>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</si>
  <si>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</si>
  <si>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</si>
  <si>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</si>
  <si>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</si>
  <si>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</si>
  <si>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</si>
  <si>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</si>
  <si>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</si>
  <si>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</si>
  <si>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</si>
  <si>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</si>
  <si>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</si>
  <si>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</si>
  <si>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</si>
  <si>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</si>
  <si>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</si>
  <si>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</si>
  <si>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</si>
  <si>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</si>
  <si>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</si>
  <si>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</si>
  <si>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</si>
  <si>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</si>
  <si>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</si>
  <si>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</si>
  <si>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</si>
  <si>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</si>
  <si>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</si>
  <si>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</si>
  <si>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</si>
  <si>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</si>
  <si>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</si>
  <si>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</si>
  <si>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</si>
  <si>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</si>
  <si>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</si>
  <si>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</si>
  <si>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</si>
  <si>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</si>
  <si>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</si>
  <si>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</si>
  <si>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</si>
  <si>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</si>
  <si>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</si>
  <si>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</si>
  <si>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</si>
  <si>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</si>
  <si>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</si>
  <si>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</si>
  <si>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</si>
  <si>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</si>
  <si>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</si>
  <si>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</si>
  <si>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</si>
  <si>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</si>
  <si>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</si>
  <si>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</si>
  <si>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</si>
  <si>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</si>
  <si>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</si>
  <si>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</si>
  <si>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</si>
  <si>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</si>
  <si>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</si>
  <si>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</si>
  <si>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</si>
  <si>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</si>
  <si>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</si>
  <si>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</si>
  <si>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</si>
  <si>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</si>
  <si>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</si>
  <si>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</si>
  <si>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</si>
  <si>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</si>
  <si>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</si>
  <si>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</si>
  <si>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</si>
  <si>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</si>
  <si>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</si>
  <si>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</si>
  <si>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</si>
  <si>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</si>
  <si>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</si>
  <si>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</si>
  <si>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</si>
  <si>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</si>
  <si>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</si>
  <si>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</si>
  <si>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</si>
  <si>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</si>
  <si>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</si>
  <si>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</si>
  <si>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</si>
  <si>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</si>
  <si>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</si>
  <si>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</si>
  <si>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</si>
  <si>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</si>
  <si>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</si>
  <si>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</si>
  <si>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</si>
  <si>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</si>
  <si>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</si>
  <si>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</si>
  <si>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</si>
  <si>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</si>
  <si>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</si>
  <si>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</si>
  <si>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</si>
  <si>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</si>
  <si>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</si>
  <si>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</si>
  <si>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</si>
  <si>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</si>
  <si>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</si>
  <si>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</si>
  <si>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</si>
  <si>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</si>
  <si>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</si>
  <si>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</si>
  <si>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</si>
  <si>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</si>
  <si>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</si>
  <si>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</si>
  <si>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</si>
  <si>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</si>
  <si>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</si>
  <si>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</si>
  <si>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</si>
  <si>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</si>
  <si>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</si>
  <si>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</si>
  <si>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</si>
  <si>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</si>
  <si>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</si>
  <si>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</si>
  <si>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</si>
  <si>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</si>
  <si>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</si>
  <si>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</si>
  <si>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</si>
  <si>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</si>
  <si>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</si>
  <si>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</si>
  <si>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</si>
  <si>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</si>
  <si>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</si>
  <si>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</si>
  <si>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</si>
  <si>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</si>
  <si>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</si>
  <si>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</si>
  <si>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</si>
  <si>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</si>
  <si>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</si>
  <si>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</si>
  <si>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</si>
  <si>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</si>
  <si>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</si>
  <si>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</si>
  <si>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</si>
  <si>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</si>
  <si>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</si>
  <si>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</si>
  <si>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</si>
  <si>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</si>
  <si>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</si>
  <si>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</si>
  <si>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</si>
  <si>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</si>
  <si>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</si>
  <si>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</si>
  <si>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</si>
  <si>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</si>
  <si>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</si>
  <si>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</si>
  <si>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</si>
  <si>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</si>
  <si>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</si>
  <si>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</si>
  <si>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</si>
  <si>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</si>
  <si>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</si>
  <si>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</si>
  <si>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</si>
  <si>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</si>
  <si>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</si>
  <si>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</si>
  <si>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</si>
  <si>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</si>
  <si>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</si>
  <si>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</si>
  <si>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</si>
  <si>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</si>
  <si>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</si>
  <si>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</si>
  <si>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</si>
  <si>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</si>
  <si>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</si>
  <si>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</si>
  <si>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</si>
  <si>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</si>
  <si>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</si>
  <si>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</si>
  <si>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</si>
  <si>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</si>
  <si>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</si>
  <si>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</si>
  <si>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</si>
  <si>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</si>
  <si>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</si>
  <si>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</si>
  <si>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</si>
  <si>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</si>
  <si>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</si>
  <si>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</si>
  <si>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</si>
  <si>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</si>
  <si>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</si>
  <si>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</si>
  <si>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</si>
  <si>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</si>
  <si>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</si>
  <si>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</si>
  <si>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</si>
  <si>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</si>
  <si>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</si>
  <si>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</si>
  <si>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</si>
  <si>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</si>
  <si>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</si>
  <si>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</si>
  <si>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</si>
  <si>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</si>
  <si>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</si>
  <si>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</si>
  <si>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</si>
  <si>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</si>
  <si>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</si>
  <si>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</si>
  <si>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</si>
  <si>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</si>
  <si>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</si>
  <si>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</si>
  <si>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</si>
  <si>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</si>
  <si>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</si>
  <si>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</si>
  <si>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</si>
  <si>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</si>
  <si>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</si>
  <si>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</si>
  <si>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</si>
  <si>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</si>
  <si>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</si>
  <si>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</si>
  <si>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</si>
  <si>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</si>
  <si>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</si>
  <si>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</si>
  <si>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</si>
  <si>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</si>
  <si>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</si>
  <si>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</si>
  <si>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</si>
  <si>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</si>
  <si>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</si>
  <si>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</si>
  <si>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</si>
  <si>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</si>
  <si>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</si>
  <si>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</si>
  <si>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</si>
  <si>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</si>
  <si>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</si>
  <si>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</si>
  <si>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</si>
  <si>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</si>
  <si>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</si>
  <si>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</si>
  <si>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</si>
  <si>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</si>
  <si>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</si>
  <si>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</si>
  <si>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</si>
  <si>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</si>
  <si>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</si>
  <si>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</si>
  <si>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</si>
  <si>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</si>
  <si>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</si>
  <si>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</si>
  <si>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</si>
  <si>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</si>
  <si>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</si>
  <si>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</si>
  <si>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</si>
  <si>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</si>
  <si>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</si>
  <si>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</si>
  <si>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</si>
  <si>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</si>
  <si>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</si>
  <si>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</si>
  <si>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</si>
  <si>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</si>
  <si>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</si>
  <si>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</si>
  <si>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</si>
  <si>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</si>
  <si>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</si>
  <si>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</si>
  <si>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</si>
  <si>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</si>
  <si>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</si>
  <si>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</si>
  <si>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</si>
  <si>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</si>
  <si>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</si>
  <si>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</si>
  <si>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</si>
  <si>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</si>
  <si>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</si>
  <si>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</si>
  <si>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</si>
  <si>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</si>
  <si>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</si>
  <si>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</si>
  <si>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</si>
  <si>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</si>
  <si>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</si>
  <si>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</si>
  <si>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</si>
  <si>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</si>
  <si>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</si>
  <si>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</si>
  <si>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</si>
  <si>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</si>
  <si>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</si>
  <si>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</si>
  <si>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</si>
  <si>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</si>
  <si>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</si>
  <si>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</si>
  <si>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</si>
  <si>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</si>
  <si>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</si>
  <si>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</si>
  <si>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</si>
  <si>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</si>
  <si>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</si>
  <si>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</si>
  <si>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</si>
  <si>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</si>
  <si>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</si>
  <si>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</si>
  <si>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</si>
  <si>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</si>
  <si>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</si>
  <si>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</si>
  <si>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</si>
  <si>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</si>
  <si>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</si>
  <si>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</si>
  <si>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</si>
  <si>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</si>
  <si>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</si>
  <si>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</si>
  <si>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</si>
  <si>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</si>
  <si>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</si>
  <si>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</si>
  <si>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</si>
  <si>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</si>
  <si>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</si>
  <si>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</si>
  <si>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</si>
  <si>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</si>
  <si>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</si>
  <si>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</si>
  <si>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</si>
  <si>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</si>
  <si>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</si>
  <si>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</si>
  <si>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</si>
  <si>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</si>
  <si>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</si>
  <si>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</si>
  <si>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</si>
  <si>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</si>
  <si>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</si>
  <si>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</si>
  <si>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</si>
  <si>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</si>
  <si>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</si>
  <si>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</si>
  <si>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</si>
  <si>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</si>
  <si>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</si>
  <si>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</si>
  <si>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</si>
  <si>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</si>
  <si>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</si>
  <si>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</si>
  <si>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</si>
  <si>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</si>
  <si>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</si>
  <si>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</si>
  <si>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</si>
  <si>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</si>
  <si>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</si>
  <si>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</si>
  <si>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</si>
  <si>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</si>
  <si>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</si>
  <si>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</si>
  <si>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</si>
  <si>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</si>
  <si>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</si>
  <si>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</si>
  <si>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</si>
  <si>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</si>
  <si>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</si>
  <si>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</si>
  <si>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</si>
  <si>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</si>
  <si>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</si>
  <si>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</si>
  <si>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</si>
  <si>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</si>
  <si>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</si>
  <si>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</si>
  <si>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</si>
  <si>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</si>
  <si>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</si>
  <si>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</si>
  <si>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</si>
  <si>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</si>
  <si>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</si>
  <si>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</si>
  <si>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</si>
  <si>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</si>
  <si>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</si>
  <si>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</si>
  <si>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</si>
  <si>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</si>
  <si>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</si>
  <si>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</si>
  <si>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</si>
  <si>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</si>
  <si>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</si>
  <si>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</si>
  <si>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</si>
  <si>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</si>
  <si>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</si>
  <si>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</si>
  <si>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</si>
  <si>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</si>
  <si>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</si>
  <si>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</si>
  <si>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</si>
  <si>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</si>
  <si>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</si>
  <si>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</si>
  <si>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</si>
  <si>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</si>
  <si>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</si>
  <si>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</si>
  <si>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</si>
  <si>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</si>
  <si>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</si>
  <si>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</si>
  <si>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</si>
  <si>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</si>
  <si>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</si>
  <si>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</si>
  <si>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</si>
  <si>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</si>
  <si>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</si>
  <si>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</si>
  <si>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</si>
  <si>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</si>
  <si>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</si>
  <si>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</si>
  <si>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</si>
  <si>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</si>
  <si>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</si>
  <si>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</si>
  <si>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</si>
  <si>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</si>
  <si>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</si>
  <si>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</si>
  <si>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</si>
  <si>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</si>
  <si>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</si>
  <si>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</si>
  <si>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</si>
  <si>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</si>
  <si>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</si>
  <si>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</si>
  <si>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</si>
  <si>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</si>
  <si>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</si>
  <si>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</si>
  <si>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</si>
  <si>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</si>
  <si>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</si>
  <si>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</si>
  <si>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</si>
  <si>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</si>
  <si>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</si>
  <si>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</si>
  <si>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</si>
  <si>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</si>
  <si>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</si>
  <si>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</si>
  <si>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</si>
  <si>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</si>
  <si>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</si>
  <si>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</si>
  <si>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</si>
  <si>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</si>
  <si>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</si>
  <si>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</si>
  <si>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</si>
  <si>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</si>
  <si>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</si>
  <si>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</si>
  <si>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</si>
  <si>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</si>
  <si>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</si>
  <si>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</si>
  <si>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</si>
  <si>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</si>
  <si>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</si>
  <si>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</si>
  <si>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</si>
  <si>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</si>
  <si>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</si>
  <si>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</si>
  <si>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</si>
  <si>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</si>
  <si>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</si>
  <si>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</si>
  <si>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</si>
  <si>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</si>
  <si>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</si>
  <si>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</si>
  <si>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</si>
  <si>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</si>
  <si>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</si>
  <si>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</si>
  <si>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</si>
  <si>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</si>
  <si>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</si>
  <si>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</si>
  <si>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</si>
  <si>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</si>
  <si>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</si>
  <si>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</si>
  <si>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</si>
  <si>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</si>
  <si>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</si>
  <si>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</si>
  <si>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</si>
  <si>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</si>
  <si>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</si>
  <si>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</si>
  <si>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</si>
  <si>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</si>
  <si>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</si>
  <si>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</si>
  <si>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</si>
  <si>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</si>
  <si>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</si>
  <si>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</si>
  <si>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</si>
  <si>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</si>
  <si>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</si>
  <si>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</si>
  <si>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</si>
  <si>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</si>
  <si>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</si>
  <si>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</si>
  <si>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</si>
  <si>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</si>
  <si>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</si>
  <si>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</si>
  <si>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</si>
  <si>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</si>
  <si>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</si>
  <si>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</si>
  <si>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</si>
  <si>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</si>
  <si>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</si>
  <si>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</si>
  <si>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</si>
  <si>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</si>
  <si>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</si>
  <si>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</si>
  <si>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</si>
  <si>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</si>
  <si>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</si>
  <si>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</si>
  <si>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</si>
  <si>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</si>
  <si>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</si>
  <si>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</si>
  <si>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</si>
  <si>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</si>
  <si>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</si>
  <si>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</si>
  <si>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</si>
  <si>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</si>
  <si>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</si>
  <si>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</si>
  <si>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</si>
  <si>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</si>
  <si>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</si>
  <si>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</si>
  <si>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</si>
  <si>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</si>
  <si>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</si>
  <si>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</si>
  <si>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</si>
  <si>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</si>
  <si>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</si>
  <si>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</si>
  <si>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</si>
  <si>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</si>
  <si>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</si>
  <si>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</si>
  <si>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</si>
  <si>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</si>
  <si>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</si>
  <si>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</si>
  <si>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</si>
  <si>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</si>
  <si>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</si>
  <si>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</si>
  <si>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</si>
  <si>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</si>
  <si>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</si>
  <si>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</si>
  <si>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</si>
  <si>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</si>
  <si>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</si>
  <si>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</si>
  <si>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</si>
  <si>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</si>
  <si>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</si>
  <si>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</si>
  <si>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</si>
  <si>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</si>
  <si>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</si>
  <si>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</si>
  <si>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</si>
  <si>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</si>
  <si>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</si>
  <si>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</si>
  <si>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</si>
  <si>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</si>
  <si>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</si>
  <si>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</si>
  <si>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</si>
  <si>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</si>
  <si>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</si>
  <si>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</si>
  <si>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</si>
  <si>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</si>
  <si>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</si>
  <si>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</si>
  <si>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</si>
  <si>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</si>
  <si>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</si>
  <si>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</si>
  <si>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</si>
  <si>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</si>
  <si>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</si>
  <si>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</si>
  <si>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</si>
  <si>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</si>
  <si>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</si>
  <si>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</si>
  <si>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</si>
  <si>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</si>
  <si>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</si>
  <si>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</si>
  <si>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</si>
  <si>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</si>
  <si>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</si>
  <si>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</si>
  <si>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</si>
  <si>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</si>
  <si>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</si>
  <si>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</si>
  <si>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</si>
  <si>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</si>
  <si>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</si>
  <si>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</si>
  <si>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</si>
  <si>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</si>
  <si>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</si>
  <si>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</si>
  <si>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</si>
  <si>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</si>
  <si>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</si>
  <si>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</si>
  <si>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</si>
  <si>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</si>
  <si>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</si>
  <si>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</si>
  <si>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</si>
  <si>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</si>
  <si>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</si>
  <si>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</si>
  <si>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</si>
  <si>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</si>
  <si>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</si>
  <si>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</si>
  <si>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</si>
  <si>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</si>
  <si>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</si>
  <si>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</si>
  <si>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</si>
  <si>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</si>
  <si>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</si>
  <si>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</si>
  <si>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</si>
  <si>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</si>
  <si>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</si>
  <si>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</si>
  <si>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</si>
  <si>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</si>
  <si>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</si>
  <si>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</si>
  <si>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</si>
  <si>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</si>
  <si>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</si>
  <si>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</si>
  <si>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</si>
  <si>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</si>
  <si>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</si>
  <si>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</si>
  <si>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</si>
  <si>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</si>
  <si>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</si>
  <si>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</si>
  <si>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</si>
  <si>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</si>
  <si>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</si>
  <si>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</si>
  <si>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</si>
  <si>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</si>
  <si>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</si>
  <si>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</si>
  <si>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</si>
  <si>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</si>
  <si>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</si>
  <si>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</si>
  <si>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</si>
  <si>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</si>
  <si>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</si>
  <si>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</si>
  <si>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</si>
  <si>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</si>
  <si>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</si>
  <si>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</si>
  <si>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</si>
  <si>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</si>
  <si>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</si>
  <si>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</si>
  <si>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</si>
  <si>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</si>
  <si>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</si>
  <si>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</si>
  <si>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</si>
  <si>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</si>
  <si>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</si>
  <si>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</si>
  <si>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</si>
  <si>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</si>
  <si>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</si>
  <si>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</si>
  <si>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</si>
  <si>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</si>
  <si>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</si>
  <si>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</si>
  <si>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</si>
  <si>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</si>
  <si>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</si>
  <si>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</si>
  <si>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</si>
  <si>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</si>
  <si>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</si>
  <si>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</si>
  <si>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</si>
  <si>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</si>
  <si>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</si>
  <si>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</si>
  <si>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</si>
  <si>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</si>
  <si>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</si>
  <si>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</si>
  <si>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</si>
  <si>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</si>
  <si>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</si>
  <si>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</si>
  <si>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</si>
  <si>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</si>
  <si>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</si>
  <si>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</si>
  <si>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</si>
  <si>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</si>
  <si>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</si>
  <si>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</si>
  <si>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</si>
  <si>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</si>
  <si>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</si>
  <si>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</si>
  <si>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</si>
  <si>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</si>
  <si>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</si>
  <si>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</si>
  <si>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</si>
  <si>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</si>
  <si>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</si>
  <si>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</si>
  <si>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</si>
  <si>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</si>
  <si>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</si>
  <si>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</si>
  <si>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</si>
  <si>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</si>
  <si>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</si>
  <si>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</si>
  <si>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</si>
  <si>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</si>
  <si>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</si>
  <si>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</si>
  <si>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</si>
  <si>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</si>
  <si>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</si>
  <si>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</si>
  <si>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</si>
  <si>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</si>
  <si>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</si>
  <si>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</si>
  <si>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</si>
  <si>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</si>
  <si>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</si>
  <si>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</si>
  <si>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</si>
  <si>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</si>
  <si>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</si>
  <si>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</si>
  <si>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</si>
  <si>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</si>
  <si>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</si>
  <si>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</si>
  <si>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</si>
  <si>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</si>
  <si>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</si>
  <si>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</si>
  <si>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</si>
  <si>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</si>
  <si>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</si>
  <si>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</si>
  <si>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</si>
  <si>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</si>
  <si>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</si>
  <si>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</si>
  <si>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</si>
  <si>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</si>
  <si>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</si>
  <si>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</si>
  <si>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</si>
  <si>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</si>
  <si>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</si>
  <si>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</si>
  <si>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</si>
  <si>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</si>
  <si>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</si>
  <si>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</si>
  <si>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</si>
  <si>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</si>
  <si>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</si>
  <si>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</si>
  <si>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</si>
  <si>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</si>
  <si>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</si>
  <si>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</si>
  <si>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</si>
  <si>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</si>
  <si>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</si>
  <si>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</si>
  <si>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</si>
  <si>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</si>
  <si>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</si>
  <si>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</si>
  <si>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</si>
  <si>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</si>
  <si>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</si>
  <si>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</si>
  <si>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</si>
  <si>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</si>
  <si>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</si>
  <si>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</si>
  <si>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</si>
  <si>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</si>
  <si>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</si>
  <si>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</si>
  <si>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</si>
  <si>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</si>
  <si>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</si>
  <si>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</si>
  <si>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</si>
  <si>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</si>
  <si>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</si>
  <si>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</si>
  <si>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</si>
  <si>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</si>
  <si>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</si>
  <si>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</si>
  <si>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</si>
  <si>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</si>
  <si>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</si>
  <si>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</si>
  <si>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</si>
  <si>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</si>
  <si>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</si>
  <si>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</si>
  <si>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</si>
  <si>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</si>
  <si>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</si>
  <si>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</si>
  <si>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</si>
  <si>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</si>
  <si>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</si>
  <si>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</si>
  <si>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</si>
  <si>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</si>
  <si>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</si>
  <si>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</si>
  <si>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</si>
  <si>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</si>
  <si>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</si>
  <si>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</si>
  <si>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</si>
  <si>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</si>
  <si>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</si>
  <si>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</si>
  <si>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</si>
  <si>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</si>
  <si>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</si>
  <si>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</si>
  <si>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</si>
  <si>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</si>
  <si>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</si>
  <si>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</si>
  <si>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</si>
  <si>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</si>
  <si>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</si>
  <si>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</si>
  <si>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</si>
  <si>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</si>
  <si>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</si>
  <si>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</si>
  <si>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</si>
  <si>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</si>
  <si>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</si>
  <si>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</si>
  <si>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</si>
  <si>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</si>
  <si>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</si>
  <si>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</si>
  <si>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</si>
  <si>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</si>
  <si>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</si>
  <si>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</si>
  <si>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</si>
  <si>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</si>
  <si>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</si>
  <si>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</si>
  <si>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</si>
  <si>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</si>
  <si>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</si>
  <si>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</si>
  <si>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</si>
  <si>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</si>
  <si>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</si>
  <si>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</si>
  <si>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</si>
  <si>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</si>
  <si>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</si>
  <si>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</si>
  <si>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</si>
  <si>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</si>
  <si>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</si>
  <si>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</si>
  <si>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</si>
  <si>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</si>
  <si>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</si>
  <si>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</si>
  <si>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</si>
  <si>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</si>
  <si>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</si>
  <si>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</si>
  <si>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</si>
  <si>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</si>
  <si>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</si>
  <si>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</si>
  <si>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</si>
  <si>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</si>
  <si>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</si>
  <si>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</si>
  <si>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</si>
  <si>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</si>
  <si>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</si>
  <si>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</si>
  <si>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</si>
  <si>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</si>
  <si>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</si>
  <si>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</si>
  <si>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</si>
  <si>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</si>
  <si>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</si>
  <si>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</si>
  <si>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</si>
  <si>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</si>
  <si>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</si>
  <si>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</si>
  <si>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</si>
  <si>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</si>
  <si>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</si>
  <si>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</si>
  <si>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</si>
  <si>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</si>
  <si>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</si>
  <si>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</si>
  <si>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</si>
  <si>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</si>
  <si>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</si>
  <si>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</si>
  <si>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</si>
  <si>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</si>
  <si>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</si>
  <si>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</si>
  <si>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</si>
  <si>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</si>
  <si>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</si>
  <si>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</si>
  <si>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</si>
  <si>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</si>
  <si>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</si>
  <si>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</si>
  <si>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</si>
  <si>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</si>
  <si>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</si>
  <si>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</si>
  <si>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</si>
  <si>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</si>
  <si>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</si>
  <si>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</si>
  <si>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</si>
  <si>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</si>
  <si>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</si>
  <si>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</si>
  <si>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</si>
  <si>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</si>
  <si>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</si>
  <si>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</si>
  <si>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</si>
  <si>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</si>
  <si>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</si>
  <si>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</si>
  <si>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</si>
  <si>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</si>
  <si>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</si>
  <si>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</si>
  <si>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</si>
  <si>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</si>
  <si>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</si>
  <si>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</si>
  <si>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</si>
  <si>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</si>
  <si>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</si>
  <si>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</si>
  <si>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</si>
  <si>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</si>
  <si>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</si>
  <si>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</si>
  <si>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</si>
  <si>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</si>
  <si>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</si>
  <si>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</si>
  <si>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</si>
  <si>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</si>
  <si>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</si>
  <si>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</si>
  <si>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</si>
  <si>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</si>
  <si>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</si>
  <si>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</si>
  <si>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</si>
  <si>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</si>
  <si>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</si>
  <si>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</si>
  <si>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</si>
  <si>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</si>
  <si>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</si>
  <si>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</si>
  <si>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</si>
  <si>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</si>
  <si>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</si>
  <si>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</si>
  <si>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</si>
  <si>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</si>
  <si>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</si>
  <si>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</si>
  <si>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</si>
  <si>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</si>
  <si>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</si>
  <si>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</si>
  <si>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</si>
  <si>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</si>
  <si>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</si>
  <si>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</si>
  <si>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</si>
  <si>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</si>
  <si>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</si>
  <si>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</si>
  <si>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</si>
  <si>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</si>
  <si>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</si>
  <si>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</si>
  <si>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</si>
  <si>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</si>
  <si>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</si>
  <si>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</si>
  <si>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</si>
  <si>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</si>
  <si>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</si>
  <si>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</si>
  <si>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</si>
  <si>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</si>
  <si>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</si>
  <si>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</si>
  <si>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</si>
  <si>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</si>
  <si>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</si>
  <si>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</si>
  <si>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</si>
  <si>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</si>
  <si>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</si>
  <si>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</si>
  <si>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</si>
  <si>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</si>
  <si>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</si>
  <si>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</si>
  <si>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</si>
  <si>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</si>
  <si>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</si>
  <si>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</si>
  <si>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</si>
  <si>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</si>
  <si>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</si>
  <si>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</si>
  <si>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</si>
  <si>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</si>
  <si>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</si>
  <si>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</si>
  <si>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</si>
  <si>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</si>
  <si>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</si>
  <si>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</si>
  <si>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</si>
  <si>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</si>
  <si>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</si>
  <si>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</si>
  <si>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</si>
  <si>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</si>
  <si>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</si>
  <si>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</si>
  <si>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</si>
  <si>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</si>
  <si>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</si>
  <si>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</si>
  <si>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</si>
  <si>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</si>
  <si>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</si>
  <si>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</si>
  <si>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</si>
  <si>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</si>
  <si>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</si>
  <si>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</si>
  <si>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</si>
  <si>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</si>
  <si>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</si>
  <si>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</si>
  <si>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</si>
  <si>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</si>
  <si>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</si>
  <si>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</si>
  <si>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</si>
  <si>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</si>
  <si>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</si>
  <si>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</si>
  <si>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</si>
  <si>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</si>
  <si>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</si>
  <si>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</si>
  <si>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</si>
  <si>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</si>
  <si>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</si>
  <si>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</si>
  <si>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</si>
  <si>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</si>
  <si>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</si>
  <si>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</si>
  <si>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</si>
  <si>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</si>
  <si>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</si>
  <si>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</si>
  <si>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</si>
  <si>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</si>
  <si>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</si>
  <si>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</si>
  <si>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</si>
  <si>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</si>
  <si>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</si>
  <si>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</si>
  <si>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</si>
  <si>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</si>
  <si>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</si>
  <si>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</si>
  <si>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</si>
  <si>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</si>
  <si>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</si>
  <si>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</si>
  <si>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</si>
  <si>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</si>
  <si>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</si>
  <si>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</si>
  <si>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</si>
  <si>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</si>
  <si>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</si>
  <si>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</si>
  <si>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</si>
  <si>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</si>
  <si>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</si>
  <si>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</si>
  <si>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</si>
  <si>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</si>
  <si>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</si>
  <si>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</si>
  <si>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</si>
  <si>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</si>
  <si>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</si>
  <si>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</si>
  <si>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</si>
  <si>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</si>
  <si>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</si>
  <si>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</si>
  <si>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</si>
  <si>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</si>
  <si>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</si>
  <si>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</si>
  <si>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</si>
  <si>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</si>
  <si>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</si>
  <si>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</si>
  <si>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</si>
  <si>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</si>
  <si>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</si>
  <si>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</si>
  <si>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</si>
  <si>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</si>
  <si>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</si>
  <si>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</si>
  <si>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</si>
  <si>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</si>
  <si>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</si>
  <si>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</si>
  <si>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</si>
  <si>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</si>
  <si>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</si>
  <si>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</si>
  <si>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</si>
  <si>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</si>
  <si>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</si>
  <si>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</si>
  <si>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</si>
  <si>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</si>
  <si>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</si>
  <si>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</si>
  <si>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</si>
  <si>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</si>
  <si>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</si>
  <si>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</si>
  <si>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</si>
  <si>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</si>
  <si>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</si>
  <si>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</si>
  <si>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</si>
  <si>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</si>
  <si>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</si>
  <si>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</si>
  <si>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</si>
  <si>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</si>
  <si>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</si>
  <si>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</si>
  <si>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</si>
  <si>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</si>
  <si>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</si>
  <si>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</si>
  <si>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</si>
  <si>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</si>
  <si>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</si>
  <si>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</si>
  <si>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</si>
  <si>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</si>
  <si>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</si>
  <si>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</si>
  <si>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</si>
  <si>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</si>
  <si>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</si>
  <si>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</si>
  <si>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</si>
  <si>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</si>
  <si>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</si>
  <si>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</si>
  <si>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</si>
  <si>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</si>
  <si>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</si>
  <si>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</si>
  <si>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</si>
  <si>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</si>
  <si>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</si>
  <si>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</si>
  <si>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</si>
  <si>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</si>
  <si>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</si>
  <si>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</si>
  <si>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</si>
  <si>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</si>
  <si>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</si>
  <si>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</si>
  <si>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</si>
  <si>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</si>
  <si>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</si>
  <si>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</si>
  <si>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</si>
  <si>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</si>
  <si>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</si>
  <si>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</si>
  <si>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</si>
  <si>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</si>
  <si>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</si>
  <si>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</si>
  <si>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</si>
  <si>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</si>
  <si>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</si>
  <si>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</si>
  <si>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</si>
  <si>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</si>
  <si>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</si>
  <si>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</si>
  <si>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</si>
  <si>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</si>
  <si>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</si>
  <si>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</si>
  <si>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</si>
  <si>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</si>
  <si>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</si>
  <si>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</si>
  <si>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</si>
  <si>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</si>
  <si>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</si>
  <si>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</si>
  <si>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</si>
  <si>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</si>
  <si>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</si>
  <si>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</si>
  <si>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</si>
  <si>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</si>
  <si>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</si>
  <si>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</si>
  <si>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</si>
  <si>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</si>
  <si>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</si>
  <si>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</si>
  <si>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</si>
  <si>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</si>
  <si>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</si>
  <si>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</si>
  <si>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</si>
  <si>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</si>
  <si>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</si>
  <si>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</si>
  <si>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</si>
  <si>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</si>
  <si>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</si>
  <si>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</si>
  <si>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</si>
  <si>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</si>
  <si>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</si>
  <si>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</si>
  <si>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</si>
  <si>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</si>
  <si>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</si>
  <si>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</si>
  <si>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</si>
  <si>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</si>
  <si>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</si>
  <si>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</si>
  <si>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</si>
  <si>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</si>
  <si>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</si>
  <si>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</si>
  <si>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</si>
  <si>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</si>
  <si>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</si>
  <si>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</si>
  <si>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</si>
  <si>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</si>
  <si>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</si>
  <si>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</si>
  <si>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</si>
  <si>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</si>
  <si>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</si>
  <si>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</si>
  <si>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</si>
  <si>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</si>
  <si>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</si>
  <si>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</si>
  <si>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</si>
  <si>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</si>
  <si>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</si>
  <si>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</si>
  <si>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</si>
  <si>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</si>
  <si>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</si>
  <si>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</si>
  <si>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</si>
  <si>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</si>
  <si>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</si>
  <si>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</si>
  <si>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</si>
  <si>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</si>
  <si>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</si>
  <si>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</si>
  <si>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</si>
  <si>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</si>
  <si>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</si>
  <si>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</si>
  <si>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</si>
  <si>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</si>
  <si>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</si>
  <si>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</si>
  <si>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</si>
  <si>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</si>
  <si>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</si>
  <si>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</si>
  <si>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</si>
  <si>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</si>
  <si>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</si>
  <si>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</si>
  <si>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</si>
  <si>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</si>
  <si>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</si>
  <si>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</si>
  <si>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</si>
  <si>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</si>
  <si>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</si>
  <si>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</si>
  <si>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</si>
  <si>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</si>
  <si>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</si>
  <si>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</si>
  <si>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</si>
  <si>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</si>
  <si>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</si>
  <si>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</si>
  <si>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</si>
  <si>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</si>
  <si>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</si>
  <si>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</si>
  <si>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</si>
  <si>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</si>
  <si>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</si>
  <si>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</si>
  <si>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</si>
  <si>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</si>
  <si>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</si>
  <si>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</si>
  <si>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</si>
  <si>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</si>
  <si>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</si>
  <si>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</si>
  <si>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</si>
  <si>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</si>
  <si>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</si>
  <si>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</si>
  <si>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</si>
  <si>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</si>
  <si>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</si>
  <si>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</si>
  <si>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</si>
  <si>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</si>
  <si>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</si>
  <si>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</si>
  <si>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</si>
  <si>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</si>
  <si>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</si>
  <si>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</si>
  <si>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</si>
  <si>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</si>
  <si>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</si>
  <si>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</si>
  <si>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</si>
  <si>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</si>
  <si>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</si>
  <si>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</si>
  <si>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</si>
  <si>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</si>
  <si>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</si>
  <si>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</si>
  <si>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</si>
  <si>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</si>
  <si>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</si>
  <si>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</si>
  <si>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</si>
  <si>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</si>
  <si>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</si>
  <si>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</si>
  <si>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</si>
  <si>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</si>
  <si>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</si>
  <si>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</si>
  <si>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</si>
  <si>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</si>
  <si>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</si>
  <si>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</si>
  <si>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</si>
  <si>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</si>
  <si>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</si>
  <si>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</si>
  <si>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</si>
  <si>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</si>
  <si>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</si>
  <si>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</si>
  <si>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</si>
  <si>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</si>
  <si>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</si>
  <si>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</si>
  <si>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</si>
  <si>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</si>
  <si>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</si>
  <si>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</si>
  <si>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</si>
  <si>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</si>
  <si>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</si>
  <si>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</si>
  <si>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</si>
  <si>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</si>
  <si>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</si>
  <si>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</si>
  <si>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</si>
  <si>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</si>
  <si>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</si>
  <si>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</si>
  <si>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</si>
  <si>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</si>
  <si>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</si>
  <si>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</si>
  <si>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</si>
  <si>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</si>
  <si>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</si>
  <si>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</si>
  <si>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</si>
  <si>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</si>
  <si>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</si>
  <si>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</si>
  <si>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</si>
  <si>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</si>
  <si>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</si>
  <si>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</si>
  <si>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</si>
  <si>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</si>
  <si>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</si>
  <si>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</si>
  <si>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</si>
  <si>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</si>
  <si>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</si>
  <si>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</si>
  <si>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</si>
  <si>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</si>
  <si>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</si>
  <si>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</si>
  <si>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</si>
  <si>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</si>
  <si>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</si>
  <si>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</si>
  <si>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</si>
  <si>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</si>
  <si>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</si>
  <si>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</si>
  <si>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</si>
  <si>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</si>
  <si>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</si>
  <si>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</si>
  <si>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</si>
  <si>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</si>
  <si>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</si>
  <si>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</si>
  <si>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</si>
  <si>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</si>
  <si>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</si>
  <si>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</si>
  <si>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</si>
  <si>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</si>
  <si>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</si>
  <si>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</si>
  <si>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</si>
  <si>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</si>
  <si>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</si>
  <si>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</si>
  <si>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</si>
  <si>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</si>
  <si>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</si>
  <si>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</si>
  <si>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</si>
  <si>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</si>
  <si>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</si>
  <si>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</si>
  <si>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</si>
  <si>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</si>
  <si>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</si>
  <si>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</si>
  <si>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</si>
  <si>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</si>
  <si>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</si>
  <si>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</si>
  <si>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</si>
  <si>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</si>
  <si>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</si>
  <si>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</si>
  <si>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</si>
  <si>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</si>
  <si>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</si>
  <si>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</si>
  <si>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</si>
  <si>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</si>
  <si>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</si>
  <si>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</si>
  <si>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</si>
  <si>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</si>
  <si>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</si>
  <si>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</si>
  <si>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</si>
  <si>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</si>
  <si>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</si>
  <si>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</si>
  <si>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</si>
  <si>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</si>
  <si>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</si>
  <si>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</si>
  <si>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</si>
  <si>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</si>
  <si>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</si>
  <si>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</si>
  <si>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</si>
  <si>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</si>
  <si>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</si>
  <si>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</si>
  <si>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</si>
  <si>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</si>
  <si>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</si>
  <si>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</si>
  <si>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</si>
  <si>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</si>
  <si>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</si>
  <si>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</si>
  <si>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</si>
  <si>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</si>
  <si>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</si>
  <si>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</si>
  <si>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</si>
  <si>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</si>
  <si>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</si>
  <si>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</si>
  <si>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</si>
  <si>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</si>
  <si>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</si>
  <si>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</si>
  <si>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</si>
  <si>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</si>
  <si>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</si>
  <si>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</si>
  <si>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</si>
  <si>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</si>
  <si>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</si>
  <si>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</si>
  <si>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</si>
  <si>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</si>
  <si>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</si>
  <si>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</si>
  <si>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</si>
  <si>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</si>
  <si>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</si>
  <si>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</si>
  <si>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</si>
  <si>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</si>
  <si>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</si>
  <si>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</si>
  <si>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</si>
  <si>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</si>
  <si>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</si>
  <si>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</si>
  <si>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</si>
  <si>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</si>
  <si>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</si>
  <si>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</si>
  <si>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</si>
  <si>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</si>
  <si>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</si>
  <si>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</si>
  <si>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</si>
  <si>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</si>
  <si>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</si>
  <si>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</si>
  <si>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</si>
  <si>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</si>
  <si>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</si>
  <si>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</si>
  <si>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</si>
  <si>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</si>
  <si>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</si>
  <si>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</si>
  <si>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</si>
  <si>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</si>
  <si>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</si>
  <si>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</si>
  <si>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</si>
  <si>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</si>
  <si>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</si>
  <si>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</si>
  <si>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</si>
  <si>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</si>
  <si>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</si>
  <si>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</si>
  <si>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</si>
  <si>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</si>
  <si>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</si>
  <si>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</si>
  <si>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</si>
  <si>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</si>
  <si>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</si>
  <si>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</si>
  <si>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</si>
  <si>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</si>
  <si>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</si>
  <si>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</si>
  <si>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</si>
  <si>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</si>
  <si>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</si>
  <si>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</si>
  <si>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</si>
  <si>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</si>
  <si>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</si>
  <si>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</si>
  <si>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</si>
  <si>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</si>
  <si>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</si>
  <si>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</si>
  <si>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</si>
  <si>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</si>
  <si>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</si>
  <si>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</si>
  <si>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</si>
  <si>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</si>
  <si>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</si>
  <si>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</si>
  <si>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</si>
  <si>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</si>
  <si>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</si>
  <si>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</si>
  <si>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</si>
  <si>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</si>
  <si>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</si>
  <si>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</si>
  <si>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</si>
  <si>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</si>
  <si>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</si>
  <si>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</si>
  <si>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</si>
  <si>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</si>
  <si>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</si>
  <si>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</si>
  <si>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</si>
  <si>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</si>
  <si>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</si>
  <si>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</si>
  <si>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</si>
  <si>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</si>
  <si>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</si>
  <si>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</si>
  <si>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</si>
  <si>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</si>
  <si>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</si>
  <si>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</si>
  <si>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</si>
  <si>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</si>
  <si>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</si>
  <si>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</si>
  <si>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</si>
  <si>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</si>
  <si>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</si>
  <si>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</si>
  <si>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</si>
  <si>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</si>
  <si>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</si>
  <si>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</si>
  <si>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</si>
  <si>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</si>
  <si>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</si>
  <si>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</si>
  <si>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</si>
  <si>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</si>
  <si>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</si>
  <si>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</si>
  <si>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</si>
  <si>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</si>
  <si>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</si>
  <si>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</si>
  <si>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</si>
  <si>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</si>
  <si>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</si>
  <si>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</si>
  <si>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</si>
  <si>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</si>
  <si>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</si>
  <si>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</si>
  <si>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</si>
  <si>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</si>
  <si>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</si>
  <si>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</si>
  <si>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</si>
  <si>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</si>
  <si>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</si>
  <si>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</si>
  <si>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</si>
  <si>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</si>
  <si>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</si>
  <si>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</si>
  <si>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</si>
  <si>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</si>
  <si>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</si>
  <si>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</si>
  <si>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</si>
  <si>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</si>
  <si>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</si>
  <si>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</si>
  <si>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</si>
  <si>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</si>
  <si>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</si>
  <si>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</si>
  <si>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</si>
  <si>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</si>
  <si>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</si>
  <si>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</si>
  <si>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</si>
  <si>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</si>
  <si>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</si>
  <si>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</si>
  <si>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</si>
  <si>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</si>
  <si>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</si>
  <si>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</si>
  <si>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</si>
  <si>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</si>
  <si>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</si>
  <si>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</si>
  <si>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</si>
  <si>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</si>
  <si>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</si>
  <si>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</si>
  <si>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</si>
  <si>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</si>
  <si>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</si>
  <si>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</si>
  <si>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</si>
  <si>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</si>
  <si>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</si>
  <si>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</si>
  <si>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</si>
  <si>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</si>
  <si>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</si>
  <si>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</si>
  <si>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</si>
  <si>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</si>
  <si>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</si>
  <si>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</si>
  <si>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</si>
  <si>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</si>
  <si>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</si>
  <si>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</si>
  <si>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</si>
  <si>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</si>
  <si>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</si>
  <si>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</si>
  <si>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</si>
  <si>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</si>
  <si>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</si>
  <si>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</si>
  <si>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</si>
  <si>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</si>
  <si>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</si>
  <si>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</si>
  <si>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</si>
  <si>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</si>
  <si>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</si>
  <si>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</si>
  <si>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</si>
  <si>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</si>
  <si>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</si>
  <si>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</si>
  <si>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</si>
  <si>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</si>
  <si>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</si>
  <si>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</si>
  <si>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</si>
  <si>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</si>
  <si>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</si>
  <si>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</si>
  <si>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</si>
  <si>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</si>
  <si>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</si>
  <si>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</si>
  <si>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</si>
  <si>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</si>
  <si>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</si>
  <si>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</si>
  <si>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</si>
  <si>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</si>
  <si>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</si>
  <si>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</si>
  <si>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</si>
  <si>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</si>
  <si>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</si>
  <si>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</si>
  <si>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</si>
  <si>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</si>
  <si>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</si>
  <si>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</si>
  <si>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</si>
  <si>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</si>
  <si>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</si>
  <si>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</si>
  <si>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</si>
  <si>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</si>
  <si>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</si>
  <si>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</si>
  <si>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</si>
  <si>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</si>
  <si>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</si>
  <si>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</si>
  <si>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</si>
  <si>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</si>
  <si>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</si>
  <si>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</si>
  <si>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</si>
  <si>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</si>
  <si>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</si>
  <si>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</si>
  <si>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</si>
  <si>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</si>
  <si>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</si>
  <si>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</si>
  <si>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</si>
  <si>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</si>
  <si>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</si>
  <si>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</si>
  <si>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</si>
  <si>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</si>
  <si>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</si>
  <si>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</si>
  <si>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</si>
  <si>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</si>
  <si>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</si>
  <si>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</si>
  <si>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</si>
  <si>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</si>
  <si>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</si>
  <si>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</si>
  <si>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</si>
  <si>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</si>
  <si>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</si>
  <si>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</si>
  <si>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</si>
  <si>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</si>
  <si>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</si>
  <si>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</si>
  <si>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</si>
  <si>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</si>
  <si>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</si>
  <si>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</si>
  <si>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</si>
  <si>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</si>
  <si>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</si>
  <si>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</si>
  <si>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</si>
  <si>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</si>
  <si>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</si>
  <si>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</si>
  <si>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</si>
  <si>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</si>
  <si>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</si>
  <si>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</si>
  <si>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</si>
  <si>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</si>
  <si>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</si>
  <si>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</si>
  <si>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</si>
  <si>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</si>
  <si>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</si>
  <si>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</si>
  <si>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</si>
  <si>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</si>
  <si>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</si>
  <si>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</si>
  <si>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</si>
  <si>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</si>
  <si>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</si>
  <si>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</si>
  <si>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</si>
  <si>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</si>
  <si>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</si>
  <si>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</si>
  <si>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</si>
  <si>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</si>
  <si>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</si>
  <si>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</si>
  <si>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</si>
  <si>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</si>
  <si>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</si>
  <si>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</si>
  <si>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</si>
  <si>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</si>
  <si>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</si>
  <si>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</si>
  <si>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</si>
  <si>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</si>
  <si>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</si>
  <si>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</si>
  <si>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</si>
  <si>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</si>
  <si>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</si>
  <si>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</si>
  <si>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</si>
  <si>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</si>
  <si>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</si>
  <si>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</si>
  <si>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</si>
  <si>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</si>
  <si>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</si>
  <si>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</si>
  <si>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</si>
  <si>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</si>
  <si>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</si>
  <si>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</si>
  <si>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</si>
  <si>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</si>
  <si>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</si>
  <si>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</si>
  <si>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</si>
  <si>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</si>
  <si>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</si>
  <si>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</si>
  <si>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</si>
  <si>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</si>
  <si>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</si>
  <si>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</si>
  <si>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</si>
  <si>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</si>
  <si>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</si>
  <si>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</si>
  <si>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</si>
  <si>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</si>
  <si>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</si>
  <si>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</si>
  <si>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</si>
  <si>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</si>
  <si>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</si>
  <si>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</si>
  <si>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</si>
  <si>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</si>
  <si>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</si>
  <si>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</si>
  <si>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</si>
  <si>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</si>
  <si>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</si>
  <si>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</si>
  <si>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</si>
  <si>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</si>
  <si>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</si>
  <si>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</si>
  <si>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</si>
  <si>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</si>
  <si>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</si>
  <si>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</si>
  <si>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</si>
  <si>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</si>
  <si>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</si>
  <si>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</si>
  <si>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</si>
  <si>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</si>
  <si>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</si>
  <si>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</si>
  <si>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</si>
  <si>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</si>
  <si>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</si>
  <si>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</si>
  <si>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</si>
  <si>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</si>
  <si>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</si>
  <si>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</si>
  <si>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</si>
  <si>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</si>
  <si>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</si>
  <si>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</si>
  <si>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</si>
  <si>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</si>
  <si>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</si>
  <si>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</si>
  <si>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</si>
  <si>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</si>
  <si>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</si>
  <si>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</si>
  <si>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</si>
  <si>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</si>
  <si>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</si>
  <si>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</si>
  <si>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</si>
  <si>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</si>
  <si>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</si>
  <si>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</si>
  <si>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</si>
  <si>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</si>
  <si>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</si>
  <si>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</si>
  <si>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</si>
  <si>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</si>
  <si>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</si>
  <si>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</si>
  <si>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</si>
  <si>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</si>
  <si>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</si>
  <si>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</si>
  <si>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</si>
  <si>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</si>
  <si>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</si>
  <si>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</si>
  <si>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</si>
  <si>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</si>
  <si>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</si>
  <si>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</si>
  <si>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</si>
  <si>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</si>
  <si>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</si>
  <si>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</si>
  <si>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</si>
  <si>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</si>
  <si>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</si>
  <si>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</si>
  <si>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</si>
  <si>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</si>
  <si>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</si>
  <si>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</si>
  <si>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</si>
  <si>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</si>
  <si>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</si>
  <si>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</si>
  <si>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</si>
  <si>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</si>
  <si>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</si>
  <si>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</si>
  <si>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</si>
  <si>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</si>
  <si>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</si>
  <si>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</si>
  <si>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</si>
  <si>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</si>
  <si>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</si>
  <si>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</si>
  <si>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</si>
  <si>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</si>
  <si>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</si>
  <si>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</si>
  <si>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</si>
  <si>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</si>
  <si>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</si>
  <si>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</si>
  <si>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</si>
  <si>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</si>
  <si>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</si>
  <si>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</si>
  <si>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</si>
  <si>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</si>
  <si>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</si>
  <si>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</si>
  <si>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</si>
  <si>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</si>
  <si>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</si>
  <si>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</si>
  <si>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</si>
  <si>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</si>
  <si>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</si>
  <si>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</si>
  <si>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</si>
  <si>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</si>
  <si>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</si>
  <si>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</si>
  <si>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</si>
  <si>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</si>
  <si>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</si>
  <si>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</si>
  <si>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</si>
  <si>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</si>
  <si>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</si>
  <si>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</si>
  <si>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</si>
  <si>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</si>
  <si>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</si>
  <si>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</si>
  <si>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</si>
  <si>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</si>
  <si>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</si>
  <si>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</si>
  <si>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</si>
  <si>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</si>
  <si>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</si>
  <si>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</si>
  <si>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</si>
  <si>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</si>
  <si>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</si>
  <si>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</si>
  <si>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</si>
  <si>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</si>
  <si>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</si>
  <si>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</si>
  <si>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</si>
  <si>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</si>
  <si>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</si>
  <si>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</si>
  <si>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</si>
  <si>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</si>
  <si>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</si>
  <si>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</si>
  <si>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</si>
  <si>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</si>
  <si>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</si>
  <si>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</si>
  <si>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</si>
  <si>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</si>
  <si>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</si>
  <si>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</si>
  <si>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</si>
  <si>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</si>
  <si>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</si>
  <si>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</si>
  <si>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</si>
  <si>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</si>
  <si>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</si>
  <si>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</si>
  <si>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</si>
  <si>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</si>
  <si>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</si>
  <si>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</si>
  <si>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</si>
  <si>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</si>
  <si>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</si>
  <si>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</si>
  <si>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</si>
  <si>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</si>
  <si>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</si>
  <si>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</si>
  <si>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</si>
  <si>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</si>
  <si>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</si>
  <si>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</si>
  <si>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</si>
  <si>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</si>
  <si>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</si>
  <si>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</si>
  <si>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</si>
  <si>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</si>
  <si>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</si>
  <si>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</si>
  <si>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</si>
  <si>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</si>
  <si>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</si>
  <si>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</si>
  <si>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</si>
  <si>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</si>
  <si>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</si>
  <si>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</si>
  <si>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</si>
  <si>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</si>
  <si>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</si>
  <si>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</si>
  <si>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</si>
  <si>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</si>
  <si>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</si>
  <si>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</si>
  <si>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</si>
  <si>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</si>
  <si>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</si>
  <si>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</si>
  <si>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</si>
  <si>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</si>
  <si>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</si>
  <si>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</si>
  <si>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</si>
  <si>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</si>
  <si>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</si>
  <si>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</si>
  <si>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</si>
  <si>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</si>
  <si>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</si>
  <si>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</si>
  <si>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</si>
  <si>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</si>
  <si>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</si>
  <si>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</si>
  <si>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</si>
  <si>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</si>
  <si>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</si>
  <si>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</si>
  <si>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</si>
  <si>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</si>
  <si>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</si>
  <si>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</si>
  <si>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</si>
  <si>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</si>
  <si>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</si>
  <si>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</si>
  <si>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</si>
  <si>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</si>
  <si>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</si>
  <si>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</si>
  <si>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</si>
  <si>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</si>
  <si>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</si>
  <si>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</si>
  <si>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</si>
  <si>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</si>
  <si>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</si>
  <si>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</si>
  <si>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</si>
  <si>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</si>
  <si>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</si>
  <si>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</si>
  <si>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</si>
  <si>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</si>
  <si>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</si>
  <si>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</si>
  <si>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</si>
  <si>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</si>
  <si>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</si>
  <si>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</si>
  <si>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</si>
  <si>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</si>
  <si>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</si>
  <si>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</si>
  <si>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</si>
  <si>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</si>
  <si>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</si>
  <si>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</si>
  <si>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</si>
  <si>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</si>
  <si>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</si>
  <si>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</si>
  <si>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</si>
  <si>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</si>
  <si>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</si>
  <si>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</si>
  <si>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</si>
  <si>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</si>
  <si>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</si>
  <si>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</si>
  <si>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</si>
  <si>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</si>
  <si>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</si>
  <si>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</si>
  <si>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</si>
  <si>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</si>
  <si>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</si>
  <si>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</si>
  <si>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</si>
  <si>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</si>
  <si>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</si>
  <si>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</si>
  <si>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</si>
  <si>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</si>
  <si>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</si>
  <si>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</si>
  <si>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</si>
  <si>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</si>
  <si>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</si>
  <si>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</si>
  <si>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</si>
  <si>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</si>
  <si>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</si>
  <si>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</si>
  <si>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</si>
  <si>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</si>
  <si>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</si>
  <si>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</si>
  <si>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</si>
  <si>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</si>
  <si>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</si>
  <si>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</si>
  <si>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</si>
  <si>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</si>
  <si>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</si>
  <si>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</si>
  <si>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</si>
  <si>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</si>
  <si>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</si>
  <si>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</si>
  <si>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</si>
  <si>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</si>
  <si>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</si>
  <si>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</si>
  <si>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</si>
  <si>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</si>
  <si>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</si>
  <si>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</si>
  <si>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</si>
  <si>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</si>
  <si>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</si>
  <si>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</si>
  <si>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</si>
  <si>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</si>
  <si>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</si>
  <si>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</si>
  <si>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</si>
  <si>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</si>
  <si>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</si>
  <si>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</si>
  <si>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</si>
  <si>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</si>
  <si>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</si>
  <si>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</si>
  <si>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</si>
  <si>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</si>
  <si>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</si>
  <si>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</si>
  <si>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</si>
  <si>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</si>
  <si>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</si>
  <si>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</si>
  <si>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</si>
  <si>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</si>
  <si>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</si>
  <si>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</si>
  <si>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</si>
  <si>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</si>
  <si>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</si>
  <si>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</si>
  <si>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</si>
  <si>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</si>
  <si>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</si>
  <si>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</si>
  <si>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</si>
  <si>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</si>
  <si>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</si>
  <si>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</si>
  <si>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</si>
  <si>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</si>
  <si>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</si>
  <si>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</si>
  <si>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</si>
  <si>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</si>
  <si>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</si>
  <si>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</si>
  <si>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</si>
  <si>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</si>
  <si>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</si>
  <si>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</si>
  <si>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</si>
  <si>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</si>
  <si>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</si>
  <si>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</si>
  <si>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</si>
  <si>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</si>
  <si>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</si>
  <si>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</si>
  <si>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</si>
  <si>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</si>
  <si>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</si>
  <si>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</si>
  <si>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</si>
  <si>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</si>
  <si>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</si>
  <si>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</si>
  <si>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</si>
  <si>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</si>
  <si>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</si>
  <si>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</si>
  <si>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</si>
  <si>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</si>
  <si>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</si>
  <si>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</si>
  <si>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</si>
  <si>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</si>
  <si>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</si>
  <si>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</si>
  <si>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</si>
  <si>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</si>
  <si>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</si>
  <si>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</si>
  <si>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</si>
  <si>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</si>
  <si>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</si>
  <si>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</si>
  <si>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</si>
  <si>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</si>
  <si>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</si>
  <si>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</si>
  <si>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</si>
  <si>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</si>
  <si>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</si>
  <si>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</si>
  <si>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</si>
  <si>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</si>
  <si>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</si>
  <si>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</si>
  <si>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</si>
  <si>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</si>
  <si>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</si>
  <si>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</si>
  <si>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</si>
  <si>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</si>
  <si>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</si>
  <si>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</si>
  <si>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</si>
  <si>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</si>
  <si>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</si>
  <si>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</si>
  <si>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</si>
  <si>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</si>
  <si>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</si>
  <si>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</si>
  <si>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</si>
  <si>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</si>
  <si>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</si>
  <si>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</si>
  <si>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</si>
  <si>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</si>
  <si>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</si>
  <si>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</si>
  <si>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</si>
  <si>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</si>
  <si>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</si>
  <si>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</si>
  <si>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</si>
  <si>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</si>
  <si>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</si>
  <si>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</si>
  <si>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</si>
  <si>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</si>
  <si>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</si>
  <si>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</si>
  <si>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</si>
  <si>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</si>
  <si>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</si>
  <si>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</si>
  <si>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</si>
  <si>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</si>
  <si>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</si>
  <si>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</si>
  <si>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</si>
  <si>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</si>
  <si>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</si>
  <si>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</si>
  <si>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</si>
  <si>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</si>
  <si>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</si>
  <si>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</si>
  <si>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</si>
  <si>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</si>
  <si>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</si>
  <si>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</si>
  <si>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</si>
  <si>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</si>
  <si>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</si>
  <si>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</si>
  <si>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</si>
  <si>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</si>
  <si>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</si>
  <si>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</si>
  <si>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</si>
  <si>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</si>
  <si>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</si>
  <si>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</si>
  <si>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</si>
  <si>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</si>
  <si>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</si>
  <si>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</si>
  <si>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</si>
  <si>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</si>
  <si>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</si>
  <si>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</si>
  <si>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</si>
  <si>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</si>
  <si>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</si>
  <si>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</si>
  <si>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</si>
  <si>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</si>
  <si>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</si>
  <si>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</si>
  <si>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</si>
  <si>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</si>
  <si>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</si>
  <si>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</si>
  <si>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</si>
  <si>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</si>
  <si>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</si>
  <si>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</si>
  <si>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</si>
  <si>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</si>
  <si>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</si>
  <si>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</si>
  <si>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</si>
  <si>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</si>
  <si>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</si>
  <si>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</si>
  <si>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</si>
  <si>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</si>
  <si>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</si>
  <si>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</si>
  <si>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</si>
  <si>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</si>
  <si>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</si>
  <si>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</si>
  <si>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</si>
  <si>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</si>
  <si>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</si>
  <si>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</si>
  <si>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</si>
  <si>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</si>
  <si>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</si>
  <si>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</si>
  <si>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</si>
  <si>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</si>
  <si>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</si>
  <si>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</si>
  <si>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</si>
  <si>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</si>
  <si>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</si>
  <si>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</si>
  <si>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</si>
  <si>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</si>
  <si>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</si>
  <si>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</si>
  <si>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</si>
  <si>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</si>
  <si>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</si>
  <si>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</si>
  <si>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</si>
  <si>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</si>
  <si>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</si>
  <si>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</si>
  <si>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</si>
  <si>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</si>
  <si>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</si>
  <si>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</si>
  <si>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</si>
  <si>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</si>
  <si>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</si>
  <si>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</si>
  <si>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</si>
  <si>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</si>
  <si>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</si>
  <si>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</si>
  <si>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</si>
  <si>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</si>
  <si>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</si>
  <si>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</si>
  <si>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</si>
  <si>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</si>
  <si>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</si>
  <si>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</si>
  <si>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</si>
  <si>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</si>
  <si>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</si>
  <si>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</si>
  <si>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</si>
  <si>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</si>
  <si>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</si>
  <si>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</si>
  <si>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</si>
  <si>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</si>
  <si>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</si>
  <si>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</si>
  <si>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</si>
  <si>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</si>
  <si>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</si>
  <si>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</si>
  <si>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</si>
  <si>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</si>
  <si>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</si>
  <si>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</si>
  <si>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</si>
  <si>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</si>
  <si>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</si>
  <si>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</si>
  <si>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</si>
  <si>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</si>
  <si>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</si>
  <si>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</si>
  <si>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</si>
  <si>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</si>
  <si>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</si>
  <si>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</si>
  <si>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</si>
  <si>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</si>
  <si>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</si>
  <si>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</si>
  <si>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</si>
  <si>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</si>
  <si>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</si>
  <si>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</si>
  <si>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</si>
  <si>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</si>
  <si>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</si>
  <si>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</si>
  <si>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</si>
  <si>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</si>
  <si>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</si>
  <si>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</si>
  <si>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</si>
  <si>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</si>
  <si>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</si>
  <si>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</si>
  <si>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</si>
  <si>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</si>
  <si>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</si>
  <si>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</si>
  <si>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</si>
  <si>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</si>
  <si>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</si>
  <si>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</si>
  <si>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</si>
  <si>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</si>
  <si>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</si>
  <si>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</si>
  <si>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</si>
  <si>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</si>
  <si>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</si>
  <si>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</si>
  <si>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</si>
  <si>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</si>
  <si>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</si>
  <si>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</si>
  <si>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</si>
  <si>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</si>
  <si>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</si>
  <si>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</si>
  <si>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</si>
  <si>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</si>
  <si>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</si>
  <si>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</si>
  <si>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</si>
  <si>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</si>
  <si>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</si>
  <si>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</si>
  <si>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</si>
  <si>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</si>
  <si>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</si>
  <si>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</si>
  <si>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</si>
  <si>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</si>
  <si>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</si>
  <si>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</si>
  <si>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</si>
  <si>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</si>
  <si>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</si>
  <si>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</si>
  <si>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</si>
  <si>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</si>
  <si>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</si>
  <si>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</si>
  <si>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</si>
  <si>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</si>
  <si>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</si>
  <si>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</si>
  <si>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</si>
  <si>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</si>
  <si>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</si>
  <si>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</si>
  <si>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</si>
  <si>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</si>
  <si>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</si>
  <si>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</si>
  <si>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</si>
  <si>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</si>
  <si>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</si>
  <si>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</si>
  <si>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</si>
  <si>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</si>
  <si>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</si>
  <si>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</si>
  <si>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</si>
  <si>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</si>
  <si>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</si>
  <si>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</si>
  <si>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</si>
  <si>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</si>
  <si>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</si>
  <si>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</si>
  <si>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</si>
  <si>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</si>
  <si>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</si>
  <si>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</si>
  <si>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</si>
  <si>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</si>
  <si>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</si>
  <si>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</si>
  <si>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</si>
  <si>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</si>
  <si>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</si>
  <si>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</si>
  <si>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</si>
  <si>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</si>
  <si>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</si>
  <si>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</si>
  <si>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</si>
  <si>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</si>
  <si>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</si>
  <si>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</si>
  <si>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</si>
  <si>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</si>
  <si>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</si>
  <si>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</si>
  <si>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</si>
  <si>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</si>
  <si>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</si>
  <si>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</si>
  <si>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</si>
  <si>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</si>
  <si>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</si>
  <si>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</si>
  <si>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</si>
  <si>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</si>
  <si>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</si>
  <si>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</si>
  <si>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</si>
  <si>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</si>
  <si>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</si>
  <si>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</si>
  <si>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</si>
  <si>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</si>
  <si>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</si>
  <si>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</si>
  <si>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</si>
  <si>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</si>
  <si>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</si>
  <si>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</si>
  <si>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</si>
  <si>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</si>
  <si>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</si>
  <si>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</si>
  <si>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</si>
  <si>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</si>
  <si>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</si>
  <si>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</si>
  <si>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</si>
  <si>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</si>
  <si>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</si>
  <si>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</si>
  <si>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</si>
  <si>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</si>
  <si>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</si>
  <si>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</si>
  <si>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</si>
  <si>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</si>
  <si>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</si>
  <si>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</si>
  <si>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</si>
  <si>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</si>
  <si>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</si>
  <si>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</si>
  <si>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</si>
  <si>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</si>
  <si>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</si>
  <si>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</si>
  <si>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</si>
  <si>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</si>
  <si>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</si>
  <si>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</si>
  <si>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</si>
  <si>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</si>
  <si>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</si>
  <si>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</si>
  <si>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</si>
  <si>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</si>
  <si>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</si>
  <si>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</si>
  <si>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</si>
  <si>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</si>
  <si>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</si>
  <si>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</si>
  <si>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</si>
  <si>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</si>
  <si>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</si>
  <si>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</si>
  <si>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</si>
  <si>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</si>
  <si>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</si>
  <si>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</si>
  <si>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</si>
  <si>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</si>
  <si>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</si>
  <si>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</si>
  <si>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</si>
  <si>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</si>
  <si>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</si>
  <si>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</si>
  <si>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</si>
  <si>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</si>
  <si>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</si>
  <si>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</si>
  <si>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</si>
  <si>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</si>
  <si>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</si>
  <si>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</si>
  <si>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</si>
  <si>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</si>
  <si>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</si>
  <si>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</si>
  <si>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</si>
  <si>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</si>
  <si>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</si>
  <si>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</si>
  <si>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</si>
  <si>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</si>
  <si>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</si>
  <si>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</si>
  <si>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</si>
  <si>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</si>
  <si>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</si>
  <si>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</si>
  <si>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</si>
  <si>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</si>
  <si>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</si>
  <si>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</si>
  <si>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</si>
  <si>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</si>
  <si>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</si>
  <si>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</si>
  <si>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</si>
  <si>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</si>
  <si>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</si>
  <si>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</si>
  <si>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</si>
  <si>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</si>
  <si>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</si>
  <si>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</si>
  <si>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</si>
  <si>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</si>
  <si>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</si>
  <si>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</si>
  <si>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</si>
  <si>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</si>
  <si>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</si>
  <si>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</si>
  <si>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</si>
  <si>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</si>
  <si>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</si>
  <si>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</si>
  <si>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</si>
  <si>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</si>
  <si>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</si>
  <si>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</si>
  <si>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</si>
  <si>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</si>
  <si>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</si>
  <si>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</si>
  <si>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</si>
  <si>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</si>
  <si>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</si>
  <si>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</si>
  <si>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</si>
  <si>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</si>
  <si>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</si>
  <si>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</si>
  <si>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</si>
  <si>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</si>
  <si>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</si>
  <si>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</si>
  <si>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</si>
  <si>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</si>
  <si>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</si>
  <si>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</si>
  <si>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</si>
  <si>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</si>
  <si>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</si>
  <si>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</si>
  <si>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</si>
  <si>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</si>
  <si>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</si>
  <si>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</si>
  <si>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</si>
  <si>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</si>
  <si>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</si>
  <si>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</si>
  <si>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</si>
  <si>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</si>
  <si>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</si>
  <si>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</si>
  <si>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</si>
  <si>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</si>
  <si>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</si>
  <si>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</si>
  <si>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</si>
  <si>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</si>
  <si>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</si>
  <si>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</si>
  <si>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</si>
  <si>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</si>
  <si>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</si>
  <si>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</si>
  <si>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</si>
  <si>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</si>
  <si>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</si>
  <si>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</si>
  <si>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</si>
  <si>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</si>
  <si>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</si>
  <si>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</si>
  <si>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</si>
  <si>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</si>
  <si>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</si>
  <si>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</si>
  <si>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</si>
  <si>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</si>
  <si>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</si>
  <si>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</si>
  <si>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</si>
  <si>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</si>
  <si>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</si>
  <si>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</si>
  <si>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</si>
  <si>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</si>
  <si>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</si>
  <si>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</si>
  <si>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</si>
  <si>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</si>
  <si>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</si>
  <si>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</si>
  <si>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</si>
  <si>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</si>
  <si>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</si>
  <si>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</si>
  <si>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</si>
  <si>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</si>
  <si>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</si>
  <si>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</si>
  <si>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</si>
  <si>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</si>
  <si>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</si>
  <si>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</si>
  <si>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</si>
  <si>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</si>
  <si>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</si>
  <si>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</si>
  <si>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</si>
  <si>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</si>
  <si>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</si>
  <si>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</si>
  <si>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</si>
  <si>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</si>
  <si>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</si>
  <si>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</si>
  <si>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</si>
  <si>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</si>
  <si>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</si>
  <si>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</si>
  <si>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</si>
  <si>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</si>
  <si>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</si>
  <si>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</si>
  <si>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</si>
  <si>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</si>
  <si>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</si>
  <si>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</si>
  <si>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</si>
  <si>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</si>
  <si>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</si>
  <si>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</si>
  <si>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</si>
  <si>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</si>
  <si>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</si>
  <si>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</si>
  <si>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</si>
  <si>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</si>
  <si>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</si>
  <si>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</si>
  <si>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</si>
  <si>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</si>
  <si>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</si>
  <si>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</si>
  <si>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</si>
  <si>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</si>
  <si>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</si>
  <si>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</si>
  <si>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</si>
  <si>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</si>
  <si>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</si>
  <si>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</si>
  <si>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</si>
  <si>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</si>
  <si>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</si>
  <si>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</si>
  <si>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</si>
  <si>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</si>
  <si>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</si>
  <si>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</si>
  <si>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</si>
  <si>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</si>
  <si>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</si>
  <si>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</si>
  <si>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</si>
  <si>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</si>
  <si>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</si>
  <si>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</si>
  <si>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</si>
  <si>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</si>
  <si>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</si>
  <si>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</si>
  <si>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</si>
  <si>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</si>
  <si>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</si>
  <si>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</si>
  <si>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</si>
  <si>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</si>
  <si>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</si>
  <si>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</si>
  <si>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</si>
  <si>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</si>
  <si>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</si>
  <si>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</si>
  <si>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</si>
  <si>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</si>
  <si>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</si>
  <si>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</si>
  <si>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</si>
  <si>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</si>
  <si>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</si>
  <si>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</si>
  <si>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</si>
  <si>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</si>
  <si>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</si>
  <si>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</si>
  <si>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</si>
  <si>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</si>
  <si>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</si>
  <si>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</si>
  <si>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</si>
  <si>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</si>
  <si>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</si>
  <si>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</si>
  <si>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</si>
  <si>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</si>
  <si>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</si>
  <si>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</si>
  <si>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</si>
  <si>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</si>
  <si>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</si>
  <si>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</si>
  <si>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</si>
  <si>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</si>
  <si>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</si>
  <si>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</si>
  <si>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</si>
  <si>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</si>
  <si>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</si>
  <si>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</si>
  <si>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</si>
  <si>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</si>
  <si>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</si>
  <si>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</si>
  <si>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</si>
  <si>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</si>
  <si>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</si>
  <si>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</si>
  <si>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</si>
  <si>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</si>
  <si>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</si>
  <si>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</si>
  <si>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</si>
  <si>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</si>
  <si>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</si>
  <si>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</si>
  <si>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</si>
  <si>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</si>
  <si>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</si>
  <si>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</si>
  <si>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</si>
  <si>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</si>
  <si>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</si>
  <si>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</si>
  <si>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</si>
  <si>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</si>
  <si>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</si>
  <si>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</si>
  <si>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</si>
  <si>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</si>
  <si>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</si>
  <si>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</si>
  <si>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</si>
  <si>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</si>
  <si>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</si>
  <si>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</si>
  <si>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</si>
  <si>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</si>
  <si>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</si>
  <si>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</si>
  <si>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</si>
  <si>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</si>
  <si>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</si>
  <si>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</si>
  <si>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</si>
  <si>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</si>
  <si>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</si>
  <si>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</si>
  <si>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</si>
  <si>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</si>
  <si>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</si>
  <si>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</si>
  <si>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</si>
  <si>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</si>
  <si>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</si>
  <si>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</si>
  <si>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</si>
  <si>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</si>
  <si>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</si>
  <si>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</si>
  <si>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</si>
  <si>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</si>
  <si>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</si>
  <si>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</si>
  <si>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</si>
  <si>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</si>
  <si>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</si>
  <si>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</si>
  <si>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</si>
  <si>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</si>
  <si>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</si>
  <si>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</si>
  <si>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</si>
  <si>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</si>
  <si>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</si>
  <si>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</si>
  <si>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</si>
  <si>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</si>
  <si>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</si>
  <si>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</si>
  <si>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</si>
  <si>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</si>
  <si>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</si>
  <si>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</si>
  <si>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</si>
  <si>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</si>
  <si>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</si>
  <si>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</si>
  <si>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</si>
  <si>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</si>
  <si>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</si>
  <si>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</si>
  <si>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</si>
  <si>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</si>
  <si>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</si>
  <si>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</si>
  <si>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</si>
  <si>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</si>
  <si>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</si>
  <si>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</si>
  <si>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</si>
  <si>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</si>
  <si>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</si>
  <si>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</si>
  <si>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</si>
  <si>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</si>
  <si>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</si>
  <si>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</si>
  <si>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</si>
  <si>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</si>
  <si>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</si>
  <si>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</si>
  <si>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</si>
  <si>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</si>
  <si>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</si>
  <si>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</si>
  <si>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</si>
  <si>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</si>
  <si>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</si>
  <si>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</si>
  <si>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</si>
  <si>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</si>
  <si>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</si>
  <si>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</si>
  <si>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</si>
  <si>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</si>
  <si>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</si>
  <si>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</si>
  <si>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</si>
  <si>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</si>
  <si>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</si>
  <si>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</si>
  <si>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</si>
  <si>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</si>
  <si>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</si>
  <si>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</si>
  <si>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</si>
  <si>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</si>
  <si>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</si>
  <si>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</si>
  <si>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</si>
  <si>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</si>
  <si>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</si>
  <si>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</si>
  <si>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</si>
  <si>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</si>
  <si>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</si>
  <si>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</si>
  <si>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</si>
  <si>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</si>
  <si>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</si>
  <si>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</si>
  <si>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</si>
  <si>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</si>
  <si>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</si>
  <si>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</si>
  <si>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</si>
  <si>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</si>
  <si>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</si>
  <si>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</si>
  <si>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</si>
  <si>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</si>
  <si>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</si>
  <si>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</si>
  <si>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</si>
  <si>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</si>
  <si>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</si>
  <si>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</si>
  <si>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</si>
  <si>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</si>
  <si>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</si>
  <si>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</si>
  <si>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</si>
  <si>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</si>
  <si>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</si>
  <si>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</si>
  <si>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</si>
  <si>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</si>
  <si>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</si>
  <si>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</si>
  <si>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</si>
  <si>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</si>
  <si>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</si>
  <si>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</si>
  <si>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</si>
  <si>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</si>
  <si>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</si>
  <si>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</si>
  <si>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</si>
  <si>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</si>
  <si>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</si>
  <si>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</si>
  <si>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</si>
  <si>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</si>
  <si>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</si>
  <si>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</si>
  <si>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</si>
  <si>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</si>
  <si>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</si>
  <si>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</si>
  <si>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</si>
  <si>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</si>
  <si>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</si>
  <si>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</si>
  <si>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</si>
  <si>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</si>
  <si>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</si>
  <si>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</si>
  <si>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</si>
  <si>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</si>
  <si>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</si>
  <si>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</si>
  <si>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</si>
  <si>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</si>
  <si>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</si>
  <si>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</si>
  <si>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</si>
  <si>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</si>
  <si>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</si>
  <si>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</si>
  <si>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</si>
  <si>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</si>
  <si>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</si>
  <si>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</si>
  <si>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</si>
  <si>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</si>
  <si>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</si>
  <si>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</si>
  <si>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</si>
  <si>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</si>
  <si>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</si>
  <si>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</si>
  <si>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</si>
  <si>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</si>
  <si>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</si>
  <si>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</si>
  <si>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</si>
  <si>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</si>
  <si>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</si>
  <si>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</si>
  <si>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</si>
  <si>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</si>
  <si>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</si>
  <si>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</si>
  <si>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</si>
  <si>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</si>
  <si>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</si>
  <si>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</si>
  <si>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</si>
  <si>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</si>
  <si>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</si>
  <si>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</si>
  <si>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</si>
  <si>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</si>
  <si>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</si>
  <si>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</si>
  <si>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</si>
  <si>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</si>
  <si>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</si>
  <si>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</si>
  <si>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</si>
  <si>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</si>
  <si>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</si>
  <si>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</si>
  <si>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</si>
  <si>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</si>
  <si>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</si>
  <si>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</si>
  <si>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</si>
  <si>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</si>
  <si>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</si>
  <si>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</si>
  <si>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</si>
  <si>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</si>
  <si>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</si>
  <si>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</si>
  <si>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</si>
  <si>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</si>
  <si>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</si>
  <si>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</si>
  <si>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</si>
  <si>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</si>
  <si>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</si>
  <si>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</si>
  <si>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</si>
  <si>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</si>
  <si>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</si>
  <si>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</si>
  <si>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</si>
  <si>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</si>
  <si>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</si>
  <si>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</si>
  <si>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</si>
  <si>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</si>
  <si>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</si>
  <si>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</si>
  <si>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</si>
  <si>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</si>
  <si>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</si>
  <si>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</si>
  <si>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</si>
  <si>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</si>
  <si>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</si>
  <si>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</si>
  <si>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</si>
  <si>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</si>
  <si>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</si>
  <si>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</si>
  <si>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</si>
  <si>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</si>
  <si>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</si>
  <si>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</si>
  <si>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</si>
  <si>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</si>
  <si>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</si>
  <si>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</si>
  <si>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</si>
  <si>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</si>
  <si>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</si>
  <si>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</si>
  <si>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</si>
  <si>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</si>
  <si>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</si>
  <si>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</si>
  <si>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</si>
  <si>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</si>
  <si>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</si>
  <si>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</si>
  <si>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</si>
  <si>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</si>
  <si>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</si>
  <si>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</si>
  <si>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</si>
  <si>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</si>
  <si>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</si>
  <si>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</si>
  <si>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</si>
  <si>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</si>
  <si>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</si>
  <si>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</si>
  <si>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</si>
  <si>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</si>
  <si>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</si>
  <si>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</si>
  <si>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</si>
  <si>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</si>
  <si>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</si>
  <si>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</si>
  <si>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</si>
  <si>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</si>
  <si>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</si>
  <si>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</si>
  <si>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</si>
  <si>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</si>
  <si>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</si>
  <si>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</si>
  <si>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</si>
  <si>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</si>
  <si>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</si>
  <si>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</si>
  <si>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</si>
  <si>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</si>
  <si>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</si>
  <si>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</si>
  <si>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</si>
  <si>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</si>
  <si>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</si>
  <si>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</si>
  <si>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</si>
  <si>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</si>
  <si>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</si>
  <si>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</si>
  <si>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</si>
  <si>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</si>
  <si>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</si>
  <si>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</si>
  <si>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</si>
  <si>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</si>
  <si>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</si>
  <si>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</si>
  <si>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</si>
  <si>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</si>
  <si>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</si>
  <si>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</si>
  <si>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</si>
  <si>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</si>
  <si>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</si>
  <si>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</si>
  <si>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</si>
  <si>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</si>
  <si>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</si>
  <si>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</si>
  <si>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</si>
  <si>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</si>
  <si>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</si>
  <si>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</si>
  <si>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</si>
  <si>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</si>
  <si>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</si>
  <si>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</si>
  <si>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</si>
  <si>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</si>
  <si>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</si>
  <si>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</si>
  <si>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</si>
  <si>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</si>
  <si>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</si>
  <si>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</si>
  <si>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</si>
  <si>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</si>
  <si>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</si>
  <si>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</si>
  <si>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</si>
  <si>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</si>
  <si>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</si>
  <si>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</si>
  <si>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</si>
  <si>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</si>
  <si>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</si>
  <si>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</si>
  <si>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</si>
  <si>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</si>
  <si>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</si>
  <si>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</si>
  <si>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</si>
  <si>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</si>
  <si>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</si>
  <si>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</si>
  <si>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</si>
  <si>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</si>
  <si>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</si>
  <si>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</si>
  <si>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</si>
  <si>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</si>
  <si>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</si>
  <si>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</si>
  <si>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</si>
  <si>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</si>
  <si>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</si>
  <si>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</si>
  <si>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</si>
  <si>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</si>
  <si>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</si>
  <si>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</si>
  <si>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</si>
  <si>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</si>
  <si>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</si>
  <si>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</si>
  <si>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</si>
  <si>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</si>
  <si>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</si>
  <si>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</si>
  <si>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</si>
  <si>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</si>
  <si>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</si>
  <si>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</si>
  <si>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</si>
  <si>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</si>
  <si>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</si>
  <si>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</si>
  <si>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</si>
  <si>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</si>
  <si>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</si>
  <si>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</si>
  <si>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</si>
  <si>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</si>
  <si>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</si>
  <si>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</si>
  <si>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</si>
  <si>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</si>
  <si>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</si>
  <si>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</si>
  <si>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</si>
  <si>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</si>
  <si>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</si>
  <si>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</si>
  <si>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</si>
  <si>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</si>
  <si>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</si>
  <si>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</si>
  <si>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</si>
  <si>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</si>
  <si>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</si>
  <si>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</si>
  <si>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</si>
  <si>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</si>
  <si>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</si>
  <si>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</si>
  <si>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</si>
  <si>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</si>
  <si>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</si>
  <si>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</si>
  <si>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</si>
  <si>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</si>
  <si>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</si>
  <si>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</si>
  <si>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</si>
  <si>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</si>
  <si>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</si>
  <si>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</si>
  <si>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</si>
  <si>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</si>
  <si>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</si>
  <si>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</si>
  <si>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</si>
  <si>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</si>
  <si>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</si>
  <si>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</si>
  <si>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</si>
  <si>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</si>
  <si>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</si>
  <si>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</si>
  <si>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</si>
  <si>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</si>
  <si>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</si>
  <si>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</si>
  <si>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</si>
  <si>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</si>
  <si>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</si>
  <si>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</si>
  <si>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</si>
  <si>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</si>
  <si>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</si>
  <si>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</si>
  <si>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</si>
  <si>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</si>
  <si>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</si>
  <si>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</si>
  <si>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</si>
  <si>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</si>
  <si>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</si>
  <si>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</si>
  <si>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</si>
  <si>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</si>
  <si>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</si>
  <si>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</si>
  <si>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</si>
  <si>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</si>
  <si>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</si>
  <si>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</si>
  <si>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</si>
  <si>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</si>
  <si>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</si>
  <si>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</si>
  <si>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</si>
  <si>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</si>
  <si>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</si>
  <si>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</si>
  <si>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</si>
  <si>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</si>
  <si>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</si>
  <si>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</si>
  <si>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</si>
  <si>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</si>
  <si>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</si>
  <si>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</si>
  <si>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</si>
  <si>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</si>
  <si>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</si>
  <si>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</si>
  <si>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</si>
  <si>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</si>
  <si>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</si>
  <si>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</si>
  <si>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</si>
  <si>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</si>
  <si>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</si>
  <si>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</si>
  <si>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</si>
  <si>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</si>
  <si>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</si>
  <si>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</si>
  <si>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</si>
  <si>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</si>
  <si>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</si>
  <si>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</si>
  <si>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</si>
  <si>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</si>
  <si>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</si>
  <si>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</si>
  <si>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</si>
  <si>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</si>
  <si>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</si>
  <si>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</si>
  <si>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</si>
  <si>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</si>
  <si>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</si>
  <si>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</si>
  <si>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</si>
  <si>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</si>
  <si>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</si>
  <si>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</si>
  <si>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</si>
  <si>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</si>
  <si>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</si>
  <si>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</si>
  <si>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</si>
  <si>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</si>
  <si>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</si>
  <si>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</si>
  <si>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</si>
  <si>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</si>
  <si>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</si>
  <si>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</si>
  <si>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</si>
  <si>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</si>
  <si>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</si>
  <si>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</si>
  <si>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</si>
  <si>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</si>
  <si>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</si>
  <si>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</si>
  <si>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</si>
  <si>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</si>
  <si>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</si>
  <si>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</si>
  <si>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</si>
  <si>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</si>
  <si>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</si>
  <si>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</si>
  <si>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</si>
  <si>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</si>
  <si>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</si>
  <si>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</si>
  <si>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</si>
  <si>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</si>
  <si>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</si>
  <si>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</si>
  <si>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</si>
  <si>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</si>
  <si>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</si>
  <si>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</si>
  <si>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</si>
  <si>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</si>
  <si>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</si>
  <si>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</si>
  <si>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</si>
  <si>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</si>
  <si>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</si>
  <si>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</si>
  <si>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</si>
  <si>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</si>
  <si>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</si>
  <si>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</si>
  <si>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</si>
  <si>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</si>
  <si>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</si>
  <si>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</si>
  <si>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</si>
  <si>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</si>
  <si>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</si>
  <si>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</si>
  <si>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</si>
  <si>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</si>
  <si>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</si>
  <si>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</si>
  <si>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</si>
  <si>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</si>
  <si>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</si>
  <si>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</si>
  <si>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</si>
  <si>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</si>
  <si>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</si>
  <si>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</si>
  <si>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</si>
  <si>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</si>
  <si>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</si>
  <si>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</si>
  <si>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</si>
  <si>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</si>
  <si>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</si>
  <si>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</si>
  <si>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</si>
  <si>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</si>
  <si>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</si>
  <si>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</si>
  <si>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</si>
  <si>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</si>
  <si>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</si>
  <si>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</si>
  <si>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</si>
  <si>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</si>
  <si>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</si>
  <si>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</si>
  <si>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</si>
  <si>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</si>
  <si>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</si>
  <si>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</si>
  <si>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</si>
  <si>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</si>
  <si>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</si>
  <si>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</si>
  <si>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</si>
  <si>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</si>
  <si>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</si>
  <si>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</si>
  <si>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</si>
  <si>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</si>
  <si>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</si>
  <si>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</si>
  <si>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</si>
  <si>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</si>
  <si>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</si>
  <si>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</si>
  <si>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</si>
  <si>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</si>
  <si>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</si>
  <si>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</si>
  <si>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</si>
  <si>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</si>
  <si>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</si>
  <si>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</si>
  <si>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</si>
  <si>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</si>
  <si>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</si>
  <si>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</si>
  <si>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</si>
  <si>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</si>
  <si>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</si>
  <si>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</si>
  <si>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</si>
  <si>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</si>
  <si>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</si>
  <si>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</si>
  <si>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</si>
  <si>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</si>
  <si>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</si>
  <si>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</si>
  <si>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</si>
  <si>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</si>
  <si>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</si>
  <si>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</si>
  <si>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</si>
  <si>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</si>
  <si>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</si>
  <si>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</si>
  <si>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</si>
  <si>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</si>
  <si>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</si>
  <si>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</si>
  <si>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</si>
  <si>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</si>
  <si>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</si>
  <si>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</si>
  <si>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</si>
  <si>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</si>
  <si>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</si>
  <si>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</si>
  <si>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</si>
  <si>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</si>
  <si>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</si>
  <si>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</si>
  <si>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</si>
  <si>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</si>
  <si>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</si>
  <si>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</si>
  <si>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</si>
  <si>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</si>
  <si>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</si>
  <si>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</si>
  <si>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</si>
  <si>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</si>
  <si>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</si>
  <si>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</si>
  <si>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</si>
  <si>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</si>
  <si>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</si>
  <si>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</si>
  <si>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</si>
  <si>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</si>
  <si>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</si>
  <si>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</si>
  <si>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</si>
  <si>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</si>
  <si>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</si>
  <si>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</si>
  <si>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</si>
  <si>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</si>
  <si>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</si>
  <si>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</si>
  <si>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</si>
  <si>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</si>
  <si>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</si>
  <si>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</si>
  <si>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</si>
  <si>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</si>
  <si>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</si>
  <si>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</si>
  <si>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</si>
  <si>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</si>
  <si>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</si>
  <si>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</si>
  <si>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</si>
  <si>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</si>
  <si>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</si>
  <si>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</si>
  <si>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</si>
  <si>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</si>
  <si>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</si>
  <si>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</si>
  <si>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</si>
  <si>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</si>
  <si>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</si>
  <si>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</si>
  <si>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</si>
  <si>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</si>
  <si>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</si>
  <si>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</si>
  <si>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</si>
  <si>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</si>
  <si>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</si>
  <si>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</si>
  <si>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</si>
  <si>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</si>
  <si>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</si>
  <si>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</si>
  <si>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</si>
  <si>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</si>
  <si>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</si>
  <si>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</si>
  <si>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</si>
  <si>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</si>
  <si>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</si>
  <si>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</si>
  <si>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</si>
  <si>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</si>
  <si>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</si>
  <si>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</si>
  <si>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</si>
  <si>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</si>
  <si>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</si>
  <si>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</si>
  <si>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</si>
  <si>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</si>
  <si>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</si>
  <si>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</si>
  <si>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</si>
  <si>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</si>
  <si>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</si>
  <si>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</si>
  <si>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</si>
  <si>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</si>
  <si>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</si>
  <si>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</si>
  <si>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</si>
  <si>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</si>
  <si>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</si>
  <si>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</si>
  <si>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</si>
  <si>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</si>
  <si>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</si>
  <si>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</si>
  <si>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</si>
  <si>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</si>
  <si>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</si>
  <si>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</si>
  <si>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</si>
  <si>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</si>
  <si>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</si>
  <si>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</si>
  <si>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</si>
  <si>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</si>
  <si>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</si>
  <si>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</si>
  <si>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</si>
  <si>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</si>
  <si>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</si>
  <si>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</si>
  <si>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</si>
  <si>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</si>
  <si>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</si>
  <si>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</si>
  <si>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</si>
  <si>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</si>
  <si>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</si>
  <si>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</si>
  <si>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</si>
  <si>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</si>
  <si>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</si>
  <si>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</si>
  <si>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</si>
  <si>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</si>
  <si>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</si>
  <si>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</si>
  <si>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</si>
  <si>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</si>
  <si>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</si>
  <si>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</si>
  <si>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</si>
  <si>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</si>
  <si>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</si>
  <si>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</si>
  <si>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</si>
  <si>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</si>
  <si>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</si>
  <si>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</si>
  <si>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</si>
  <si>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</si>
  <si>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</si>
  <si>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</si>
  <si>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</si>
  <si>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</si>
  <si>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</si>
  <si>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</si>
  <si>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</si>
  <si>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</si>
  <si>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</si>
  <si>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</si>
  <si>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</si>
  <si>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</si>
  <si>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</si>
  <si>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</si>
  <si>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</si>
  <si>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</si>
  <si>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</si>
  <si>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</si>
  <si>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</si>
  <si>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</si>
  <si>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</si>
  <si>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</si>
  <si>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</si>
  <si>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</si>
  <si>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</si>
  <si>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</si>
  <si>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</si>
  <si>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</si>
  <si>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</si>
  <si>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</si>
  <si>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</si>
  <si>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</si>
  <si>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</si>
  <si>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</si>
  <si>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</si>
  <si>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</si>
  <si>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</si>
  <si>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</si>
  <si>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</si>
  <si>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</si>
  <si>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</si>
  <si>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</si>
  <si>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</si>
  <si>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</si>
  <si>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</si>
  <si>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</si>
  <si>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</si>
  <si>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</si>
  <si>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</si>
  <si>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</si>
  <si>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</si>
  <si>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</si>
  <si>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</si>
  <si>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</si>
  <si>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</si>
  <si>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</si>
  <si>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</si>
  <si>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</si>
  <si>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</si>
  <si>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</si>
  <si>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</si>
  <si>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</si>
  <si>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</si>
  <si>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</si>
  <si>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</si>
  <si>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</si>
  <si>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</si>
  <si>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</si>
  <si>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</si>
  <si>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</si>
  <si>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</si>
  <si>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</si>
  <si>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</si>
  <si>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</si>
  <si>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</si>
  <si>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</si>
  <si>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</si>
  <si>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</si>
  <si>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</si>
  <si>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</si>
  <si>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</si>
  <si>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</si>
  <si>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</si>
  <si>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</si>
  <si>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</si>
  <si>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</si>
  <si>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</si>
  <si>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</si>
  <si>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</si>
  <si>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</si>
  <si>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</si>
  <si>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</si>
  <si>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</si>
  <si>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</si>
  <si>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</si>
  <si>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</si>
  <si>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</si>
  <si>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</si>
  <si>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</si>
  <si>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</si>
  <si>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</si>
  <si>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</si>
  <si>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</si>
  <si>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</si>
  <si>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</si>
  <si>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</si>
  <si>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</si>
  <si>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</si>
  <si>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</si>
  <si>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</si>
  <si>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</si>
  <si>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</si>
  <si>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</si>
  <si>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</si>
  <si>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</si>
  <si>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</si>
  <si>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</si>
  <si>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</si>
  <si>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</si>
  <si>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</si>
  <si>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</si>
  <si>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</si>
  <si>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</si>
  <si>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</si>
  <si>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</si>
  <si>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</si>
  <si>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</si>
  <si>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</si>
  <si>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</si>
  <si>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</si>
  <si>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</si>
  <si>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</si>
  <si>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</si>
  <si>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</si>
  <si>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</si>
  <si>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</si>
  <si>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</si>
  <si>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</si>
  <si>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</si>
  <si>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</si>
  <si>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</si>
  <si>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</si>
  <si>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</si>
  <si>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</si>
  <si>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</si>
  <si>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</si>
  <si>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</si>
  <si>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</si>
  <si>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</si>
  <si>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</si>
  <si>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</si>
  <si>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</si>
  <si>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</si>
  <si>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</si>
  <si>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</si>
  <si>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</si>
  <si>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</si>
  <si>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</si>
  <si>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</si>
  <si>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</si>
  <si>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</si>
  <si>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</si>
  <si>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</si>
  <si>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</si>
  <si>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</si>
  <si>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</si>
  <si>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</si>
  <si>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</si>
  <si>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</si>
  <si>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</si>
  <si>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</si>
  <si>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</si>
  <si>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</si>
  <si>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</si>
  <si>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</si>
  <si>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</si>
  <si>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</si>
  <si>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</si>
  <si>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</si>
  <si>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</si>
  <si>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</si>
  <si>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</si>
  <si>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</si>
  <si>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</si>
  <si>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</si>
  <si>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</si>
  <si>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</si>
  <si>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</si>
  <si>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</si>
  <si>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</si>
  <si>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</si>
  <si>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</si>
  <si>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</si>
  <si>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</si>
  <si>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</si>
  <si>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</si>
  <si>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</si>
  <si>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</si>
  <si>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</si>
  <si>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</si>
  <si>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</si>
  <si>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</si>
  <si>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</si>
  <si>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</si>
  <si>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</si>
  <si>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</si>
  <si>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</si>
  <si>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</si>
  <si>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</si>
  <si>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</si>
  <si>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</si>
  <si>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</si>
  <si>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</si>
  <si>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</si>
  <si>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</si>
  <si>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</si>
  <si>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</si>
  <si>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</si>
  <si>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</si>
  <si>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</si>
  <si>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</si>
  <si>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</si>
  <si>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</si>
  <si>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</si>
  <si>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</si>
  <si>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</si>
  <si>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</si>
  <si>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</si>
  <si>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</si>
  <si>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</si>
  <si>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</si>
  <si>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</si>
  <si>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</si>
  <si>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</si>
  <si>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</si>
  <si>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</si>
  <si>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</si>
  <si>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</si>
  <si>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</si>
  <si>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</si>
  <si>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</si>
  <si>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</si>
  <si>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</si>
  <si>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</si>
  <si>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</si>
  <si>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</si>
  <si>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</si>
  <si>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</si>
  <si>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</si>
  <si>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</si>
  <si>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</si>
  <si>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</si>
  <si>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</si>
  <si>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</si>
  <si>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</si>
  <si>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</si>
  <si>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</si>
  <si>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</si>
  <si>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</si>
  <si>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</si>
  <si>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</si>
  <si>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</si>
  <si>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</si>
  <si>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</si>
  <si>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</si>
  <si>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</si>
  <si>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</si>
  <si>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</si>
  <si>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</si>
  <si>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</si>
  <si>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</si>
  <si>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</si>
  <si>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</si>
  <si>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</si>
  <si>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</si>
  <si>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</si>
  <si>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</si>
  <si>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</si>
  <si>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</si>
  <si>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</si>
  <si>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</si>
  <si>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</si>
  <si>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</si>
  <si>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</si>
  <si>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</si>
  <si>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</si>
  <si>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</si>
  <si>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</si>
  <si>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</si>
  <si>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</si>
  <si>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</si>
  <si>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</si>
  <si>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</si>
  <si>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</si>
  <si>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</si>
  <si>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</si>
  <si>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</si>
  <si>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</si>
  <si>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</si>
  <si>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</si>
  <si>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</si>
  <si>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</si>
  <si>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</si>
  <si>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</si>
  <si>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</si>
  <si>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</si>
  <si>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</si>
  <si>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</si>
  <si>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</si>
  <si>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</si>
  <si>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</si>
  <si>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</si>
  <si>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</si>
  <si>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</si>
  <si>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</si>
  <si>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</si>
  <si>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</si>
  <si>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</si>
  <si>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</si>
  <si>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</si>
  <si>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</si>
  <si>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</si>
  <si>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</si>
  <si>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</si>
  <si>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</si>
  <si>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</si>
  <si>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</si>
  <si>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</si>
  <si>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</si>
  <si>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</si>
  <si>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</si>
  <si>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</si>
  <si>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</si>
  <si>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</si>
  <si>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</si>
  <si>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</si>
  <si>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</si>
  <si>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</si>
  <si>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</si>
  <si>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</si>
  <si>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</si>
  <si>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</si>
  <si>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</si>
  <si>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</si>
  <si>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</si>
  <si>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</si>
  <si>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</si>
  <si>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</si>
  <si>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</si>
  <si>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</si>
  <si>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</si>
  <si>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</si>
  <si>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</si>
  <si>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</si>
  <si>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</si>
  <si>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</si>
  <si>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</si>
  <si>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</si>
  <si>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</si>
  <si>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</si>
  <si>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</si>
  <si>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</si>
  <si>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</si>
  <si>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</si>
  <si>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</si>
  <si>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</si>
  <si>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</si>
  <si>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</si>
  <si>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</si>
  <si>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</si>
  <si>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</si>
  <si>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</si>
  <si>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</si>
  <si>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</si>
  <si>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</si>
  <si>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</si>
  <si>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</si>
  <si>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</si>
  <si>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</si>
  <si>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</si>
  <si>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</si>
  <si>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</si>
  <si>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</si>
  <si>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</si>
  <si>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</si>
  <si>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</si>
  <si>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</si>
  <si>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</si>
  <si>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</si>
  <si>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</si>
  <si>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</si>
  <si>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</si>
  <si>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</si>
  <si>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</si>
  <si>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</si>
  <si>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</si>
  <si>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</si>
  <si>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</si>
  <si>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</si>
  <si>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</si>
  <si>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</si>
  <si>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</si>
  <si>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</si>
  <si>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</si>
  <si>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</si>
  <si>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</si>
  <si>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</si>
  <si>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</si>
  <si>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</si>
  <si>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</si>
  <si>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</si>
  <si>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</si>
  <si>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</si>
  <si>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</si>
  <si>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</si>
  <si>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</si>
  <si>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</si>
  <si>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</si>
  <si>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</si>
  <si>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</si>
  <si>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</si>
  <si>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</si>
  <si>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</si>
  <si>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</si>
  <si>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</si>
  <si>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</si>
  <si>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</si>
  <si>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</si>
  <si>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</si>
  <si>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</si>
  <si>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</si>
  <si>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</si>
  <si>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</si>
  <si>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</si>
  <si>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</si>
  <si>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</si>
  <si>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</si>
  <si>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</si>
  <si>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</si>
  <si>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</si>
  <si>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</si>
  <si>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</si>
  <si>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</si>
  <si>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</si>
  <si>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</si>
  <si>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</si>
  <si>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</si>
  <si>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</si>
  <si>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</si>
  <si>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</si>
  <si>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</si>
  <si>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</si>
  <si>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</si>
  <si>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</si>
  <si>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</si>
  <si>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</si>
  <si>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</si>
  <si>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</si>
  <si>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</si>
  <si>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</si>
  <si>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</si>
  <si>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</si>
  <si>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</si>
  <si>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</si>
  <si>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</si>
  <si>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</si>
  <si>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</si>
  <si>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</si>
  <si>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</si>
  <si>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</si>
  <si>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</si>
  <si>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</si>
  <si>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</si>
  <si>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</si>
  <si>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</si>
  <si>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</si>
  <si>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</si>
  <si>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</si>
  <si>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</si>
  <si>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</si>
  <si>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</si>
  <si>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</si>
  <si>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</si>
  <si>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</si>
  <si>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</si>
  <si>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</si>
  <si>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</si>
  <si>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</si>
  <si>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</si>
  <si>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</si>
  <si>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</si>
  <si>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</si>
  <si>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</si>
  <si>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</si>
  <si>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</si>
  <si>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</si>
  <si>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</si>
  <si>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</si>
  <si>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</si>
  <si>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</si>
  <si>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</si>
  <si>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</si>
  <si>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</si>
  <si>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</si>
  <si>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</si>
  <si>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</si>
  <si>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</si>
  <si>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</si>
  <si>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</si>
  <si>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</si>
  <si>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</si>
  <si>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</si>
  <si>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</si>
  <si>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</si>
  <si>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</si>
  <si>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</si>
  <si>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</si>
  <si>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</si>
  <si>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</si>
  <si>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</si>
  <si>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</si>
  <si>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</si>
  <si>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</si>
  <si>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</si>
  <si>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</si>
  <si>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</si>
  <si>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</si>
  <si>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</si>
  <si>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</si>
  <si>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</si>
  <si>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</si>
  <si>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</si>
  <si>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</si>
  <si>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</si>
  <si>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</si>
  <si>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</si>
  <si>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</si>
  <si>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</si>
  <si>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</si>
  <si>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</si>
  <si>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</si>
  <si>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</si>
  <si>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</si>
  <si>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</si>
  <si>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</si>
  <si>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</si>
  <si>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</si>
  <si>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</si>
  <si>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</si>
  <si>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</si>
  <si>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</si>
  <si>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</si>
  <si>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</si>
  <si>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</si>
  <si>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</si>
  <si>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</si>
  <si>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</si>
  <si>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</si>
  <si>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</si>
  <si>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</si>
  <si>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</si>
  <si>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</si>
  <si>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</si>
  <si>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</si>
  <si>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</si>
  <si>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</si>
  <si>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</si>
  <si>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</si>
  <si>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</si>
  <si>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</si>
  <si>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</si>
  <si>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</si>
  <si>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</si>
  <si>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</si>
  <si>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</si>
  <si>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</si>
  <si>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</si>
  <si>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</si>
  <si>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</si>
  <si>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</si>
  <si>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</si>
  <si>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</si>
  <si>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</si>
  <si>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</si>
  <si>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</si>
  <si>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</si>
  <si>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</si>
  <si>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</si>
  <si>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</si>
  <si>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</si>
  <si>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</si>
  <si>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</si>
  <si>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</si>
  <si>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</si>
  <si>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</si>
  <si>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</si>
  <si>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</si>
  <si>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</si>
  <si>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</si>
  <si>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</si>
  <si>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</si>
  <si>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</si>
  <si>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</si>
  <si>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</si>
  <si>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</si>
  <si>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</si>
  <si>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</si>
  <si>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</si>
  <si>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</si>
  <si>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</si>
  <si>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</si>
  <si>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</si>
  <si>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</si>
  <si>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</si>
  <si>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</si>
  <si>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</si>
  <si>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</si>
  <si>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15000 to 19999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</si>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</sst>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2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D5D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D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99-4E2C-A07B-AE08F5995E8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99-4E2C-A07B-AE08F5995E8D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E99-4E2C-A07B-AE08F5995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8960719"/>
        <c:axId val="78896030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E99-4E2C-A07B-AE08F5995E8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E99-4E2C-A07B-AE08F5995E8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E99-4E2C-A07B-AE08F5995E8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E99-4E2C-A07B-AE08F5995E8D}"/>
                  </c:ext>
                </c:extLst>
              </c15:ser>
            </c15:filteredLineSeries>
          </c:ext>
        </c:extLst>
      </c:lineChart>
      <c:catAx>
        <c:axId val="788960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60303"/>
        <c:crosses val="autoZero"/>
        <c:auto val="1"/>
        <c:lblAlgn val="ctr"/>
        <c:lblOffset val="100"/>
        <c:noMultiLvlLbl val="0"/>
      </c:catAx>
      <c:valAx>
        <c:axId val="78896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60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A0-4AFB-9F8B-23978923315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A0-4AFB-9F8B-23978923315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A0-4AFB-9F8B-239789233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0463807"/>
        <c:axId val="650452575"/>
      </c:lineChart>
      <c:catAx>
        <c:axId val="650463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452575"/>
        <c:crosses val="autoZero"/>
        <c:auto val="1"/>
        <c:lblAlgn val="ctr"/>
        <c:lblOffset val="100"/>
        <c:noMultiLvlLbl val="0"/>
      </c:catAx>
      <c:valAx>
        <c:axId val="65045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463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4489207966651225"/>
          <c:y val="5.98009459812423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AB-44F0-8CEC-9A84921ED0D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AB-44F0-8CEC-9A84921ED0D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AB-44F0-8CEC-9A84921ED0D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AB-44F0-8CEC-9A84921ED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12897024"/>
        <c:axId val="2012897856"/>
      </c:barChart>
      <c:catAx>
        <c:axId val="201289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897856"/>
        <c:crosses val="autoZero"/>
        <c:auto val="1"/>
        <c:lblAlgn val="ctr"/>
        <c:lblOffset val="100"/>
        <c:noMultiLvlLbl val="0"/>
      </c:catAx>
      <c:valAx>
        <c:axId val="201289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89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C6-4A23-B056-7481AEAE87C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C6-4A23-B056-7481AEAE87C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C6-4A23-B056-7481AEAE87C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C6-4A23-B056-7481AEAE8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1304496"/>
        <c:axId val="2021303664"/>
      </c:barChart>
      <c:catAx>
        <c:axId val="202130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303664"/>
        <c:crosses val="autoZero"/>
        <c:auto val="1"/>
        <c:lblAlgn val="ctr"/>
        <c:lblOffset val="100"/>
        <c:noMultiLvlLbl val="0"/>
      </c:catAx>
      <c:valAx>
        <c:axId val="202130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30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A9-4BE2-BF62-F2DAFBECBE2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A9-4BE2-BF62-F2DAFBECBE2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A9-4BE2-BF62-F2DAFBECBE2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A9-4BE2-BF62-F2DAFBECB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8498272"/>
        <c:axId val="2007052880"/>
      </c:lineChart>
      <c:catAx>
        <c:axId val="201849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052880"/>
        <c:crosses val="autoZero"/>
        <c:auto val="1"/>
        <c:lblAlgn val="ctr"/>
        <c:lblOffset val="100"/>
        <c:noMultiLvlLbl val="0"/>
      </c:catAx>
      <c:valAx>
        <c:axId val="200705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49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219075</xdr:colOff>
      <xdr:row>2</xdr:row>
      <xdr:rowOff>4760</xdr:rowOff>
    </xdr:from>
    <xdr:to>
      <xdr:col>23</xdr:col>
      <xdr:colOff>571500</xdr:colOff>
      <xdr:row>23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8EECDD-778D-B399-B36D-A5C71B96ED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1190625</xdr:colOff>
      <xdr:row>4</xdr:row>
      <xdr:rowOff>104775</xdr:rowOff>
    </xdr:from>
    <xdr:to>
      <xdr:col>12</xdr:col>
      <xdr:colOff>819150</xdr:colOff>
      <xdr:row>26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DA4701-5451-AE39-37D3-ABFA6AAC47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2</xdr:row>
      <xdr:rowOff>109537</xdr:rowOff>
    </xdr:from>
    <xdr:to>
      <xdr:col>17</xdr:col>
      <xdr:colOff>447675</xdr:colOff>
      <xdr:row>22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ACEF4C-1CA3-B105-2C1A-5DA2E6CBC2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342899</xdr:colOff>
      <xdr:row>4</xdr:row>
      <xdr:rowOff>133349</xdr:rowOff>
    </xdr:from>
    <xdr:to>
      <xdr:col>20</xdr:col>
      <xdr:colOff>428624</xdr:colOff>
      <xdr:row>28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C87CD8-D4FB-4606-76BB-B4737B1999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295275</xdr:colOff>
      <xdr:row>1</xdr:row>
      <xdr:rowOff>171450</xdr:rowOff>
    </xdr:from>
    <xdr:to>
      <xdr:col>16</xdr:col>
      <xdr:colOff>438150</xdr:colOff>
      <xdr:row>20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2DC508-8865-3F59-D5F3-F051337E75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ZHOU" refreshedDate="44818.981915972225" createdVersion="8" refreshedVersion="8" minRefreshableVersion="3" recordCount="4114" xr:uid="{04150467-7CB5-4211-96E1-BB5EAA8D129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ZHOU" refreshedDate="44819.029391550925" createdVersion="8" refreshedVersion="8" minRefreshableVersion="3" recordCount="4114" xr:uid="{B5387C0D-64B2-44A2-984F-9537DCDE2E8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ZHOU" refreshedDate="44819.779712615738" createdVersion="8" refreshedVersion="8" minRefreshableVersion="3" recordCount="4115" xr:uid="{7AF01BF5-A104-4176-8ACB-01F45FEFA23D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b v="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b v="0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b v="0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9B4DBE-1173-4688-9112-2953555A1F1B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7F5BEC-6E76-48DD-AF4D-35C52560A57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C5CC17-BD2C-48CA-ADBF-E57028B1521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4C0934-5AB8-4812-BC9F-86B99CE83DBC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P2" sqref="P2"/>
    </sheetView>
  </sheetViews>
  <sheetFormatPr defaultColWidth="8.85546875" defaultRowHeight="1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15.28515625" bestFit="1" customWidth="1"/>
    <col min="18" max="18" width="16.85546875" bestFit="1" customWidth="1"/>
    <col min="19" max="19" width="23.5703125" style="15" bestFit="1" customWidth="1"/>
    <col min="20" max="20" width="22.28515625" style="15" bestFit="1" customWidth="1"/>
  </cols>
  <sheetData>
    <row r="1" spans="1:21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t="s">
        <v>8379</v>
      </c>
    </row>
    <row r="2" spans="1:21" ht="60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t="b">
        <f>O522=ROUND(E552/D552*100,0)</f>
        <v>0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8696B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E03CC-515F-453F-8DAF-650D526D1C73}">
  <sheetPr codeName="Sheet2"/>
  <dimension ref="A1:H13"/>
  <sheetViews>
    <sheetView workbookViewId="0">
      <selection activeCell="G7" sqref="G7"/>
    </sheetView>
  </sheetViews>
  <sheetFormatPr defaultRowHeight="15"/>
  <cols>
    <col min="1" max="1" width="13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>
      <c r="A1" t="s">
        <v>8382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>
      <c r="A2" t="s">
        <v>8406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SUM(B2:D2)</f>
        <v>186</v>
      </c>
      <c r="F2" s="19">
        <f>B2/$E2</f>
        <v>0.75806451612903225</v>
      </c>
      <c r="G2" s="19">
        <f t="shared" ref="G2:H13" si="0">C2/$E2</f>
        <v>0.24193548387096775</v>
      </c>
      <c r="H2" s="19">
        <f t="shared" si="0"/>
        <v>0</v>
      </c>
    </row>
    <row r="3" spans="1:8">
      <c r="A3" t="s">
        <v>8407</v>
      </c>
      <c r="B3">
        <f>COUNTIFS(Kickstarter!F:F,"successful",Kickstarter!D:D,"&lt;5000",Kickstarter!D:D,"&gt;=1000",Kickstarter!R:R,"plays")</f>
        <v>388</v>
      </c>
      <c r="C3">
        <f>COUNTIFS(Kickstarter!F:F,"failed",Kickstarter!D:D,"&lt;5000",Kickstarter!D:D,"&gt;=1000",Kickstarter!R:R,"plays")</f>
        <v>146</v>
      </c>
      <c r="D3">
        <f>COUNTIFS(Kickstarter!F:F,"canceled",Kickstarter!D:D,"&lt;5000",Kickstarter!D:D,"&gt;=1000",Kickstarter!R:R,"plays")</f>
        <v>0</v>
      </c>
      <c r="E3">
        <f t="shared" ref="E3:E13" si="1">SUM(B3:D3)</f>
        <v>534</v>
      </c>
      <c r="F3" s="19">
        <f t="shared" ref="F3:F13" si="2">B3/$E3</f>
        <v>0.72659176029962547</v>
      </c>
      <c r="G3" s="19">
        <f t="shared" si="0"/>
        <v>0.27340823970037453</v>
      </c>
      <c r="H3" s="19">
        <f t="shared" si="0"/>
        <v>0</v>
      </c>
    </row>
    <row r="4" spans="1:8">
      <c r="A4" t="s">
        <v>8408</v>
      </c>
      <c r="B4">
        <f>COUNTIFS(Kickstarter!F:F,"successful",Kickstarter!D:D,"&lt;10000",Kickstarter!D:D,"&gt;=5000",Kickstarter!R:R,"plays")</f>
        <v>93</v>
      </c>
      <c r="C4">
        <f>COUNTIFS(Kickstarter!F:F,"failed",Kickstarter!D:D,"&lt;10000",Kickstarter!D:D,"&gt;=5000",Kickstarter!R:R,"plays")</f>
        <v>76</v>
      </c>
      <c r="D4">
        <f>COUNTIFS(Kickstarter!F:F,"canceled",Kickstarter!D:D,"&lt;10000",Kickstarter!D:D,"&gt;=5000",Kickstarter!R:R,"plays")</f>
        <v>0</v>
      </c>
      <c r="E4">
        <f t="shared" si="1"/>
        <v>169</v>
      </c>
      <c r="F4" s="19">
        <f t="shared" si="2"/>
        <v>0.55029585798816572</v>
      </c>
      <c r="G4" s="19">
        <f t="shared" si="0"/>
        <v>0.44970414201183434</v>
      </c>
      <c r="H4" s="19">
        <f t="shared" si="0"/>
        <v>0</v>
      </c>
    </row>
    <row r="5" spans="1:8">
      <c r="A5" t="s">
        <v>8409</v>
      </c>
      <c r="B5">
        <f>COUNTIFS(Kickstarter!F:F,"successful",Kickstarter!D:D,"&lt;15000",Kickstarter!D:D,"&gt;=10000",Kickstarter!R:R,"plays")</f>
        <v>39</v>
      </c>
      <c r="C5">
        <f>COUNTIFS(Kickstarter!F:F,"failed",Kickstarter!D:D,"&lt;15000",Kickstarter!D:D,"&gt;=10000",Kickstarter!R:R,"plays")</f>
        <v>33</v>
      </c>
      <c r="D5">
        <f>COUNTIFS(Kickstarter!F:F,"canceled",Kickstarter!D:D,"&lt;15000",Kickstarter!D:D,"&gt;=10000",Kickstarter!R:R,"plays")</f>
        <v>0</v>
      </c>
      <c r="E5">
        <f t="shared" si="1"/>
        <v>72</v>
      </c>
      <c r="F5" s="19">
        <f t="shared" si="2"/>
        <v>0.54166666666666663</v>
      </c>
      <c r="G5" s="19">
        <f t="shared" si="0"/>
        <v>0.45833333333333331</v>
      </c>
      <c r="H5" s="19">
        <f t="shared" si="0"/>
        <v>0</v>
      </c>
    </row>
    <row r="6" spans="1:8">
      <c r="A6" t="s">
        <v>8411</v>
      </c>
      <c r="B6">
        <f>COUNTIFS(Kickstarter!F:F,"successful",Kickstarter!D:D,"&lt;20000",Kickstarter!D:D,"&gt;=15000",Kickstarter!R:R,"plays")</f>
        <v>12</v>
      </c>
      <c r="C6">
        <f>COUNTIFS(Kickstarter!F:F,"failed",Kickstarter!D:D,"&lt;20000",Kickstarter!D:D,"&gt;=15000",Kickstarter!R:R,"plays")</f>
        <v>12</v>
      </c>
      <c r="D6">
        <f>COUNTIFS(Kickstarter!F:F,"canceled",Kickstarter!D:D,"&lt;20000",Kickstarter!D:D,"&gt;=15000",Kickstarter!R:R,"plays")</f>
        <v>0</v>
      </c>
      <c r="E6">
        <f t="shared" si="1"/>
        <v>24</v>
      </c>
      <c r="F6" s="19">
        <f t="shared" si="2"/>
        <v>0.5</v>
      </c>
      <c r="G6" s="19">
        <f t="shared" si="0"/>
        <v>0.5</v>
      </c>
      <c r="H6" s="19">
        <f t="shared" si="0"/>
        <v>0</v>
      </c>
    </row>
    <row r="7" spans="1:8">
      <c r="A7" t="s">
        <v>8410</v>
      </c>
      <c r="B7">
        <f>COUNTIFS(Kickstarter!F:F,"successful",Kickstarter!D:D,"&lt;25000",Kickstarter!D:D,"&gt;=20000",Kickstarter!R:R,"plays")</f>
        <v>9</v>
      </c>
      <c r="C7">
        <f>COUNTIFS(Kickstarter!F:F,"failed",Kickstarter!D:D,"&lt;25000",Kickstarter!D:D,"&gt;=20000",Kickstarter!R:R,"plays")</f>
        <v>11</v>
      </c>
      <c r="D7">
        <f>COUNTIFS(Kickstarter!F:F,"canceled",Kickstarter!D:D,"&lt;25000",Kickstarter!D:D,"&gt;=20000",Kickstarter!R:R,"plays")</f>
        <v>0</v>
      </c>
      <c r="E7">
        <f t="shared" si="1"/>
        <v>20</v>
      </c>
      <c r="F7" s="19">
        <f t="shared" si="2"/>
        <v>0.45</v>
      </c>
      <c r="G7" s="19">
        <f t="shared" si="0"/>
        <v>0.55000000000000004</v>
      </c>
      <c r="H7" s="19">
        <f t="shared" si="0"/>
        <v>0</v>
      </c>
    </row>
    <row r="8" spans="1:8">
      <c r="A8" t="s">
        <v>8412</v>
      </c>
      <c r="B8">
        <f>COUNTIFS(Kickstarter!F:F,"successful",Kickstarter!D:D,"&lt;30000",Kickstarter!D:D,"&gt;=25000",Kickstarter!R:R,"plays")</f>
        <v>1</v>
      </c>
      <c r="C8">
        <f>COUNTIFS(Kickstarter!F:F,"failed",Kickstarter!D:D,"&lt;30000",Kickstarter!D:D,"&gt;=25000",Kickstarter!R:R,"plays")</f>
        <v>4</v>
      </c>
      <c r="D8">
        <f>COUNTIFS(Kickstarter!F:F,"canceled",Kickstarter!D:D,"&lt;30000",Kickstarter!D:D,"&gt;=25000",Kickstarter!R:R,"plays")</f>
        <v>0</v>
      </c>
      <c r="E8">
        <f t="shared" si="1"/>
        <v>5</v>
      </c>
      <c r="F8" s="19">
        <f t="shared" si="2"/>
        <v>0.2</v>
      </c>
      <c r="G8" s="19">
        <f t="shared" si="0"/>
        <v>0.8</v>
      </c>
      <c r="H8" s="19">
        <f t="shared" si="0"/>
        <v>0</v>
      </c>
    </row>
    <row r="9" spans="1:8">
      <c r="A9" t="s">
        <v>8413</v>
      </c>
      <c r="B9">
        <f>COUNTIFS(Kickstarter!F:F,"successful",Kickstarter!D:D,"&lt;35000",Kickstarter!D:D,"&gt;=30000",Kickstarter!R:R,"plays")</f>
        <v>3</v>
      </c>
      <c r="C9">
        <f>COUNTIFS(Kickstarter!F:F,"failed",Kickstarter!D:D,"&lt;35000",Kickstarter!D:D,"&gt;=30000",Kickstarter!R:R,"plays")</f>
        <v>8</v>
      </c>
      <c r="D9">
        <f>COUNTIFS(Kickstarter!F:F,"canceled",Kickstarter!D:D,"&lt;35000",Kickstarter!D:D,"&gt;=30000",Kickstarter!R:R,"plays")</f>
        <v>0</v>
      </c>
      <c r="E9">
        <f t="shared" si="1"/>
        <v>11</v>
      </c>
      <c r="F9" s="19">
        <f t="shared" si="2"/>
        <v>0.27272727272727271</v>
      </c>
      <c r="G9" s="19">
        <f t="shared" si="0"/>
        <v>0.72727272727272729</v>
      </c>
      <c r="H9" s="19">
        <f t="shared" si="0"/>
        <v>0</v>
      </c>
    </row>
    <row r="10" spans="1:8">
      <c r="A10" t="s">
        <v>8414</v>
      </c>
      <c r="B10">
        <f>COUNTIFS(Kickstarter!F:F,"successful",Kickstarter!D:D,"&lt;40000",Kickstarter!D:D,"&gt;=35000",Kickstarter!R:R,"plays")</f>
        <v>4</v>
      </c>
      <c r="C10">
        <f>COUNTIFS(Kickstarter!F:F,"failed",Kickstarter!D:D,"&lt;40000",Kickstarter!D:D,"&gt;=35000",Kickstarter!R:R,"plays")</f>
        <v>2</v>
      </c>
      <c r="D10">
        <f>COUNTIFS(Kickstarter!F:F,"canceled",Kickstarter!D:D,"&lt;40000",Kickstarter!D:D,"&gt;=35000",Kickstarter!R:R,"plays")</f>
        <v>0</v>
      </c>
      <c r="E10">
        <f t="shared" si="1"/>
        <v>6</v>
      </c>
      <c r="F10" s="19">
        <f t="shared" si="2"/>
        <v>0.66666666666666663</v>
      </c>
      <c r="G10" s="19">
        <f t="shared" si="0"/>
        <v>0.33333333333333331</v>
      </c>
      <c r="H10" s="19">
        <f t="shared" si="0"/>
        <v>0</v>
      </c>
    </row>
    <row r="11" spans="1:8">
      <c r="A11" t="s">
        <v>8415</v>
      </c>
      <c r="B11">
        <f>COUNTIFS(Kickstarter!F:F,"successful",Kickstarter!D:D,"&lt;45000",Kickstarter!D:D,"&gt;=40000",Kickstarter!R:R,"plays")</f>
        <v>2</v>
      </c>
      <c r="C11">
        <f>COUNTIFS(Kickstarter!F:F,"failed",Kickstarter!D:D,"&lt;45000",Kickstarter!D:D,"&gt;=40000",Kickstarter!R:R,"plays")</f>
        <v>1</v>
      </c>
      <c r="D11">
        <f>COUNTIFS(Kickstarter!F:F,"canceled",Kickstarter!D:D,"&lt;45000",Kickstarter!D:D,"&gt;=40000",Kickstarter!R:R,"plays")</f>
        <v>0</v>
      </c>
      <c r="E11">
        <f t="shared" si="1"/>
        <v>3</v>
      </c>
      <c r="F11" s="19">
        <f t="shared" si="2"/>
        <v>0.66666666666666663</v>
      </c>
      <c r="G11" s="19">
        <f t="shared" si="0"/>
        <v>0.33333333333333331</v>
      </c>
      <c r="H11" s="19">
        <f t="shared" si="0"/>
        <v>0</v>
      </c>
    </row>
    <row r="12" spans="1:8">
      <c r="A12" t="s">
        <v>8416</v>
      </c>
      <c r="B12">
        <f>COUNTIFS(Kickstarter!F:F,"successful",Kickstarter!D:D,"&lt;50000",Kickstarter!D:D,"&gt;=45000",Kickstarter!R:R,"plays")</f>
        <v>0</v>
      </c>
      <c r="C12">
        <f>COUNTIFS(Kickstarter!F:F,"failed",Kickstarter!D:D,"&lt;50000",Kickstarter!D:D,"&gt;=45000",Kickstarter!R:R,"plays")</f>
        <v>1</v>
      </c>
      <c r="D12">
        <f>COUNTIFS(Kickstarter!F:F,"canceled",Kickstarter!D:D,"&lt;50000",Kickstarter!D:D,"&gt;=45000",Kickstarter!R:R,"plays")</f>
        <v>0</v>
      </c>
      <c r="E12">
        <f t="shared" si="1"/>
        <v>1</v>
      </c>
      <c r="F12" s="19">
        <f t="shared" si="2"/>
        <v>0</v>
      </c>
      <c r="G12" s="19">
        <f t="shared" si="0"/>
        <v>1</v>
      </c>
      <c r="H12" s="19">
        <f t="shared" si="0"/>
        <v>0</v>
      </c>
    </row>
    <row r="13" spans="1:8">
      <c r="A13" t="s">
        <v>8417</v>
      </c>
      <c r="B13">
        <f>COUNTIFS(Kickstarter!F:F,"successful",Kickstarter!D:D,"&gt;=50000",Kickstarter!R:R,"plays")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COUNTIFS(Kickstarter!F:F,"canceled",Kickstarter!D:D,"&gt;=50000",Kickstarter!R:R,"plays")</f>
        <v>0</v>
      </c>
      <c r="E13">
        <f t="shared" si="1"/>
        <v>16</v>
      </c>
      <c r="F13" s="19">
        <f t="shared" si="2"/>
        <v>0.125</v>
      </c>
      <c r="G13" s="19">
        <f t="shared" si="0"/>
        <v>0.875</v>
      </c>
      <c r="H13" s="19">
        <f t="shared" si="0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BEBAF-ADA4-4EBA-89C7-E9521433A6AF}">
  <sheetPr codeName="Sheet3"/>
  <dimension ref="A1:E18"/>
  <sheetViews>
    <sheetView workbookViewId="0">
      <selection activeCell="G25" sqref="G25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  <col min="8" max="8" width="18" bestFit="1" customWidth="1"/>
    <col min="9" max="9" width="23.28515625" bestFit="1" customWidth="1"/>
    <col min="10" max="10" width="18" bestFit="1" customWidth="1"/>
    <col min="11" max="11" width="23.28515625" bestFit="1" customWidth="1"/>
    <col min="12" max="12" width="23" bestFit="1" customWidth="1"/>
    <col min="13" max="13" width="28.28515625" bestFit="1" customWidth="1"/>
  </cols>
  <sheetData>
    <row r="1" spans="1:5">
      <c r="A1" s="11" t="s">
        <v>8358</v>
      </c>
      <c r="B1" t="s">
        <v>8315</v>
      </c>
    </row>
    <row r="2" spans="1:5">
      <c r="A2" s="11" t="s">
        <v>8379</v>
      </c>
      <c r="B2" t="s">
        <v>8364</v>
      </c>
    </row>
    <row r="4" spans="1:5">
      <c r="A4" s="11" t="s">
        <v>8363</v>
      </c>
      <c r="B4" s="11" t="s">
        <v>8360</v>
      </c>
    </row>
    <row r="5" spans="1: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>
      <c r="A6" s="12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>
      <c r="A7" s="12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>
      <c r="A8" s="12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>
      <c r="A9" s="12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>
      <c r="A10" s="12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>
      <c r="A11" s="12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>
      <c r="A12" s="12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>
      <c r="A13" s="12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>
      <c r="A14" s="12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>
      <c r="A15" s="12" t="s">
        <v>8371</v>
      </c>
      <c r="B15" s="13">
        <v>65</v>
      </c>
      <c r="C15" s="13">
        <v>50</v>
      </c>
      <c r="D15" s="13"/>
      <c r="E15" s="13">
        <v>115</v>
      </c>
    </row>
    <row r="16" spans="1:5">
      <c r="A16" s="12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>
      <c r="A17" s="12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A9F2C-1751-4238-BEC6-A90DF12642EF}">
  <sheetPr codeName="Sheet4"/>
  <dimension ref="A1:F6"/>
  <sheetViews>
    <sheetView workbookViewId="0">
      <selection activeCell="H26" sqref="H26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1" t="s">
        <v>8222</v>
      </c>
      <c r="B1" t="s">
        <v>8223</v>
      </c>
    </row>
    <row r="3" spans="1:6">
      <c r="A3" s="11" t="s">
        <v>8363</v>
      </c>
      <c r="B3" s="11" t="s">
        <v>8360</v>
      </c>
    </row>
    <row r="4" spans="1:6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10042-DB8A-4476-99CE-918ACE20005A}">
  <sheetPr codeName="Sheet5"/>
  <dimension ref="A1:F9"/>
  <sheetViews>
    <sheetView workbookViewId="0">
      <selection activeCell="B2" sqref="B2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1" t="s">
        <v>8222</v>
      </c>
      <c r="B1" t="s">
        <v>8364</v>
      </c>
    </row>
    <row r="2" spans="1:6">
      <c r="A2" s="11" t="s">
        <v>8358</v>
      </c>
      <c r="B2" t="s">
        <v>8315</v>
      </c>
    </row>
    <row r="4" spans="1:6">
      <c r="A4" s="11" t="s">
        <v>8363</v>
      </c>
      <c r="B4" s="11" t="s">
        <v>8360</v>
      </c>
    </row>
    <row r="5" spans="1:6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2" t="s">
        <v>8357</v>
      </c>
      <c r="B6" s="13">
        <v>20</v>
      </c>
      <c r="C6" s="13">
        <v>60</v>
      </c>
      <c r="D6" s="13"/>
      <c r="E6" s="13">
        <v>60</v>
      </c>
      <c r="F6" s="13">
        <v>140</v>
      </c>
    </row>
    <row r="7" spans="1:6">
      <c r="A7" s="12" t="s">
        <v>8316</v>
      </c>
      <c r="B7" s="13"/>
      <c r="C7" s="13">
        <v>353</v>
      </c>
      <c r="D7" s="13">
        <v>19</v>
      </c>
      <c r="E7" s="13">
        <v>694</v>
      </c>
      <c r="F7" s="13">
        <v>1066</v>
      </c>
    </row>
    <row r="8" spans="1:6">
      <c r="A8" s="12" t="s">
        <v>8355</v>
      </c>
      <c r="B8" s="13">
        <v>17</v>
      </c>
      <c r="C8" s="13">
        <v>80</v>
      </c>
      <c r="D8" s="13">
        <v>5</v>
      </c>
      <c r="E8" s="13">
        <v>85</v>
      </c>
      <c r="F8" s="13">
        <v>187</v>
      </c>
    </row>
    <row r="9" spans="1:6">
      <c r="A9" s="12" t="s">
        <v>8361</v>
      </c>
      <c r="B9" s="13">
        <v>37</v>
      </c>
      <c r="C9" s="13">
        <v>493</v>
      </c>
      <c r="D9" s="13">
        <v>24</v>
      </c>
      <c r="E9" s="13">
        <v>839</v>
      </c>
      <c r="F9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C64F8-A100-4954-B5CF-1C5FD4094CD0}">
  <sheetPr codeName="Sheet6"/>
  <dimension ref="A1:F18"/>
  <sheetViews>
    <sheetView workbookViewId="0">
      <selection activeCell="A5" sqref="A5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1" t="s">
        <v>8358</v>
      </c>
      <c r="B1" t="s">
        <v>8315</v>
      </c>
    </row>
    <row r="2" spans="1:6">
      <c r="A2" s="11" t="s">
        <v>8379</v>
      </c>
      <c r="B2" t="s">
        <v>8364</v>
      </c>
    </row>
    <row r="4" spans="1:6">
      <c r="A4" s="11" t="s">
        <v>8363</v>
      </c>
      <c r="B4" s="11" t="s">
        <v>8360</v>
      </c>
    </row>
    <row r="5" spans="1:6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44129-C2D6-4AC7-821E-9A29025D334D}">
  <sheetPr codeName="Sheet7"/>
  <dimension ref="A1:F6"/>
  <sheetViews>
    <sheetView workbookViewId="0">
      <selection activeCell="F3" sqref="F3"/>
    </sheetView>
  </sheetViews>
  <sheetFormatPr defaultRowHeight="15"/>
  <cols>
    <col min="1" max="1" width="33.5703125" bestFit="1" customWidth="1"/>
    <col min="2" max="2" width="128.42578125" bestFit="1" customWidth="1"/>
  </cols>
  <sheetData>
    <row r="1" spans="1:6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D0234-9B18-43C0-ABDC-EC2BC97A7C95}">
  <sheetPr codeName="Sheet10"/>
  <dimension ref="A1:C14"/>
  <sheetViews>
    <sheetView tabSelected="1" workbookViewId="0">
      <selection activeCell="B6" sqref="B6"/>
    </sheetView>
  </sheetViews>
  <sheetFormatPr defaultRowHeight="15"/>
  <cols>
    <col min="1" max="1" width="25" bestFit="1" customWidth="1"/>
    <col min="2" max="2" width="11.140625" bestFit="1" customWidth="1"/>
    <col min="3" max="3" width="12.140625" bestFit="1" customWidth="1"/>
  </cols>
  <sheetData>
    <row r="1" spans="1:3">
      <c r="B1" t="s">
        <v>8385</v>
      </c>
      <c r="C1" t="s">
        <v>8386</v>
      </c>
    </row>
    <row r="2" spans="1:3">
      <c r="A2" t="s">
        <v>8387</v>
      </c>
      <c r="B2" s="17" t="e">
        <f>AVERAGE(#REF!)</f>
        <v>#REF!</v>
      </c>
      <c r="C2" s="17" t="e">
        <f>AVERAGE(#REF!)</f>
        <v>#REF!</v>
      </c>
    </row>
    <row r="3" spans="1:3">
      <c r="A3" t="s">
        <v>8388</v>
      </c>
      <c r="B3" s="17" t="e">
        <f>MEDIAN(#REF!)</f>
        <v>#REF!</v>
      </c>
      <c r="C3" s="17" t="e">
        <f>MEDIAN(#REF!)</f>
        <v>#REF!</v>
      </c>
    </row>
    <row r="4" spans="1:3">
      <c r="A4" t="s">
        <v>8391</v>
      </c>
      <c r="B4" s="17" t="e">
        <f>_xlfn.STDEV.P(#REF!)</f>
        <v>#REF!</v>
      </c>
      <c r="C4" s="17" t="e">
        <f>_xlfn.STDEV.P(#REF!)</f>
        <v>#REF!</v>
      </c>
    </row>
    <row r="5" spans="1:3">
      <c r="A5" t="s">
        <v>8392</v>
      </c>
      <c r="B5" s="18" t="e">
        <f>_xlfn.QUARTILE.EXC(#REF!, 3)</f>
        <v>#REF!</v>
      </c>
      <c r="C5" s="17" t="e">
        <f>_xlfn.QUARTILE.EXC(#REF!, 3)</f>
        <v>#REF!</v>
      </c>
    </row>
    <row r="6" spans="1:3">
      <c r="A6" t="s">
        <v>8393</v>
      </c>
      <c r="B6" s="17" t="e">
        <f>_xlfn.QUARTILE.EXC(#REF!, 1)</f>
        <v>#REF!</v>
      </c>
      <c r="C6" s="17" t="e">
        <f>_xlfn.QUARTILE.EXC(#REF!, 1)</f>
        <v>#REF!</v>
      </c>
    </row>
    <row r="7" spans="1:3">
      <c r="A7" t="s">
        <v>8394</v>
      </c>
      <c r="B7" s="17" t="e">
        <f>B5-B6</f>
        <v>#REF!</v>
      </c>
      <c r="C7" s="17" t="e">
        <f>C5-C6</f>
        <v>#REF!</v>
      </c>
    </row>
    <row r="8" spans="1:3">
      <c r="B8" s="17"/>
      <c r="C8" s="17"/>
    </row>
    <row r="9" spans="1:3">
      <c r="A9" t="s">
        <v>8389</v>
      </c>
      <c r="B9" s="17" t="e">
        <f>AVERAGE(#REF!)</f>
        <v>#REF!</v>
      </c>
      <c r="C9" s="17" t="e">
        <f>AVERAGE(#REF!)</f>
        <v>#REF!</v>
      </c>
    </row>
    <row r="10" spans="1:3">
      <c r="A10" t="s">
        <v>8390</v>
      </c>
      <c r="B10" s="17" t="e">
        <f>MEDIAN(#REF!)</f>
        <v>#REF!</v>
      </c>
      <c r="C10" s="17" t="e">
        <f>MEDIAN(#REF!)</f>
        <v>#REF!</v>
      </c>
    </row>
    <row r="11" spans="1:3">
      <c r="A11" t="s">
        <v>8395</v>
      </c>
      <c r="B11" s="17" t="e">
        <f>_xlfn.STDEV.P(#REF!)</f>
        <v>#REF!</v>
      </c>
      <c r="C11" s="17" t="e">
        <f>_xlfn.STDEV.P(#REF!)</f>
        <v>#REF!</v>
      </c>
    </row>
    <row r="12" spans="1:3">
      <c r="A12" t="s">
        <v>8396</v>
      </c>
      <c r="B12" s="17" t="e">
        <f>_xlfn.QUARTILE.EXC(#REF!,3)</f>
        <v>#REF!</v>
      </c>
      <c r="C12" s="17" t="e">
        <f>_xlfn.QUARTILE.EXC(#REF!,3)</f>
        <v>#REF!</v>
      </c>
    </row>
    <row r="13" spans="1:3">
      <c r="A13" t="s">
        <v>8397</v>
      </c>
      <c r="B13" s="17" t="e">
        <f>_xlfn.QUARTILE.EXC(#REF!,1)</f>
        <v>#REF!</v>
      </c>
      <c r="C13" s="17" t="e">
        <f>_xlfn.QUARTILE.EXC(#REF!,1)</f>
        <v>#REF!</v>
      </c>
    </row>
    <row r="14" spans="1:3">
      <c r="A14" t="s">
        <v>8398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ZHOU</cp:lastModifiedBy>
  <dcterms:created xsi:type="dcterms:W3CDTF">2017-04-20T15:17:24Z</dcterms:created>
  <dcterms:modified xsi:type="dcterms:W3CDTF">2022-09-16T05:56:18Z</dcterms:modified>
</cp:coreProperties>
</file>