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immyl\Desktop\auto\"/>
    </mc:Choice>
  </mc:AlternateContent>
  <bookViews>
    <workbookView xWindow="108" yWindow="240" windowWidth="11280" windowHeight="6468" tabRatio="570" firstSheet="1" activeTab="1"/>
  </bookViews>
  <sheets>
    <sheet name="经手货物一览表" sheetId="6" r:id="rId1"/>
    <sheet name="我的采购台账" sheetId="3" r:id="rId2"/>
    <sheet name="我的合同号" sheetId="4" r:id="rId3"/>
    <sheet name="贸易销售台账" sheetId="5" r:id="rId4"/>
    <sheet name="NC" sheetId="12" r:id="rId5"/>
    <sheet name="VESSELS AND PORTS" sheetId="13" r:id="rId6"/>
  </sheets>
  <calcPr calcId="162913"/>
</workbook>
</file>

<file path=xl/calcChain.xml><?xml version="1.0" encoding="utf-8"?>
<calcChain xmlns="http://schemas.openxmlformats.org/spreadsheetml/2006/main">
  <c r="H22" i="3" l="1"/>
  <c r="V5" i="3" l="1"/>
  <c r="V4" i="3"/>
  <c r="V3" i="3"/>
  <c r="V2" i="3"/>
  <c r="N23" i="3"/>
  <c r="N22" i="3"/>
  <c r="T23" i="3"/>
  <c r="N10" i="3" l="1"/>
  <c r="T10" i="3"/>
  <c r="T22" i="3"/>
  <c r="T5" i="3" l="1"/>
  <c r="N5" i="3"/>
  <c r="T4" i="3" l="1"/>
  <c r="N4" i="3"/>
  <c r="M4" i="3"/>
  <c r="N7" i="3" l="1"/>
  <c r="T7" i="3"/>
  <c r="C19" i="12" l="1"/>
  <c r="C6" i="12"/>
  <c r="C22" i="12"/>
  <c r="C15" i="12"/>
  <c r="C10" i="12"/>
  <c r="C11" i="12"/>
  <c r="C14" i="12"/>
  <c r="C5" i="12"/>
  <c r="C18" i="12"/>
  <c r="H7" i="3" l="1"/>
  <c r="H2" i="3"/>
  <c r="C13" i="12" l="1"/>
  <c r="C12" i="12"/>
  <c r="D12" i="12" s="1"/>
  <c r="D20" i="12" s="1"/>
  <c r="C17" i="12"/>
  <c r="D17" i="12" s="1"/>
  <c r="E17" i="12" s="1"/>
  <c r="F17" i="12" s="1"/>
  <c r="G17" i="12" s="1"/>
  <c r="H17" i="12" s="1"/>
  <c r="I17" i="12" s="1"/>
  <c r="J17" i="12" s="1"/>
  <c r="K17" i="12" s="1"/>
  <c r="L17" i="12" s="1"/>
  <c r="C3" i="12"/>
  <c r="C21" i="12"/>
  <c r="C1" i="12"/>
  <c r="D14" i="12" l="1"/>
  <c r="D22" i="12"/>
  <c r="D21" i="12"/>
  <c r="D11" i="12"/>
  <c r="D19" i="12"/>
  <c r="D10" i="12"/>
  <c r="D18" i="12"/>
  <c r="D15" i="12"/>
  <c r="D13" i="12"/>
  <c r="E12" i="12"/>
  <c r="E20" i="12" s="1"/>
  <c r="I12" i="12"/>
  <c r="I20" i="12" s="1"/>
  <c r="F12" i="12"/>
  <c r="F20" i="12" s="1"/>
  <c r="J12" i="12"/>
  <c r="J20" i="12" s="1"/>
  <c r="G12" i="12"/>
  <c r="G20" i="12" s="1"/>
  <c r="K12" i="12"/>
  <c r="K20" i="12" s="1"/>
  <c r="H12" i="12"/>
  <c r="H20" i="12" s="1"/>
  <c r="L12" i="12"/>
  <c r="L20" i="12" s="1"/>
  <c r="D9" i="12"/>
  <c r="C9" i="12"/>
  <c r="D16" i="12"/>
  <c r="J11" i="12" l="1"/>
  <c r="J22" i="12"/>
  <c r="J19" i="12"/>
  <c r="J16" i="12"/>
  <c r="J15" i="12"/>
  <c r="J14" i="12"/>
  <c r="J10" i="12"/>
  <c r="J9" i="12"/>
  <c r="F11" i="12"/>
  <c r="F22" i="12"/>
  <c r="F19" i="12"/>
  <c r="F16" i="12"/>
  <c r="F15" i="12"/>
  <c r="F14" i="12"/>
  <c r="F10" i="12"/>
  <c r="F9" i="12"/>
  <c r="I10" i="12"/>
  <c r="I9" i="12"/>
  <c r="I11" i="12"/>
  <c r="I22" i="12"/>
  <c r="I19" i="12"/>
  <c r="I16" i="12"/>
  <c r="I15" i="12"/>
  <c r="I14" i="12"/>
  <c r="L22" i="12"/>
  <c r="L19" i="12"/>
  <c r="L16" i="12"/>
  <c r="L15" i="12"/>
  <c r="L14" i="12"/>
  <c r="L10" i="12"/>
  <c r="L9" i="12"/>
  <c r="L11" i="12"/>
  <c r="H22" i="12"/>
  <c r="H19" i="12"/>
  <c r="H16" i="12"/>
  <c r="H15" i="12"/>
  <c r="H14" i="12"/>
  <c r="H10" i="12"/>
  <c r="H9" i="12"/>
  <c r="H11" i="12"/>
  <c r="K19" i="12"/>
  <c r="K16" i="12"/>
  <c r="K15" i="12"/>
  <c r="K14" i="12"/>
  <c r="K22" i="12"/>
  <c r="K10" i="12"/>
  <c r="K9" i="12"/>
  <c r="K11" i="12"/>
  <c r="G22" i="12"/>
  <c r="G19" i="12"/>
  <c r="G16" i="12"/>
  <c r="G15" i="12"/>
  <c r="G14" i="12"/>
  <c r="G10" i="12"/>
  <c r="G9" i="12"/>
  <c r="G11" i="12"/>
  <c r="E13" i="12"/>
  <c r="E10" i="12"/>
  <c r="E9" i="12"/>
  <c r="E11" i="12"/>
  <c r="E22" i="12"/>
  <c r="E19" i="12"/>
  <c r="E16" i="12"/>
  <c r="E15" i="12"/>
  <c r="E14" i="12"/>
  <c r="G18" i="12"/>
  <c r="G13" i="12"/>
  <c r="G21" i="12"/>
  <c r="E18" i="12"/>
  <c r="E21" i="12"/>
  <c r="L18" i="12"/>
  <c r="L13" i="12"/>
  <c r="L21" i="12"/>
  <c r="J18" i="12"/>
  <c r="J13" i="12"/>
  <c r="J21" i="12"/>
  <c r="H18" i="12"/>
  <c r="H13" i="12"/>
  <c r="H21" i="12"/>
  <c r="F18" i="12"/>
  <c r="F13" i="12"/>
  <c r="F21" i="12"/>
  <c r="K18" i="12"/>
  <c r="K13" i="12"/>
  <c r="K21" i="12"/>
  <c r="I18" i="12"/>
  <c r="I13" i="12"/>
  <c r="I21" i="12"/>
  <c r="T3" i="3"/>
  <c r="C4" i="12"/>
  <c r="M3" i="3" l="1"/>
  <c r="C20" i="12" l="1"/>
  <c r="C16" i="12"/>
  <c r="N3" i="3"/>
  <c r="N2" i="3" l="1"/>
  <c r="T2" i="3" l="1"/>
  <c r="BR21" i="5" l="1"/>
  <c r="BL27" i="5" l="1"/>
  <c r="BL26" i="5"/>
  <c r="BL25" i="5"/>
  <c r="BL24" i="5"/>
  <c r="BL23" i="5"/>
  <c r="BF26" i="5" l="1"/>
  <c r="BF22" i="5" l="1"/>
  <c r="BL21" i="5"/>
  <c r="BB26" i="5" l="1"/>
  <c r="BB25" i="5"/>
  <c r="BB23" i="5"/>
  <c r="BB22" i="5"/>
  <c r="BB21" i="5"/>
  <c r="AY27" i="5"/>
  <c r="AY23" i="5"/>
  <c r="AO22" i="5" l="1"/>
  <c r="AO21" i="5"/>
  <c r="AO26" i="5"/>
  <c r="AO25" i="5"/>
  <c r="AL27" i="5" l="1"/>
  <c r="AL23" i="5"/>
  <c r="AT22" i="5" l="1"/>
  <c r="AT21" i="5"/>
  <c r="AG24" i="5" l="1"/>
  <c r="AI21" i="5" l="1"/>
  <c r="AI22" i="5"/>
  <c r="AI23" i="5"/>
  <c r="AD26" i="5" l="1"/>
  <c r="AD23" i="5"/>
  <c r="AD22" i="5"/>
  <c r="AD21" i="5"/>
  <c r="Y22" i="5"/>
  <c r="W27" i="5"/>
  <c r="X27" i="5" s="1"/>
  <c r="W28" i="5"/>
  <c r="X28" i="5" s="1"/>
  <c r="W26" i="5"/>
  <c r="X26" i="5" s="1"/>
  <c r="Y21" i="5"/>
  <c r="Y23" i="5"/>
  <c r="S26" i="5"/>
  <c r="T26" i="5" s="1"/>
  <c r="T24" i="5"/>
  <c r="W24" i="5"/>
  <c r="S22" i="5"/>
  <c r="T22" i="5" s="1"/>
  <c r="T21" i="5"/>
  <c r="I30" i="5"/>
  <c r="J30" i="5" s="1"/>
  <c r="I31" i="5"/>
  <c r="J31" i="5" s="1"/>
  <c r="I27" i="5"/>
  <c r="J27" i="5" s="1"/>
  <c r="I26" i="5"/>
  <c r="J26" i="5" s="1"/>
  <c r="N23" i="5"/>
  <c r="O23" i="5" s="1"/>
  <c r="N22" i="5"/>
  <c r="O22" i="5" s="1"/>
  <c r="N21" i="5"/>
  <c r="O21" i="5" s="1"/>
  <c r="S19" i="5"/>
  <c r="I21" i="5"/>
  <c r="J21" i="5" s="1"/>
  <c r="I24" i="5"/>
  <c r="J24" i="5" s="1"/>
  <c r="I25" i="5"/>
  <c r="J25" i="5" s="1"/>
  <c r="J22" i="5"/>
  <c r="J23" i="5"/>
  <c r="E31" i="5"/>
</calcChain>
</file>

<file path=xl/sharedStrings.xml><?xml version="1.0" encoding="utf-8"?>
<sst xmlns="http://schemas.openxmlformats.org/spreadsheetml/2006/main" count="2346" uniqueCount="1736">
  <si>
    <t>船名</t>
    <phoneticPr fontId="0" type="Hiragana"/>
  </si>
  <si>
    <t>供应商</t>
    <phoneticPr fontId="0" type="Hiragana"/>
  </si>
  <si>
    <t>油种</t>
    <phoneticPr fontId="0" type="Hiragana"/>
  </si>
  <si>
    <t>2019ZRBJMY0172</t>
  </si>
  <si>
    <t>2019ZRBJMY0174</t>
  </si>
  <si>
    <t>201903 西太柴油 CP</t>
    <phoneticPr fontId="1" type="noConversion"/>
  </si>
  <si>
    <t>HAI TONG 1</t>
    <phoneticPr fontId="1" type="noConversion"/>
  </si>
  <si>
    <t>提单日</t>
    <phoneticPr fontId="1" type="noConversion"/>
  </si>
  <si>
    <t>账期</t>
    <phoneticPr fontId="1" type="noConversion"/>
  </si>
  <si>
    <t>FEI CHI</t>
    <phoneticPr fontId="1" type="noConversion"/>
  </si>
  <si>
    <t>2019ZRBJMY0175</t>
    <phoneticPr fontId="1" type="noConversion"/>
  </si>
  <si>
    <t>2019ZRBJMY0173</t>
    <phoneticPr fontId="1" type="noConversion"/>
  </si>
  <si>
    <t>PR19040200024</t>
    <phoneticPr fontId="1" type="noConversion"/>
  </si>
  <si>
    <t>23-0001575</t>
    <phoneticPr fontId="1" type="noConversion"/>
  </si>
  <si>
    <t>销售确认</t>
    <phoneticPr fontId="1" type="noConversion"/>
  </si>
  <si>
    <t>销售合同</t>
    <phoneticPr fontId="1" type="noConversion"/>
  </si>
  <si>
    <t>发货指令</t>
    <phoneticPr fontId="1" type="noConversion"/>
  </si>
  <si>
    <t>销售出库</t>
    <phoneticPr fontId="1" type="noConversion"/>
  </si>
  <si>
    <t>23-0001574</t>
    <phoneticPr fontId="1" type="noConversion"/>
  </si>
  <si>
    <t>23-0001576</t>
  </si>
  <si>
    <t>出现异常时可重启系统</t>
    <phoneticPr fontId="1" type="noConversion"/>
  </si>
  <si>
    <t>从EXCEl复制单据号的时候可能会多一个空格导致查询不出来</t>
    <phoneticPr fontId="1" type="noConversion"/>
  </si>
  <si>
    <t>联查功能可以看到整个业务流</t>
    <phoneticPr fontId="1" type="noConversion"/>
  </si>
  <si>
    <t>首先在“业务流程”里要选“库存贸易”</t>
    <phoneticPr fontId="1" type="noConversion"/>
  </si>
  <si>
    <t>运费、商检费在采购发票模块的“存货编码”里选择</t>
    <phoneticPr fontId="1" type="noConversion"/>
  </si>
  <si>
    <t>201904 从PCSG采购燃料油CP和无单放贷保函</t>
    <phoneticPr fontId="1" type="noConversion"/>
  </si>
  <si>
    <t>ARSOS M</t>
    <phoneticPr fontId="1" type="noConversion"/>
  </si>
  <si>
    <t>2019ZRBJMY0269</t>
    <phoneticPr fontId="1" type="noConversion"/>
  </si>
  <si>
    <t>2019ZRBJMY0176</t>
    <phoneticPr fontId="1" type="noConversion"/>
  </si>
  <si>
    <t>租船走合同（连同无单放货保函）</t>
    <phoneticPr fontId="1" type="noConversion"/>
  </si>
  <si>
    <t>NC付货款正款</t>
    <phoneticPr fontId="1" type="noConversion"/>
  </si>
  <si>
    <t>提单出来后</t>
    <phoneticPr fontId="1" type="noConversion"/>
  </si>
  <si>
    <t>联油 ARSOS M</t>
    <phoneticPr fontId="1" type="noConversion"/>
  </si>
  <si>
    <t xml:space="preserve">PTT FEICHI </t>
    <phoneticPr fontId="1" type="noConversion"/>
  </si>
  <si>
    <t>√</t>
  </si>
  <si>
    <t>N/A</t>
    <phoneticPr fontId="1" type="noConversion"/>
  </si>
  <si>
    <t>提单之前</t>
    <phoneticPr fontId="1" type="noConversion"/>
  </si>
  <si>
    <t>卸港</t>
    <phoneticPr fontId="0" type="Hiragana"/>
  </si>
  <si>
    <t>N/A</t>
    <phoneticPr fontId="1" type="noConversion"/>
  </si>
  <si>
    <t>报关合同号</t>
    <phoneticPr fontId="0" type="Hiragana"/>
  </si>
  <si>
    <t>请购编号</t>
    <phoneticPr fontId="0" type="Hiragana"/>
  </si>
  <si>
    <t>201903 PTT燃料油采购采购</t>
    <phoneticPr fontId="1" type="noConversion"/>
  </si>
  <si>
    <t>装港</t>
    <phoneticPr fontId="1" type="noConversion"/>
  </si>
  <si>
    <t>DALIAN</t>
    <phoneticPr fontId="1" type="noConversion"/>
  </si>
  <si>
    <t>船舶</t>
    <phoneticPr fontId="1" type="noConversion"/>
  </si>
  <si>
    <t>计划月</t>
    <phoneticPr fontId="1" type="noConversion"/>
  </si>
  <si>
    <t>XC19040203350</t>
    <phoneticPr fontId="1" type="noConversion"/>
  </si>
  <si>
    <t>FH19040203502</t>
    <phoneticPr fontId="1" type="noConversion"/>
  </si>
  <si>
    <t>发票</t>
    <phoneticPr fontId="1" type="noConversion"/>
  </si>
  <si>
    <t>收款日期</t>
    <phoneticPr fontId="1" type="noConversion"/>
  </si>
  <si>
    <t>3月，给天津发票日期为5月</t>
    <phoneticPr fontId="1" type="noConversion"/>
  </si>
  <si>
    <t>西太HAI TONG</t>
    <phoneticPr fontId="1" type="noConversion"/>
  </si>
  <si>
    <t>201905 西太柴油 CP</t>
    <phoneticPr fontId="1" type="noConversion"/>
  </si>
  <si>
    <t>HAI YAN</t>
    <phoneticPr fontId="1" type="noConversion"/>
  </si>
  <si>
    <t>201905 西太柴油 采购合同</t>
    <phoneticPr fontId="1" type="noConversion"/>
  </si>
  <si>
    <t>201905 西太柴油 采购PU</t>
    <phoneticPr fontId="1" type="noConversion"/>
  </si>
  <si>
    <t>Chang Hang Ma Nao</t>
  </si>
  <si>
    <t>西太HAI YAN</t>
    <phoneticPr fontId="1" type="noConversion"/>
  </si>
  <si>
    <t>联油Chang Hang Ma Nao</t>
    <phoneticPr fontId="1" type="noConversion"/>
  </si>
  <si>
    <t>供应商+船名</t>
    <phoneticPr fontId="1" type="noConversion"/>
  </si>
  <si>
    <t>201905 从PCSG采购燃料油CP和无单放贷保函</t>
    <phoneticPr fontId="1" type="noConversion"/>
  </si>
  <si>
    <t>PTT货贸易销售天津合同</t>
    <phoneticPr fontId="1" type="noConversion"/>
  </si>
  <si>
    <t>PCSG货贸易销售PCHK合同</t>
    <phoneticPr fontId="1" type="noConversion"/>
  </si>
  <si>
    <t>采购走合同（连同PU‘若有’）</t>
    <phoneticPr fontId="1" type="noConversion"/>
  </si>
  <si>
    <t>2019ZRBJMY0270</t>
    <phoneticPr fontId="1" type="noConversion"/>
  </si>
  <si>
    <t>联油Hai Chi</t>
    <phoneticPr fontId="1" type="noConversion"/>
  </si>
  <si>
    <t>23-0001577</t>
    <phoneticPr fontId="1" type="noConversion"/>
  </si>
  <si>
    <t>XC19040203351</t>
    <phoneticPr fontId="1" type="noConversion"/>
  </si>
  <si>
    <t>正价发票</t>
    <phoneticPr fontId="1" type="noConversion"/>
  </si>
  <si>
    <t>对冲发票</t>
    <phoneticPr fontId="1" type="noConversion"/>
  </si>
  <si>
    <t>23-0001607</t>
    <phoneticPr fontId="1" type="noConversion"/>
  </si>
  <si>
    <t>23-0001608</t>
    <phoneticPr fontId="1" type="noConversion"/>
  </si>
  <si>
    <t>23-0001611</t>
    <phoneticPr fontId="1" type="noConversion"/>
  </si>
  <si>
    <t xml:space="preserve">HAI CHI </t>
    <phoneticPr fontId="1" type="noConversion"/>
  </si>
  <si>
    <t>通过PCHK采购日本货合同</t>
    <phoneticPr fontId="1" type="noConversion"/>
  </si>
  <si>
    <t>23-0001612</t>
    <phoneticPr fontId="1" type="noConversion"/>
  </si>
  <si>
    <t>吨数</t>
    <phoneticPr fontId="1" type="noConversion"/>
  </si>
  <si>
    <t>金额</t>
    <phoneticPr fontId="1" type="noConversion"/>
  </si>
  <si>
    <t>预估发票</t>
    <phoneticPr fontId="1" type="noConversion"/>
  </si>
  <si>
    <t>金额（美元）</t>
    <phoneticPr fontId="1" type="noConversion"/>
  </si>
  <si>
    <t>单吨价格</t>
    <phoneticPr fontId="1" type="noConversion"/>
  </si>
  <si>
    <t>发票类型</t>
    <phoneticPr fontId="1" type="noConversion"/>
  </si>
  <si>
    <t>委托商检</t>
    <phoneticPr fontId="1" type="noConversion"/>
  </si>
  <si>
    <t>发票号</t>
    <phoneticPr fontId="1" type="noConversion"/>
  </si>
  <si>
    <t>数量</t>
    <phoneticPr fontId="1" type="noConversion"/>
  </si>
  <si>
    <t>发DI和stowage plan</t>
    <phoneticPr fontId="1" type="noConversion"/>
  </si>
  <si>
    <t>2019ZRBJMY0273</t>
    <phoneticPr fontId="1" type="noConversion"/>
  </si>
  <si>
    <t>FEI CHI 卖天津</t>
    <phoneticPr fontId="1" type="noConversion"/>
  </si>
  <si>
    <t>CHANG HANG MA NAO卖PCHK</t>
    <phoneticPr fontId="1" type="noConversion"/>
  </si>
  <si>
    <t>2019ZRBJMY0356</t>
    <phoneticPr fontId="1" type="noConversion"/>
  </si>
  <si>
    <t>6月</t>
    <phoneticPr fontId="1" type="noConversion"/>
  </si>
  <si>
    <t>计价月</t>
    <phoneticPr fontId="1" type="noConversion"/>
  </si>
  <si>
    <t>QG1906040152</t>
    <phoneticPr fontId="1" type="noConversion"/>
  </si>
  <si>
    <t>PR19061100042</t>
    <phoneticPr fontId="1" type="noConversion"/>
  </si>
  <si>
    <t>请购号</t>
    <phoneticPr fontId="1" type="noConversion"/>
  </si>
  <si>
    <t>不要在美元系统直接打印，而是在打印预览里导出PDF打印，否则系统会关闭订单，只能红冲了。</t>
    <phoneticPr fontId="1" type="noConversion"/>
  </si>
  <si>
    <t>23-0001623</t>
    <phoneticPr fontId="1" type="noConversion"/>
  </si>
  <si>
    <t>投保险(以后由三山负责)</t>
    <phoneticPr fontId="1" type="noConversion"/>
  </si>
  <si>
    <t>制作卸港报关合同和发票(以后由三山负责)</t>
    <phoneticPr fontId="1" type="noConversion"/>
  </si>
  <si>
    <t>NC付运费(以后由三山负责)</t>
    <phoneticPr fontId="1" type="noConversion"/>
  </si>
  <si>
    <t>NC付商检费(以后由三山负责)</t>
    <phoneticPr fontId="1" type="noConversion"/>
  </si>
  <si>
    <t>HAI CHI 卖 TIANJIAN</t>
    <phoneticPr fontId="1" type="noConversion"/>
  </si>
  <si>
    <r>
      <t>NC操作录入（港货确定了才能录</t>
    </r>
    <r>
      <rPr>
        <b/>
        <sz val="12"/>
        <color theme="1"/>
        <rFont val="华文细黑"/>
        <family val="3"/>
        <charset val="134"/>
      </rPr>
      <t>）</t>
    </r>
    <phoneticPr fontId="1" type="noConversion"/>
  </si>
  <si>
    <r>
      <t>若有PU则</t>
    </r>
    <r>
      <rPr>
        <b/>
        <sz val="12"/>
        <color rgb="FFFF0000"/>
        <rFont val="华文细黑"/>
        <family val="3"/>
        <charset val="134"/>
      </rPr>
      <t>录入PU</t>
    </r>
    <phoneticPr fontId="1" type="noConversion"/>
  </si>
  <si>
    <t>PR19061800047</t>
    <phoneticPr fontId="1" type="noConversion"/>
  </si>
  <si>
    <t>QG1906140161</t>
    <phoneticPr fontId="1" type="noConversion"/>
  </si>
  <si>
    <t>SO19061905330</t>
    <phoneticPr fontId="1" type="noConversion"/>
  </si>
  <si>
    <t>FH19061906474</t>
    <phoneticPr fontId="1" type="noConversion"/>
  </si>
  <si>
    <t xml:space="preserve">6月 </t>
    <phoneticPr fontId="1" type="noConversion"/>
  </si>
  <si>
    <t>201904 PTT燃料油采购 CP 和无单放货保函</t>
    <phoneticPr fontId="1" type="noConversion"/>
  </si>
  <si>
    <t>通过PCHK采购日本货 CP和无单放货保函</t>
    <phoneticPr fontId="1" type="noConversion"/>
  </si>
  <si>
    <t>PCHK采购日本货贸易销售天津合同</t>
    <phoneticPr fontId="1" type="noConversion"/>
  </si>
  <si>
    <t>合同编号</t>
    <phoneticPr fontId="0" type="Hiragana"/>
  </si>
  <si>
    <t>计价月</t>
    <phoneticPr fontId="1" type="noConversion"/>
  </si>
  <si>
    <t>付货款日</t>
    <phoneticPr fontId="1" type="noConversion"/>
  </si>
  <si>
    <t>2019ZRBJMY0358</t>
    <phoneticPr fontId="1" type="noConversion"/>
  </si>
  <si>
    <t>2019ZRBJMY0357</t>
    <phoneticPr fontId="1" type="noConversion"/>
  </si>
  <si>
    <t>ZHONG CHI</t>
    <phoneticPr fontId="1" type="noConversion"/>
  </si>
  <si>
    <t>ZHONG CHI 卖 远邦</t>
    <phoneticPr fontId="1" type="noConversion"/>
  </si>
  <si>
    <t>7月</t>
    <phoneticPr fontId="1" type="noConversion"/>
  </si>
  <si>
    <t>收款日期</t>
    <phoneticPr fontId="1" type="noConversion"/>
  </si>
  <si>
    <t>已邮件发给联油香港预估发票，6月28日收款</t>
    <phoneticPr fontId="1" type="noConversion"/>
  </si>
  <si>
    <t>通过远邦卖现代380货合同</t>
    <phoneticPr fontId="1" type="noConversion"/>
  </si>
  <si>
    <t>XC19061906118</t>
    <phoneticPr fontId="1" type="noConversion"/>
  </si>
  <si>
    <t>正价发票</t>
    <phoneticPr fontId="1" type="noConversion"/>
  </si>
  <si>
    <t>发票号</t>
    <phoneticPr fontId="1" type="noConversion"/>
  </si>
  <si>
    <t>2019ZRBJMY0272</t>
    <phoneticPr fontId="1" type="noConversion"/>
  </si>
  <si>
    <t>2019ZRBJMY0271</t>
    <phoneticPr fontId="1" type="noConversion"/>
  </si>
  <si>
    <t>2019ZRBJMY0355</t>
    <phoneticPr fontId="1" type="noConversion"/>
  </si>
  <si>
    <t>三山</t>
    <phoneticPr fontId="1" type="noConversion"/>
  </si>
  <si>
    <t>23-0001633</t>
    <phoneticPr fontId="1" type="noConversion"/>
  </si>
  <si>
    <t>23-0001628</t>
    <phoneticPr fontId="1" type="noConversion"/>
  </si>
  <si>
    <t>23-0001635</t>
    <phoneticPr fontId="1" type="noConversion"/>
  </si>
  <si>
    <t>对冲发票</t>
    <phoneticPr fontId="1" type="noConversion"/>
  </si>
  <si>
    <t>23-0001629</t>
    <phoneticPr fontId="1" type="noConversion"/>
  </si>
  <si>
    <t>SO19061105066</t>
    <phoneticPr fontId="1" type="noConversion"/>
  </si>
  <si>
    <t>XC19061105794</t>
    <phoneticPr fontId="1" type="noConversion"/>
  </si>
  <si>
    <t>FH19061106147</t>
    <phoneticPr fontId="1" type="noConversion"/>
  </si>
  <si>
    <t>PR19062700050</t>
    <phoneticPr fontId="1" type="noConversion"/>
  </si>
  <si>
    <t>QG1906270183</t>
    <phoneticPr fontId="1" type="noConversion"/>
  </si>
  <si>
    <t>SO19070205700</t>
    <phoneticPr fontId="1" type="noConversion"/>
  </si>
  <si>
    <t>FH19070206938</t>
    <phoneticPr fontId="1" type="noConversion"/>
  </si>
  <si>
    <t>XC19070206617</t>
    <phoneticPr fontId="1" type="noConversion"/>
  </si>
  <si>
    <t>23-0001639</t>
    <phoneticPr fontId="1" type="noConversion"/>
  </si>
  <si>
    <t>23-0001638红冲635</t>
    <phoneticPr fontId="1" type="noConversion"/>
  </si>
  <si>
    <t>23-0001641替代635的对冲发票</t>
    <phoneticPr fontId="1" type="noConversion"/>
  </si>
  <si>
    <t>23-0001642</t>
    <phoneticPr fontId="1" type="noConversion"/>
  </si>
  <si>
    <t>已将正价发票发给联油香港，7月10日收款</t>
    <phoneticPr fontId="1" type="noConversion"/>
  </si>
  <si>
    <t>预估发票</t>
    <phoneticPr fontId="1" type="noConversion"/>
  </si>
  <si>
    <t>23-0001636</t>
    <phoneticPr fontId="1" type="noConversion"/>
  </si>
  <si>
    <t>2019ZRBJMY0359</t>
    <phoneticPr fontId="1" type="noConversion"/>
  </si>
  <si>
    <t>贸易销售天津15000吨</t>
    <phoneticPr fontId="1" type="noConversion"/>
  </si>
  <si>
    <t>3船</t>
    <phoneticPr fontId="1" type="noConversion"/>
  </si>
  <si>
    <t>青岛中心库 卖 天津</t>
    <phoneticPr fontId="1" type="noConversion"/>
  </si>
  <si>
    <t>2019ZRBJMY0452</t>
  </si>
  <si>
    <t>CF1907181449</t>
    <phoneticPr fontId="1" type="noConversion"/>
  </si>
  <si>
    <t>运费请款单</t>
    <phoneticPr fontId="1" type="noConversion"/>
  </si>
  <si>
    <t>合同已双签，发票已寄给天津</t>
    <phoneticPr fontId="1" type="noConversion"/>
  </si>
  <si>
    <t>PR19072400061</t>
    <phoneticPr fontId="1" type="noConversion"/>
  </si>
  <si>
    <t>FH19080508055</t>
    <phoneticPr fontId="1" type="noConversion"/>
  </si>
  <si>
    <t>23-0001657</t>
    <phoneticPr fontId="1" type="noConversion"/>
  </si>
  <si>
    <t>对冲发票</t>
    <phoneticPr fontId="1" type="noConversion"/>
  </si>
  <si>
    <t>23-0001658</t>
    <phoneticPr fontId="1" type="noConversion"/>
  </si>
  <si>
    <t>正价发票</t>
    <phoneticPr fontId="1" type="noConversion"/>
  </si>
  <si>
    <t>已邮件发远邦，已寄远邦；8月5日最终发票寄远邦</t>
    <phoneticPr fontId="1" type="noConversion"/>
  </si>
  <si>
    <t>TRA1908051423</t>
  </si>
  <si>
    <t>油品配送</t>
    <phoneticPr fontId="1" type="noConversion"/>
  </si>
  <si>
    <t>DC1908051407</t>
    <phoneticPr fontId="1" type="noConversion"/>
  </si>
  <si>
    <t>航海油5</t>
    <phoneticPr fontId="1" type="noConversion"/>
  </si>
  <si>
    <t>宁丰油1</t>
    <phoneticPr fontId="1" type="noConversion"/>
  </si>
  <si>
    <t>提单日</t>
    <phoneticPr fontId="1" type="noConversion"/>
  </si>
  <si>
    <t>收款日</t>
    <phoneticPr fontId="1" type="noConversion"/>
  </si>
  <si>
    <t>23-0001664</t>
  </si>
  <si>
    <t>XC19080507693,XC19080507706,707</t>
    <phoneticPr fontId="1" type="noConversion"/>
  </si>
  <si>
    <t>FR1908051300</t>
    <phoneticPr fontId="1" type="noConversion"/>
  </si>
  <si>
    <t>合同已双签，发票已寄天津</t>
    <phoneticPr fontId="1" type="noConversion"/>
  </si>
  <si>
    <t>23-0001663</t>
    <phoneticPr fontId="1" type="noConversion"/>
  </si>
  <si>
    <t>SO19080506641</t>
    <phoneticPr fontId="1" type="noConversion"/>
  </si>
  <si>
    <t>MT ANICHKOV BRIDGE</t>
    <phoneticPr fontId="1" type="noConversion"/>
  </si>
  <si>
    <t>2019ZRBJMY0448</t>
    <phoneticPr fontId="1" type="noConversion"/>
  </si>
  <si>
    <t>CONSORT采购ITT合同</t>
    <phoneticPr fontId="1" type="noConversion"/>
  </si>
  <si>
    <t>CONSORT</t>
    <phoneticPr fontId="1" type="noConversion"/>
  </si>
  <si>
    <t>ITT</t>
    <phoneticPr fontId="1" type="noConversion"/>
  </si>
  <si>
    <t>ZHOUSHAN</t>
    <phoneticPr fontId="1" type="noConversion"/>
  </si>
  <si>
    <t>合同已寄天津，天津已付2266810，没有给天津最终正价发票</t>
    <phoneticPr fontId="1" type="noConversion"/>
  </si>
  <si>
    <t>梅健</t>
  </si>
  <si>
    <t>梅健</t>
    <phoneticPr fontId="1" type="noConversion"/>
  </si>
  <si>
    <t>通过PCHK采购SK货租船合同</t>
    <phoneticPr fontId="1" type="noConversion"/>
  </si>
  <si>
    <t>通过PCHK采购SK货采购合同</t>
    <phoneticPr fontId="1" type="noConversion"/>
  </si>
  <si>
    <t>三山</t>
    <phoneticPr fontId="1" type="noConversion"/>
  </si>
  <si>
    <t>小宋借用</t>
    <phoneticPr fontId="1" type="noConversion"/>
  </si>
  <si>
    <t>西太油浆9.5</t>
    <phoneticPr fontId="1" type="noConversion"/>
  </si>
  <si>
    <t>西太油浆8.11(12月计价)</t>
    <phoneticPr fontId="1" type="noConversion"/>
  </si>
  <si>
    <t>西太油浆8.22（8月计价）</t>
    <phoneticPr fontId="1" type="noConversion"/>
  </si>
  <si>
    <t>西太油浆8.28（12月计价）</t>
    <phoneticPr fontId="1" type="noConversion"/>
  </si>
  <si>
    <t>三山</t>
    <phoneticPr fontId="1" type="noConversion"/>
  </si>
  <si>
    <t>2019ZRBJMY0450</t>
    <phoneticPr fontId="1" type="noConversion"/>
  </si>
  <si>
    <t>MT ANICHKOV BRIDGE</t>
    <phoneticPr fontId="1" type="noConversion"/>
  </si>
  <si>
    <t>联油TRAFI货</t>
    <phoneticPr fontId="1" type="noConversion"/>
  </si>
  <si>
    <t>西太油浆采购合同9月6日</t>
    <phoneticPr fontId="1" type="noConversion"/>
  </si>
  <si>
    <t>西太油浆采购合同9月6日的pu</t>
    <phoneticPr fontId="1" type="noConversion"/>
  </si>
  <si>
    <t>SK货销售新加坡</t>
    <phoneticPr fontId="1" type="noConversion"/>
  </si>
  <si>
    <t>通过联油采购TRAFI货</t>
    <phoneticPr fontId="1" type="noConversion"/>
  </si>
  <si>
    <t>9月</t>
    <phoneticPr fontId="1" type="noConversion"/>
  </si>
  <si>
    <t>2019ZRBJMY0526</t>
    <phoneticPr fontId="1" type="noConversion"/>
  </si>
  <si>
    <t>PALLAS ORUST</t>
    <phoneticPr fontId="1" type="noConversion"/>
  </si>
  <si>
    <t>2019ZRBJMY0449</t>
    <phoneticPr fontId="1" type="noConversion"/>
  </si>
  <si>
    <t>2019ZRBJMY0527</t>
    <phoneticPr fontId="1" type="noConversion"/>
  </si>
  <si>
    <t>三山</t>
    <phoneticPr fontId="1" type="noConversion"/>
  </si>
  <si>
    <t>HANG HAI YOU 11</t>
    <phoneticPr fontId="1" type="noConversion"/>
  </si>
  <si>
    <t>联油ANICHKOV BRIDGE</t>
    <phoneticPr fontId="1" type="noConversion"/>
  </si>
  <si>
    <t>通过联油采购中化油浆9月15</t>
    <phoneticPr fontId="1" type="noConversion"/>
  </si>
  <si>
    <t>通过联油采购中化油浆9月25</t>
    <phoneticPr fontId="1" type="noConversion"/>
  </si>
  <si>
    <t>TONG YU 8</t>
    <phoneticPr fontId="1" type="noConversion"/>
  </si>
  <si>
    <t>2019ZRBJMY0547</t>
  </si>
  <si>
    <t>2019ZRBJMY0451</t>
    <phoneticPr fontId="1" type="noConversion"/>
  </si>
  <si>
    <t>NC预付货款(暂估入账)</t>
    <phoneticPr fontId="1" type="noConversion"/>
  </si>
  <si>
    <t>船名</t>
    <phoneticPr fontId="1" type="noConversion"/>
  </si>
  <si>
    <t>提单数</t>
    <phoneticPr fontId="1" type="noConversion"/>
  </si>
  <si>
    <t>ANICHKOV BRIDGE</t>
    <phoneticPr fontId="1" type="noConversion"/>
  </si>
  <si>
    <t>发票开60天，原则上90内付款</t>
    <phoneticPr fontId="1" type="noConversion"/>
  </si>
  <si>
    <t>PR19090200068</t>
    <phoneticPr fontId="1" type="noConversion"/>
  </si>
  <si>
    <t>SO19092308171</t>
    <phoneticPr fontId="1" type="noConversion"/>
  </si>
  <si>
    <t>ANICHKOV BRIDGE卖中燃新加坡</t>
    <phoneticPr fontId="1" type="noConversion"/>
  </si>
  <si>
    <t>一个订单可以开多张发票，每开完一次票需要在“订单关闭模块”重新全部打开，已关闭那里要打√</t>
    <phoneticPr fontId="1" type="noConversion"/>
  </si>
  <si>
    <t>联油采购20000吨卖回给联油</t>
    <phoneticPr fontId="1" type="noConversion"/>
  </si>
  <si>
    <t>联油采购20000吨燃料油</t>
    <phoneticPr fontId="1" type="noConversion"/>
  </si>
  <si>
    <t>联油采购20000吨燃料油租船合同</t>
    <phoneticPr fontId="1" type="noConversion"/>
  </si>
  <si>
    <t>S-Trader</t>
    <phoneticPr fontId="1" type="noConversion"/>
  </si>
  <si>
    <t>TONG YU 8</t>
    <phoneticPr fontId="1" type="noConversion"/>
  </si>
  <si>
    <t>2019ZRBJMY0528</t>
    <phoneticPr fontId="1" type="noConversion"/>
  </si>
  <si>
    <t>FH19092309820</t>
    <phoneticPr fontId="1" type="noConversion"/>
  </si>
  <si>
    <t>XC19100809694</t>
    <phoneticPr fontId="1" type="noConversion"/>
  </si>
  <si>
    <t>23-0001673</t>
    <phoneticPr fontId="1" type="noConversion"/>
  </si>
  <si>
    <t>发票已寄出</t>
    <phoneticPr fontId="1" type="noConversion"/>
  </si>
  <si>
    <t>西太油浆9.15(部分货量1月计价)</t>
    <phoneticPr fontId="1" type="noConversion"/>
  </si>
  <si>
    <t>西太油浆9.25(部分货量1月计价)</t>
    <phoneticPr fontId="1" type="noConversion"/>
  </si>
  <si>
    <t>三山</t>
    <phoneticPr fontId="1" type="noConversion"/>
  </si>
  <si>
    <t>2019ZRBJMY0530</t>
    <phoneticPr fontId="1" type="noConversion"/>
  </si>
  <si>
    <t>ANGEL NO.2</t>
    <phoneticPr fontId="1" type="noConversion"/>
  </si>
  <si>
    <t>2019ZRBJMY0548</t>
    <phoneticPr fontId="1" type="noConversion"/>
  </si>
  <si>
    <t>静怡</t>
    <phoneticPr fontId="1" type="noConversion"/>
  </si>
  <si>
    <t>联油舟山ITT</t>
    <phoneticPr fontId="1" type="noConversion"/>
  </si>
  <si>
    <t>中燃新加坡付</t>
    <phoneticPr fontId="1" type="noConversion"/>
  </si>
  <si>
    <t>西太柴油11.1~3</t>
    <phoneticPr fontId="1" type="noConversion"/>
  </si>
  <si>
    <t>西太柴油采购11月</t>
    <phoneticPr fontId="1" type="noConversion"/>
  </si>
  <si>
    <t>ANGEL NO.2</t>
    <phoneticPr fontId="1" type="noConversion"/>
  </si>
  <si>
    <t>2019ZRBJMY0619</t>
  </si>
  <si>
    <t>西太柴油11.10~14</t>
    <phoneticPr fontId="1" type="noConversion"/>
  </si>
  <si>
    <t>VITOL采购2.4万吨</t>
    <phoneticPr fontId="1" type="noConversion"/>
  </si>
  <si>
    <t>ITT</t>
    <phoneticPr fontId="1" type="noConversion"/>
  </si>
  <si>
    <t>西太柴油11</t>
    <phoneticPr fontId="1" type="noConversion"/>
  </si>
  <si>
    <t>10月</t>
    <phoneticPr fontId="1" type="noConversion"/>
  </si>
  <si>
    <t>2019ZRBJMY0545</t>
    <phoneticPr fontId="1" type="noConversion"/>
  </si>
  <si>
    <t>PR19103000084</t>
    <phoneticPr fontId="1" type="noConversion"/>
  </si>
  <si>
    <t>SO19103109370</t>
    <phoneticPr fontId="1" type="noConversion"/>
  </si>
  <si>
    <t>FH19103111246</t>
    <phoneticPr fontId="1" type="noConversion"/>
  </si>
  <si>
    <t>提单数</t>
    <phoneticPr fontId="1" type="noConversion"/>
  </si>
  <si>
    <t>收款日</t>
    <phoneticPr fontId="1" type="noConversion"/>
  </si>
  <si>
    <t>XC19103110620，XC19103110621</t>
    <phoneticPr fontId="1" type="noConversion"/>
  </si>
  <si>
    <t>23-0001676</t>
  </si>
  <si>
    <t>23-0001675</t>
    <phoneticPr fontId="1" type="noConversion"/>
  </si>
  <si>
    <t>西太柴油采购11月PU</t>
    <phoneticPr fontId="1" type="noConversion"/>
  </si>
  <si>
    <t>西太柴油采购第一载租船合同</t>
    <phoneticPr fontId="1" type="noConversion"/>
  </si>
  <si>
    <t>西太柴油11月卖天津合同</t>
    <phoneticPr fontId="1" type="noConversion"/>
  </si>
  <si>
    <t>开具PU或信用证(远邦/西太PU报财务部)</t>
    <phoneticPr fontId="1" type="noConversion"/>
  </si>
  <si>
    <t>2019ZRBJMY0546</t>
    <phoneticPr fontId="1" type="noConversion"/>
  </si>
  <si>
    <t>TRA1911051993</t>
    <phoneticPr fontId="1" type="noConversion"/>
  </si>
  <si>
    <t>DC1911051991</t>
    <phoneticPr fontId="1" type="noConversion"/>
  </si>
  <si>
    <t>FR1911051841</t>
    <phoneticPr fontId="1" type="noConversion"/>
  </si>
  <si>
    <t>VITOL货1107</t>
    <phoneticPr fontId="1" type="noConversion"/>
  </si>
  <si>
    <t>MGO</t>
    <phoneticPr fontId="1" type="noConversion"/>
  </si>
  <si>
    <t>出罐可以随便选</t>
    <phoneticPr fontId="1" type="noConversion"/>
  </si>
  <si>
    <t>运费填个1就行</t>
    <phoneticPr fontId="1" type="noConversion"/>
  </si>
  <si>
    <t>ITT完成日</t>
    <phoneticPr fontId="1" type="noConversion"/>
  </si>
  <si>
    <t>换单后</t>
    <phoneticPr fontId="1" type="noConversion"/>
  </si>
  <si>
    <t>提单日</t>
    <phoneticPr fontId="1" type="noConversion"/>
  </si>
  <si>
    <t>11月西太8000吨柴油卖天津</t>
    <phoneticPr fontId="1" type="noConversion"/>
  </si>
  <si>
    <t>2019ZRBJMY0617</t>
    <phoneticPr fontId="1" type="noConversion"/>
  </si>
  <si>
    <t>JIN YOU 4 &amp; HONGDAHAI10</t>
    <phoneticPr fontId="1" type="noConversion"/>
  </si>
  <si>
    <t>发票已发杨燕</t>
    <phoneticPr fontId="1" type="noConversion"/>
  </si>
  <si>
    <t>西太柴油采购第二载租船合同</t>
    <phoneticPr fontId="1" type="noConversion"/>
  </si>
  <si>
    <t>西太柴油采购第三载租船合同</t>
    <phoneticPr fontId="1" type="noConversion"/>
  </si>
  <si>
    <t>11月卖天津13000吨低硫</t>
    <phoneticPr fontId="1" type="noConversion"/>
  </si>
  <si>
    <t>卖天津洋山低硫货13000吨</t>
    <phoneticPr fontId="1" type="noConversion"/>
  </si>
  <si>
    <t>2019ZRBJMY0668</t>
    <phoneticPr fontId="1" type="noConversion"/>
  </si>
  <si>
    <t>给高伟用</t>
    <phoneticPr fontId="1" type="noConversion"/>
  </si>
  <si>
    <t>宏达海10</t>
    <phoneticPr fontId="1" type="noConversion"/>
  </si>
  <si>
    <t>津油4</t>
    <phoneticPr fontId="1" type="noConversion"/>
  </si>
  <si>
    <t>ANGEL NO2</t>
    <phoneticPr fontId="1" type="noConversion"/>
  </si>
  <si>
    <t>洋山提</t>
    <phoneticPr fontId="1" type="noConversion"/>
  </si>
  <si>
    <t>青岛提</t>
    <phoneticPr fontId="1" type="noConversion"/>
  </si>
  <si>
    <t>PR19112700101</t>
    <phoneticPr fontId="1" type="noConversion"/>
  </si>
  <si>
    <t>2019ZRBJMY0616</t>
    <phoneticPr fontId="1" type="noConversion"/>
  </si>
  <si>
    <t>SO19112810421</t>
    <phoneticPr fontId="1" type="noConversion"/>
  </si>
  <si>
    <t>FH19112812552</t>
    <phoneticPr fontId="1" type="noConversion"/>
  </si>
  <si>
    <t>FH19112812553</t>
    <phoneticPr fontId="1" type="noConversion"/>
  </si>
  <si>
    <t>西太柴油12月采购</t>
    <phoneticPr fontId="1" type="noConversion"/>
  </si>
  <si>
    <t>西太柴油12月第一载租船</t>
    <phoneticPr fontId="1" type="noConversion"/>
  </si>
  <si>
    <t>西太柴油12月第二载租船</t>
    <phoneticPr fontId="1" type="noConversion"/>
  </si>
  <si>
    <t>洋山油品配送（内部调拨）</t>
    <phoneticPr fontId="1" type="noConversion"/>
  </si>
  <si>
    <t>2019ZRBJMY0620</t>
    <phoneticPr fontId="1" type="noConversion"/>
  </si>
  <si>
    <t>TRA1911282205</t>
    <phoneticPr fontId="1" type="noConversion"/>
  </si>
  <si>
    <t>FR1911282043</t>
    <phoneticPr fontId="1" type="noConversion"/>
  </si>
  <si>
    <t>青岛油品配送（内部调拨）</t>
    <phoneticPr fontId="1" type="noConversion"/>
  </si>
  <si>
    <t>TRA1911282206</t>
    <phoneticPr fontId="1" type="noConversion"/>
  </si>
  <si>
    <t>DC1911282176</t>
    <phoneticPr fontId="1" type="noConversion"/>
  </si>
  <si>
    <t>FR1911282044</t>
    <phoneticPr fontId="1" type="noConversion"/>
  </si>
  <si>
    <t>XC19112811726</t>
    <phoneticPr fontId="1" type="noConversion"/>
  </si>
  <si>
    <t>西太柴油12</t>
  </si>
  <si>
    <t>西太柴油12</t>
    <phoneticPr fontId="1" type="noConversion"/>
  </si>
  <si>
    <t>静怡</t>
    <phoneticPr fontId="1" type="noConversion"/>
  </si>
  <si>
    <t>联油soil过货10.13S-TRADER</t>
    <phoneticPr fontId="1" type="noConversion"/>
  </si>
  <si>
    <t>2019ZRBJMY0716</t>
    <phoneticPr fontId="1" type="noConversion"/>
  </si>
  <si>
    <t>2019ZRBJMY0718</t>
  </si>
  <si>
    <t>2019ZRBJMY0720</t>
  </si>
  <si>
    <t>CF1911292310</t>
    <phoneticPr fontId="1" type="noConversion"/>
  </si>
  <si>
    <t>PR19112800102</t>
    <phoneticPr fontId="1" type="noConversion"/>
  </si>
  <si>
    <t>SO19120210539</t>
    <phoneticPr fontId="1" type="noConversion"/>
  </si>
  <si>
    <t>FH19120212715</t>
    <phoneticPr fontId="1" type="noConversion"/>
  </si>
  <si>
    <t>XC19120211834</t>
    <phoneticPr fontId="1" type="noConversion"/>
  </si>
  <si>
    <t>柴油得把桶的最高和最低数量填上</t>
    <phoneticPr fontId="1" type="noConversion"/>
  </si>
  <si>
    <t>FH19120212732</t>
    <phoneticPr fontId="1" type="noConversion"/>
  </si>
  <si>
    <t>XC19120211838</t>
    <phoneticPr fontId="1" type="noConversion"/>
  </si>
  <si>
    <t>第一船</t>
    <phoneticPr fontId="1" type="noConversion"/>
  </si>
  <si>
    <t>第三船</t>
    <phoneticPr fontId="1" type="noConversion"/>
  </si>
  <si>
    <t>XC19112811725</t>
    <phoneticPr fontId="1" type="noConversion"/>
  </si>
  <si>
    <t>23-0001693</t>
    <phoneticPr fontId="1" type="noConversion"/>
  </si>
  <si>
    <t>23-0001695</t>
    <phoneticPr fontId="1" type="noConversion"/>
  </si>
  <si>
    <t>23-0001696</t>
    <phoneticPr fontId="1" type="noConversion"/>
  </si>
  <si>
    <t>红冲</t>
    <phoneticPr fontId="1" type="noConversion"/>
  </si>
  <si>
    <t>新发票</t>
    <phoneticPr fontId="1" type="noConversion"/>
  </si>
  <si>
    <t>HAI YAN</t>
    <phoneticPr fontId="1" type="noConversion"/>
  </si>
  <si>
    <t>2019ZRBJMY0549</t>
    <phoneticPr fontId="1" type="noConversion"/>
  </si>
  <si>
    <t>23-0001697</t>
    <phoneticPr fontId="1" type="noConversion"/>
  </si>
  <si>
    <t>删</t>
    <phoneticPr fontId="1" type="noConversion"/>
  </si>
  <si>
    <t>删完重做</t>
    <phoneticPr fontId="1" type="noConversion"/>
  </si>
  <si>
    <t>23-0001694</t>
    <phoneticPr fontId="1" type="noConversion"/>
  </si>
  <si>
    <t>发票已寄</t>
    <phoneticPr fontId="1" type="noConversion"/>
  </si>
  <si>
    <t>西太柴油12月卖天津合同</t>
    <phoneticPr fontId="1" type="noConversion"/>
  </si>
  <si>
    <t>连悦卖中燃，完税贸易</t>
    <phoneticPr fontId="1" type="noConversion"/>
  </si>
  <si>
    <t>MD19038</t>
    <phoneticPr fontId="1" type="noConversion"/>
  </si>
  <si>
    <t>中燃卖天津，完税贸易</t>
    <phoneticPr fontId="1" type="noConversion"/>
  </si>
  <si>
    <t>MD19039</t>
  </si>
  <si>
    <t>12月西太8000吨柴油卖天津</t>
    <phoneticPr fontId="1" type="noConversion"/>
  </si>
  <si>
    <t>第二船</t>
    <phoneticPr fontId="1" type="noConversion"/>
  </si>
  <si>
    <t>ANGEL NO2</t>
    <phoneticPr fontId="1" type="noConversion"/>
  </si>
  <si>
    <t>2019ZRBJMY0719</t>
    <phoneticPr fontId="1" type="noConversion"/>
  </si>
  <si>
    <t>杨心叶用</t>
    <phoneticPr fontId="1" type="noConversion"/>
  </si>
  <si>
    <t xml:space="preserve">  </t>
    <phoneticPr fontId="1" type="noConversion"/>
  </si>
  <si>
    <t>2019ZRBJMY0669</t>
    <phoneticPr fontId="1" type="noConversion"/>
  </si>
  <si>
    <t>2019ZRBJMY0618</t>
    <phoneticPr fontId="1" type="noConversion"/>
  </si>
  <si>
    <t>2019ZRBJMY0667</t>
    <phoneticPr fontId="1" type="noConversion"/>
  </si>
  <si>
    <t>2019ZRBJMY0672</t>
    <phoneticPr fontId="1" type="noConversion"/>
  </si>
  <si>
    <t>2019ZRBJMY0673</t>
    <phoneticPr fontId="1" type="noConversion"/>
  </si>
  <si>
    <t>PR19122500115</t>
    <phoneticPr fontId="1" type="noConversion"/>
  </si>
  <si>
    <t>FH19122613759</t>
    <phoneticPr fontId="1" type="noConversion"/>
  </si>
  <si>
    <t>FH19122613760</t>
    <phoneticPr fontId="1" type="noConversion"/>
  </si>
  <si>
    <r>
      <t>2019ZRBJ</t>
    </r>
    <r>
      <rPr>
        <sz val="11"/>
        <color rgb="FFFF0000"/>
        <rFont val="宋体"/>
        <family val="3"/>
        <charset val="134"/>
        <scheme val="minor"/>
      </rPr>
      <t>DR0717</t>
    </r>
    <phoneticPr fontId="1" type="noConversion"/>
  </si>
  <si>
    <t>XC19122612838</t>
    <phoneticPr fontId="1" type="noConversion"/>
  </si>
  <si>
    <t>23-0001705</t>
    <phoneticPr fontId="1" type="noConversion"/>
  </si>
  <si>
    <t>发票</t>
    <phoneticPr fontId="1" type="noConversion"/>
  </si>
  <si>
    <t>XC19122612839</t>
    <phoneticPr fontId="1" type="noConversion"/>
  </si>
  <si>
    <t>SO19122611407</t>
    <phoneticPr fontId="1" type="noConversion"/>
  </si>
  <si>
    <t>23-0001706</t>
    <phoneticPr fontId="1" type="noConversion"/>
  </si>
  <si>
    <t>DC1911282175</t>
    <phoneticPr fontId="1" type="noConversion"/>
  </si>
  <si>
    <t>23-0001662</t>
    <phoneticPr fontId="1" type="noConversion"/>
  </si>
  <si>
    <t>23-0001692</t>
    <phoneticPr fontId="1" type="noConversion"/>
  </si>
  <si>
    <t>2020ZRBJMY0045</t>
  </si>
  <si>
    <t>PCHK(FREEPOINT货)0109</t>
    <phoneticPr fontId="1" type="noConversion"/>
  </si>
  <si>
    <t>连悦卖中燃</t>
    <phoneticPr fontId="1" type="noConversion"/>
  </si>
  <si>
    <t>PAMIR</t>
    <phoneticPr fontId="1" type="noConversion"/>
  </si>
  <si>
    <t>MD19041</t>
    <phoneticPr fontId="1" type="noConversion"/>
  </si>
  <si>
    <t>西太柴油0110</t>
    <phoneticPr fontId="1" type="noConversion"/>
  </si>
  <si>
    <t>freepoint36000吨燃料油卖天津</t>
    <phoneticPr fontId="1" type="noConversion"/>
  </si>
  <si>
    <t>船名</t>
    <phoneticPr fontId="1" type="noConversion"/>
  </si>
  <si>
    <t>PAMIR</t>
    <phoneticPr fontId="1" type="noConversion"/>
  </si>
  <si>
    <t>西太柴油1月采购</t>
    <phoneticPr fontId="1" type="noConversion"/>
  </si>
  <si>
    <t>ITT/FOB</t>
    <phoneticPr fontId="1" type="noConversion"/>
  </si>
  <si>
    <t>2020ZRBJMY0044</t>
    <phoneticPr fontId="1" type="noConversion"/>
  </si>
  <si>
    <t>PCHK采购FREEPOINT货36000吨 CFR</t>
    <phoneticPr fontId="1" type="noConversion"/>
  </si>
  <si>
    <t>FREEPOINT货36000吨中燃卖天津</t>
    <phoneticPr fontId="1" type="noConversion"/>
  </si>
  <si>
    <t>西太柴油0117</t>
    <phoneticPr fontId="1" type="noConversion"/>
  </si>
  <si>
    <t>2019ZRBJMY0529</t>
    <phoneticPr fontId="1" type="noConversion"/>
  </si>
  <si>
    <t>PCHK(FREEPOINT货)0204-PAMIR</t>
    <phoneticPr fontId="1" type="noConversion"/>
  </si>
  <si>
    <t>PCHK(FREEPOINT货)0204-ANICHKOV</t>
    <phoneticPr fontId="1" type="noConversion"/>
  </si>
  <si>
    <t>2月西太5000吨柴油卖天津</t>
    <phoneticPr fontId="1" type="noConversion"/>
  </si>
  <si>
    <t>5000吨西太柴油卖天津</t>
    <phoneticPr fontId="1" type="noConversion"/>
  </si>
  <si>
    <t>MD20003</t>
    <phoneticPr fontId="1" type="noConversion"/>
  </si>
  <si>
    <t>2020ZRBJMY0139</t>
    <phoneticPr fontId="1" type="noConversion"/>
  </si>
  <si>
    <t>2020ZRBJMY0143</t>
  </si>
  <si>
    <t>PR20021100013</t>
    <phoneticPr fontId="1" type="noConversion"/>
  </si>
  <si>
    <t>FH20021100998</t>
    <phoneticPr fontId="1" type="noConversion"/>
  </si>
  <si>
    <t>PR20021100014</t>
    <phoneticPr fontId="1" type="noConversion"/>
  </si>
  <si>
    <t>完税贸易卖中燃总部5000吨</t>
    <phoneticPr fontId="1" type="noConversion"/>
  </si>
  <si>
    <t>FH20021101004</t>
    <phoneticPr fontId="1" type="noConversion"/>
  </si>
  <si>
    <t>油品配送（内部调拨）</t>
    <phoneticPr fontId="1" type="noConversion"/>
  </si>
  <si>
    <t>油品配送（内部调拨）</t>
    <phoneticPr fontId="1" type="noConversion"/>
  </si>
  <si>
    <t>TRA2002110224</t>
    <phoneticPr fontId="1" type="noConversion"/>
  </si>
  <si>
    <t>DC2002110212</t>
    <phoneticPr fontId="1" type="noConversion"/>
  </si>
  <si>
    <t>FR2002110207</t>
    <phoneticPr fontId="1" type="noConversion"/>
  </si>
  <si>
    <t>XC20021100929</t>
    <phoneticPr fontId="1" type="noConversion"/>
  </si>
  <si>
    <t>马悦借用</t>
    <phoneticPr fontId="1" type="noConversion"/>
  </si>
  <si>
    <t>23-0001720</t>
    <phoneticPr fontId="1" type="noConversion"/>
  </si>
  <si>
    <t>发票号</t>
    <phoneticPr fontId="1" type="noConversion"/>
  </si>
  <si>
    <t>23-0001728</t>
    <phoneticPr fontId="1" type="noConversion"/>
  </si>
  <si>
    <t>23-0001719</t>
    <phoneticPr fontId="1" type="noConversion"/>
  </si>
  <si>
    <t>SO20021100843</t>
    <phoneticPr fontId="1" type="noConversion"/>
  </si>
  <si>
    <t>中燃总部卖天津</t>
    <phoneticPr fontId="1" type="noConversion"/>
  </si>
  <si>
    <t>23-0001727</t>
    <phoneticPr fontId="1" type="noConversion"/>
  </si>
  <si>
    <t>XC20021100924</t>
    <phoneticPr fontId="1" type="noConversion"/>
  </si>
  <si>
    <t>23-0001729</t>
    <phoneticPr fontId="1" type="noConversion"/>
  </si>
  <si>
    <t>23-0001730</t>
    <phoneticPr fontId="1" type="noConversion"/>
  </si>
  <si>
    <t>西太柴油2月从联油新加坡采购</t>
    <phoneticPr fontId="1" type="noConversion"/>
  </si>
  <si>
    <t>西太柴油3月从中化新加坡采购</t>
    <phoneticPr fontId="1" type="noConversion"/>
  </si>
  <si>
    <t>西太柴油3月从中化新加坡采购PU</t>
    <phoneticPr fontId="1" type="noConversion"/>
  </si>
  <si>
    <t>2020ZRBJMY0141</t>
    <phoneticPr fontId="1" type="noConversion"/>
  </si>
  <si>
    <t>2020ZRBJMY0211</t>
  </si>
  <si>
    <t>2020ZRBJMY0213</t>
  </si>
  <si>
    <t>2020ZRBJMY0140</t>
    <phoneticPr fontId="1" type="noConversion"/>
  </si>
  <si>
    <t>TRA2002280309</t>
    <phoneticPr fontId="1" type="noConversion"/>
  </si>
  <si>
    <t>DC2002280308</t>
    <phoneticPr fontId="1" type="noConversion"/>
  </si>
  <si>
    <t>FR2002280304</t>
    <phoneticPr fontId="1" type="noConversion"/>
  </si>
  <si>
    <t>PR20022800020</t>
    <phoneticPr fontId="1" type="noConversion"/>
  </si>
  <si>
    <t>2020ZRBJMY0046</t>
    <phoneticPr fontId="1" type="noConversion"/>
  </si>
  <si>
    <t>FH20022801476</t>
    <phoneticPr fontId="1" type="noConversion"/>
  </si>
  <si>
    <t>新富源8</t>
    <phoneticPr fontId="1" type="noConversion"/>
  </si>
  <si>
    <t>2月28日已寄天津</t>
    <phoneticPr fontId="1" type="noConversion"/>
  </si>
  <si>
    <t>运费发票</t>
    <phoneticPr fontId="1" type="noConversion"/>
  </si>
  <si>
    <t>CF2003020425</t>
    <phoneticPr fontId="1" type="noConversion"/>
  </si>
  <si>
    <t>对冲23-0001734</t>
    <phoneticPr fontId="1" type="noConversion"/>
  </si>
  <si>
    <t>初始23-0001732</t>
    <phoneticPr fontId="1" type="noConversion"/>
  </si>
  <si>
    <t>SO20022801230</t>
    <phoneticPr fontId="1" type="noConversion"/>
  </si>
  <si>
    <t>XC20022801386</t>
    <phoneticPr fontId="1" type="noConversion"/>
  </si>
  <si>
    <t>23-0001735</t>
    <phoneticPr fontId="1" type="noConversion"/>
  </si>
  <si>
    <t>PCHK采购FREEPOINT货40000吨 CFR</t>
    <phoneticPr fontId="1" type="noConversion"/>
  </si>
  <si>
    <t>从PCHK采购3月份FREEPOINT货40000吨 CFR</t>
    <phoneticPr fontId="1" type="noConversion"/>
  </si>
  <si>
    <t>PCHK(FREEPOINT货)0318-CLEAN THRASHER</t>
    <phoneticPr fontId="1" type="noConversion"/>
  </si>
  <si>
    <t>SO19040202870</t>
    <phoneticPr fontId="1" type="noConversion"/>
  </si>
  <si>
    <t>sinochem/WEPEC</t>
    <phoneticPr fontId="1" type="noConversion"/>
  </si>
  <si>
    <t>N/A</t>
    <phoneticPr fontId="1" type="noConversion"/>
  </si>
  <si>
    <t>2020ZRBJMY0043</t>
    <phoneticPr fontId="1" type="noConversion"/>
  </si>
  <si>
    <t>西太柴油4月从中化新加坡采购</t>
    <phoneticPr fontId="1" type="noConversion"/>
  </si>
  <si>
    <t>西太柴油4月从中化新加坡采购PU</t>
    <phoneticPr fontId="1" type="noConversion"/>
  </si>
  <si>
    <t>2020ZRBJMY0210</t>
    <phoneticPr fontId="1" type="noConversion"/>
  </si>
  <si>
    <t>固定价</t>
    <phoneticPr fontId="1" type="noConversion"/>
  </si>
  <si>
    <t>2020ZRBJMY0042</t>
    <phoneticPr fontId="1" type="noConversion"/>
  </si>
  <si>
    <t>西太柴油0401</t>
    <phoneticPr fontId="1" type="noConversion"/>
  </si>
  <si>
    <t>对冲</t>
    <phoneticPr fontId="1" type="noConversion"/>
  </si>
  <si>
    <t>23-0001744</t>
    <phoneticPr fontId="1" type="noConversion"/>
  </si>
  <si>
    <t>23-0001745</t>
  </si>
  <si>
    <t>23-0001746</t>
  </si>
  <si>
    <t>补充协议和发票已于4月14日寄出</t>
    <phoneticPr fontId="1" type="noConversion"/>
  </si>
  <si>
    <t>SO20021100840</t>
    <phoneticPr fontId="1" type="noConversion"/>
  </si>
  <si>
    <t>西太柴油5月从中化新加坡采购</t>
    <phoneticPr fontId="1" type="noConversion"/>
  </si>
  <si>
    <t>西太柴油5月从中化新加坡采购PU</t>
    <phoneticPr fontId="1" type="noConversion"/>
  </si>
  <si>
    <t>西太柴油0402</t>
    <phoneticPr fontId="1" type="noConversion"/>
  </si>
  <si>
    <t>PCHK采购trafi4.2万吨高硫货</t>
    <phoneticPr fontId="1" type="noConversion"/>
  </si>
  <si>
    <t>FOB</t>
    <phoneticPr fontId="1" type="noConversion"/>
  </si>
  <si>
    <t>2020ZRBJMY0418</t>
  </si>
  <si>
    <t>PCHK采购trafi4.2万吨高硫货租船</t>
    <phoneticPr fontId="1" type="noConversion"/>
  </si>
  <si>
    <t>2020ZRBJMY0416</t>
    <phoneticPr fontId="1" type="noConversion"/>
  </si>
  <si>
    <t>PCHK(TRAFI)0516 MAGIC WAND</t>
    <phoneticPr fontId="1" type="noConversion"/>
  </si>
  <si>
    <t>2020ZRBJMY0214</t>
    <phoneticPr fontId="1" type="noConversion"/>
  </si>
  <si>
    <t>2020ZRBJMY0417</t>
    <phoneticPr fontId="1" type="noConversion"/>
  </si>
  <si>
    <t>西太柴油6月从中化新加坡采购PU</t>
    <phoneticPr fontId="1" type="noConversion"/>
  </si>
  <si>
    <t>2020ZRBJMY0212</t>
    <phoneticPr fontId="1" type="noConversion"/>
  </si>
  <si>
    <t>2020ZRBJMY0142</t>
    <phoneticPr fontId="1" type="noConversion"/>
  </si>
  <si>
    <t>太湖退油06</t>
    <phoneticPr fontId="1" type="noConversion"/>
  </si>
  <si>
    <t>N/A</t>
    <phoneticPr fontId="1" type="noConversion"/>
  </si>
  <si>
    <t>2020ZRBJMY0419</t>
    <phoneticPr fontId="1" type="noConversion"/>
  </si>
  <si>
    <t>卖freepoint4万吨高硫</t>
    <phoneticPr fontId="1" type="noConversion"/>
  </si>
  <si>
    <t>卖中基1万吨高硫(9月计价)</t>
    <phoneticPr fontId="1" type="noConversion"/>
  </si>
  <si>
    <t>卖freepoint42000吨低硫燃料油</t>
    <phoneticPr fontId="1" type="noConversion"/>
  </si>
  <si>
    <t>西太柴油6月从中化新加坡采购</t>
    <phoneticPr fontId="1" type="noConversion"/>
  </si>
  <si>
    <t>2020ZRBJMY0490</t>
    <phoneticPr fontId="1" type="noConversion"/>
  </si>
  <si>
    <t>2020ZRBJMY0488</t>
    <phoneticPr fontId="1" type="noConversion"/>
  </si>
  <si>
    <t>西太燃料油7月从中化新加坡采购pu</t>
    <phoneticPr fontId="1" type="noConversion"/>
  </si>
  <si>
    <t>2020ZRBJMY0491</t>
    <phoneticPr fontId="1" type="noConversion"/>
  </si>
  <si>
    <t>西太柴油07</t>
    <phoneticPr fontId="1" type="noConversion"/>
  </si>
  <si>
    <t>西太柴油0501+02</t>
    <phoneticPr fontId="1" type="noConversion"/>
  </si>
  <si>
    <t>卖中基高硫燃料油（8月、9月各1万吨）</t>
    <phoneticPr fontId="1" type="noConversion"/>
  </si>
  <si>
    <t>2020ZRBJMY0489</t>
    <phoneticPr fontId="1" type="noConversion"/>
  </si>
  <si>
    <t>西太柴油7月从中化新加坡采购2万吨</t>
    <phoneticPr fontId="1" type="noConversion"/>
  </si>
  <si>
    <t>西太燃料油07</t>
    <phoneticPr fontId="1" type="noConversion"/>
  </si>
  <si>
    <t>中燃总部采购，后改为连悦</t>
    <phoneticPr fontId="1" type="noConversion"/>
  </si>
  <si>
    <t>西太柴油7月从中化新加坡采购2万吨PU</t>
    <phoneticPr fontId="1" type="noConversion"/>
  </si>
  <si>
    <t>2020ZRBJMY0492</t>
    <phoneticPr fontId="1" type="noConversion"/>
  </si>
  <si>
    <t>2020ZRBJMY0603</t>
  </si>
  <si>
    <t>2020ZRBJMY0605</t>
  </si>
  <si>
    <t>西太柴油06</t>
    <phoneticPr fontId="1" type="noConversion"/>
  </si>
  <si>
    <t>PR20070300070</t>
    <phoneticPr fontId="1" type="noConversion"/>
  </si>
  <si>
    <t>XC20070405390</t>
    <phoneticPr fontId="1" type="noConversion"/>
  </si>
  <si>
    <t>23-0001781</t>
    <phoneticPr fontId="1" type="noConversion"/>
  </si>
  <si>
    <t>卖中基1万吨高硫(8月计价)</t>
    <phoneticPr fontId="1" type="noConversion"/>
  </si>
  <si>
    <t>卖中基1万吨高硫(8月计价)的履约担保函</t>
    <phoneticPr fontId="1" type="noConversion"/>
  </si>
  <si>
    <t>2020ZRBJMY0602</t>
    <phoneticPr fontId="1" type="noConversion"/>
  </si>
  <si>
    <t>提单吨数</t>
    <phoneticPr fontId="0" type="Hiragana"/>
  </si>
  <si>
    <t>提单桶数</t>
    <phoneticPr fontId="1" type="noConversion"/>
  </si>
  <si>
    <t>我方合同号</t>
    <phoneticPr fontId="1" type="noConversion"/>
  </si>
  <si>
    <t>成交日</t>
    <phoneticPr fontId="1" type="noConversion"/>
  </si>
  <si>
    <t>卸货指令日</t>
    <phoneticPr fontId="1" type="noConversion"/>
  </si>
  <si>
    <t>2007274-GO-SQ</t>
    <phoneticPr fontId="1" type="noConversion"/>
  </si>
  <si>
    <t>成交日期</t>
    <phoneticPr fontId="1" type="noConversion"/>
  </si>
  <si>
    <t>卖方合同号</t>
    <phoneticPr fontId="1" type="noConversion"/>
  </si>
  <si>
    <t>我方合同号</t>
    <phoneticPr fontId="1" type="noConversion"/>
  </si>
  <si>
    <t>船名</t>
    <phoneticPr fontId="1" type="noConversion"/>
  </si>
  <si>
    <t>对方发票号</t>
    <phoneticPr fontId="1" type="noConversion"/>
  </si>
  <si>
    <t>发票总金额</t>
    <phoneticPr fontId="1" type="noConversion"/>
  </si>
  <si>
    <t>卖方合同号</t>
    <phoneticPr fontId="1" type="noConversion"/>
  </si>
  <si>
    <t>索引号</t>
    <phoneticPr fontId="1" type="noConversion"/>
  </si>
  <si>
    <t>付款日期</t>
    <phoneticPr fontId="1" type="noConversion"/>
  </si>
  <si>
    <t>2020ZRBJMY0489</t>
    <phoneticPr fontId="1" type="noConversion"/>
  </si>
  <si>
    <t>库存组织</t>
    <phoneticPr fontId="1" type="noConversion"/>
  </si>
  <si>
    <t>卖中基1万吨高硫(9月计价)的履约担保函</t>
  </si>
  <si>
    <t>合同CD</t>
    <phoneticPr fontId="1" type="noConversion"/>
  </si>
  <si>
    <t>卸货指令DH</t>
    <phoneticPr fontId="1" type="noConversion"/>
  </si>
  <si>
    <t>LOT 1</t>
    <phoneticPr fontId="1" type="noConversion"/>
  </si>
  <si>
    <t>QG2007130175</t>
    <phoneticPr fontId="1" type="noConversion"/>
  </si>
  <si>
    <t>批次</t>
    <phoneticPr fontId="1" type="noConversion"/>
  </si>
  <si>
    <t>提单吨数</t>
    <phoneticPr fontId="1" type="noConversion"/>
  </si>
  <si>
    <t>提单桶数</t>
    <phoneticPr fontId="1" type="noConversion"/>
  </si>
  <si>
    <t>大连</t>
    <phoneticPr fontId="1" type="noConversion"/>
  </si>
  <si>
    <t>物权凭证CR</t>
    <phoneticPr fontId="1" type="noConversion"/>
  </si>
  <si>
    <t>CD号码</t>
    <phoneticPr fontId="1" type="noConversion"/>
  </si>
  <si>
    <t>CR号码</t>
    <phoneticPr fontId="1" type="noConversion"/>
  </si>
  <si>
    <t>付款类型</t>
    <phoneticPr fontId="1" type="noConversion"/>
  </si>
  <si>
    <t>付款金额</t>
    <phoneticPr fontId="1" type="noConversion"/>
  </si>
  <si>
    <t>发票和请款</t>
    <phoneticPr fontId="1" type="noConversion"/>
  </si>
  <si>
    <t>DH日期</t>
    <phoneticPr fontId="1" type="noConversion"/>
  </si>
  <si>
    <t>HSFO</t>
    <phoneticPr fontId="1" type="noConversion"/>
  </si>
  <si>
    <t>HONGFA SHIPPING</t>
    <phoneticPr fontId="1" type="noConversion"/>
  </si>
  <si>
    <t>QC号码</t>
    <phoneticPr fontId="1" type="noConversion"/>
  </si>
  <si>
    <t>请购QC</t>
    <phoneticPr fontId="1" type="noConversion"/>
  </si>
  <si>
    <t>发票日期</t>
    <phoneticPr fontId="1" type="noConversion"/>
  </si>
  <si>
    <t>发票日期</t>
    <phoneticPr fontId="1" type="noConversion"/>
  </si>
  <si>
    <t>原始发票号</t>
    <phoneticPr fontId="1" type="noConversion"/>
  </si>
  <si>
    <t>正价采购</t>
  </si>
  <si>
    <t>出库单号</t>
    <phoneticPr fontId="0" type="Hiragana"/>
  </si>
  <si>
    <t>付款类型</t>
    <phoneticPr fontId="1" type="noConversion"/>
  </si>
  <si>
    <t>2020ZRBJMY0462</t>
    <phoneticPr fontId="1" type="noConversion"/>
  </si>
  <si>
    <t>西太燃料油7月从中化新加坡采购</t>
    <phoneticPr fontId="1" type="noConversion"/>
  </si>
  <si>
    <t>2020ZRBJMY0604</t>
    <phoneticPr fontId="1" type="noConversion"/>
  </si>
  <si>
    <t>QG2007170179</t>
    <phoneticPr fontId="1" type="noConversion"/>
  </si>
  <si>
    <t>舟山</t>
    <phoneticPr fontId="1" type="noConversion"/>
  </si>
  <si>
    <t>合同执行员</t>
    <phoneticPr fontId="1" type="noConversion"/>
  </si>
  <si>
    <t>PORTS</t>
    <phoneticPr fontId="1" type="noConversion"/>
  </si>
  <si>
    <t>河北</t>
    <phoneticPr fontId="1" type="noConversion"/>
  </si>
  <si>
    <t>青岛</t>
    <phoneticPr fontId="1" type="noConversion"/>
  </si>
  <si>
    <t>连云港</t>
    <phoneticPr fontId="1" type="noConversion"/>
  </si>
  <si>
    <t>上海</t>
    <phoneticPr fontId="1" type="noConversion"/>
  </si>
  <si>
    <t>广州</t>
    <phoneticPr fontId="1" type="noConversion"/>
  </si>
  <si>
    <t>湛江</t>
    <phoneticPr fontId="1" type="noConversion"/>
  </si>
  <si>
    <t>南通</t>
    <phoneticPr fontId="1" type="noConversion"/>
  </si>
  <si>
    <t>南京</t>
    <phoneticPr fontId="1" type="noConversion"/>
  </si>
  <si>
    <t>江苏</t>
    <phoneticPr fontId="1" type="noConversion"/>
  </si>
  <si>
    <t>宁波</t>
    <phoneticPr fontId="1" type="noConversion"/>
  </si>
  <si>
    <t>福建</t>
    <phoneticPr fontId="1" type="noConversion"/>
  </si>
  <si>
    <t>深圳</t>
    <phoneticPr fontId="1" type="noConversion"/>
  </si>
  <si>
    <t>珠海</t>
    <phoneticPr fontId="1" type="noConversion"/>
  </si>
  <si>
    <t>广西</t>
    <phoneticPr fontId="1" type="noConversion"/>
  </si>
  <si>
    <t>日照</t>
    <phoneticPr fontId="1" type="noConversion"/>
  </si>
  <si>
    <t>上海中船燃</t>
    <phoneticPr fontId="1" type="noConversion"/>
  </si>
  <si>
    <t>大连仓</t>
    <phoneticPr fontId="1" type="noConversion"/>
  </si>
  <si>
    <t>青岛中心库</t>
    <phoneticPr fontId="1" type="noConversion"/>
  </si>
  <si>
    <t>靖江库</t>
    <phoneticPr fontId="1" type="noConversion"/>
  </si>
  <si>
    <t>岙山库</t>
  </si>
  <si>
    <t>岙山库</t>
    <phoneticPr fontId="1" type="noConversion"/>
  </si>
  <si>
    <t>桂山库</t>
    <phoneticPr fontId="1" type="noConversion"/>
  </si>
  <si>
    <t>青衣库</t>
    <phoneticPr fontId="1" type="noConversion"/>
  </si>
  <si>
    <t>贸易部库</t>
    <phoneticPr fontId="1" type="noConversion"/>
  </si>
  <si>
    <t>保税油部库</t>
    <phoneticPr fontId="1" type="noConversion"/>
  </si>
  <si>
    <t>总部</t>
    <phoneticPr fontId="1" type="noConversion"/>
  </si>
  <si>
    <t>连悦</t>
    <phoneticPr fontId="1" type="noConversion"/>
  </si>
  <si>
    <t>湛江贸易库</t>
    <phoneticPr fontId="1" type="noConversion"/>
  </si>
  <si>
    <t>韩国贸易库</t>
    <phoneticPr fontId="1" type="noConversion"/>
  </si>
  <si>
    <t>天津中心库</t>
    <phoneticPr fontId="1" type="noConversion"/>
  </si>
  <si>
    <t>天津贸易库</t>
    <phoneticPr fontId="1" type="noConversion"/>
  </si>
  <si>
    <t>其他</t>
    <phoneticPr fontId="1" type="noConversion"/>
  </si>
  <si>
    <t>SUN CHUN 8</t>
  </si>
  <si>
    <t>YUJI</t>
  </si>
  <si>
    <t>Golden Source 01</t>
  </si>
  <si>
    <t>SEEB</t>
  </si>
  <si>
    <t>MAERSK SONIA</t>
  </si>
  <si>
    <t>碧洋6号船</t>
  </si>
  <si>
    <t>PACIFIC JOY</t>
  </si>
  <si>
    <t>瑞金潭</t>
  </si>
  <si>
    <t>“中燃21”</t>
  </si>
  <si>
    <t>ASASHIO MARU</t>
  </si>
  <si>
    <t>闽通油供1</t>
  </si>
  <si>
    <t>FEOSO GRANDEE</t>
  </si>
  <si>
    <t>ALTER EGO</t>
  </si>
  <si>
    <t>EAGLE COLUMBUS</t>
  </si>
  <si>
    <t>CE-WAVE</t>
  </si>
  <si>
    <t>中达油68</t>
  </si>
  <si>
    <t>SEA LADY</t>
  </si>
  <si>
    <t>茂油663</t>
  </si>
  <si>
    <t>TI TOPAZ</t>
  </si>
  <si>
    <t>中海供3</t>
  </si>
  <si>
    <t>XUAN WU HU</t>
  </si>
  <si>
    <t>Golden Dragon 288</t>
  </si>
  <si>
    <t>Taimin 2</t>
  </si>
  <si>
    <t>COSBRIGHT LAKE</t>
  </si>
  <si>
    <t>ZUN YI TAN</t>
  </si>
  <si>
    <t>NAVIG8 FAITH</t>
  </si>
  <si>
    <t>大庆453</t>
  </si>
  <si>
    <t>沪油燃供9</t>
  </si>
  <si>
    <t>渤海供9</t>
  </si>
  <si>
    <t>OLVIA</t>
  </si>
  <si>
    <t>鹭岛油3</t>
  </si>
  <si>
    <t>兴龙舟688-1</t>
  </si>
  <si>
    <t>易达5</t>
  </si>
  <si>
    <t>中燃37-1</t>
  </si>
  <si>
    <t>海之润69</t>
  </si>
  <si>
    <t>海达298</t>
  </si>
  <si>
    <t>海达568</t>
  </si>
  <si>
    <t>嘉良99</t>
  </si>
  <si>
    <t>闽厦门油0042</t>
  </si>
  <si>
    <t>长江188</t>
  </si>
  <si>
    <t>湛海供166</t>
  </si>
  <si>
    <t>波洋5船</t>
  </si>
  <si>
    <t>湛海供126</t>
  </si>
  <si>
    <t>湛海供0036</t>
  </si>
  <si>
    <t>闽厦门油0039</t>
  </si>
  <si>
    <t>国海2号</t>
  </si>
  <si>
    <t>国海5号</t>
  </si>
  <si>
    <t>国海6号</t>
  </si>
  <si>
    <t>国海8号</t>
  </si>
  <si>
    <t>国海9号</t>
  </si>
  <si>
    <t>国海12号</t>
  </si>
  <si>
    <t>思杰1号</t>
  </si>
  <si>
    <t>思杰11号</t>
  </si>
  <si>
    <t>思杰15号</t>
  </si>
  <si>
    <t>思杰17号</t>
  </si>
  <si>
    <t>宝峰102</t>
  </si>
  <si>
    <t>海供油08</t>
  </si>
  <si>
    <t>宏达海22</t>
  </si>
  <si>
    <t>沪油燃供77</t>
  </si>
  <si>
    <t>上燃6</t>
  </si>
  <si>
    <t>通银17</t>
  </si>
  <si>
    <t>通银18</t>
  </si>
  <si>
    <t>鑫安2</t>
  </si>
  <si>
    <t>重远燃供01</t>
  </si>
  <si>
    <t>重远燃供02</t>
  </si>
  <si>
    <t>“埔油12”</t>
  </si>
  <si>
    <t>“埔油13”</t>
  </si>
  <si>
    <t>“埔油18”</t>
  </si>
  <si>
    <t>易达7</t>
  </si>
  <si>
    <t>顺开37</t>
  </si>
  <si>
    <t>港龙运10</t>
  </si>
  <si>
    <t>明盛油3</t>
  </si>
  <si>
    <t>顺开7</t>
  </si>
  <si>
    <t>江海油6</t>
  </si>
  <si>
    <t>兴华油666</t>
  </si>
  <si>
    <t>通燃供8</t>
  </si>
  <si>
    <t>通燃供9</t>
  </si>
  <si>
    <t>兴龙舟799(租用)</t>
  </si>
  <si>
    <t>兴通油101</t>
  </si>
  <si>
    <t>LU DING TAN</t>
  </si>
  <si>
    <t>PORT STANLEY</t>
  </si>
  <si>
    <t>YI DA 7</t>
  </si>
  <si>
    <t>YIANGOS</t>
  </si>
  <si>
    <t>SHARP LADY</t>
  </si>
  <si>
    <t>PACIFIC CONDOR</t>
  </si>
  <si>
    <t>DA QING 455</t>
  </si>
  <si>
    <t>JI LI HU</t>
  </si>
  <si>
    <t>YUAN HAN YOU 5</t>
  </si>
  <si>
    <t>HAI SHUN YOU 9</t>
  </si>
  <si>
    <t>DA QING 453</t>
  </si>
  <si>
    <t>DA QING 454</t>
  </si>
  <si>
    <t>DA QING 456</t>
  </si>
  <si>
    <t>LI PING TAN</t>
  </si>
  <si>
    <t>SHENG SHI</t>
  </si>
  <si>
    <t>宏达海26</t>
  </si>
  <si>
    <t>航海油5</t>
  </si>
  <si>
    <t>海达288</t>
  </si>
  <si>
    <t>新科15</t>
  </si>
  <si>
    <t>航海油11</t>
  </si>
  <si>
    <t>管输（青岛）</t>
  </si>
  <si>
    <t>宏达海10</t>
  </si>
  <si>
    <t>大庆456</t>
  </si>
  <si>
    <t>壹鼎6</t>
  </si>
  <si>
    <t>泸定潭</t>
  </si>
  <si>
    <t>浙海油3</t>
  </si>
  <si>
    <t>國明</t>
  </si>
  <si>
    <t>國康</t>
  </si>
  <si>
    <t>國皓</t>
  </si>
  <si>
    <t>國遠</t>
  </si>
  <si>
    <t>租赁船舶</t>
  </si>
  <si>
    <t>上燃2</t>
  </si>
  <si>
    <t>明盛油2</t>
  </si>
  <si>
    <t>昌舟8</t>
  </si>
  <si>
    <t>润丰油1</t>
  </si>
  <si>
    <t>大连仓入大连库</t>
  </si>
  <si>
    <t>兴龙舟688</t>
  </si>
  <si>
    <t>连油6</t>
  </si>
  <si>
    <t>连油7</t>
  </si>
  <si>
    <t>连油10</t>
  </si>
  <si>
    <t>中燃35</t>
  </si>
  <si>
    <t>港供9</t>
  </si>
  <si>
    <t>翔晟海10</t>
  </si>
  <si>
    <t>中燃36</t>
  </si>
  <si>
    <t>秦油8号</t>
  </si>
  <si>
    <t>舟燃油8</t>
  </si>
  <si>
    <t>津油1</t>
  </si>
  <si>
    <t>津油2</t>
  </si>
  <si>
    <t>津油3</t>
  </si>
  <si>
    <t>津油4</t>
  </si>
  <si>
    <t>津油5</t>
  </si>
  <si>
    <t>津油6</t>
  </si>
  <si>
    <t>津油7</t>
  </si>
  <si>
    <t>津油8</t>
  </si>
  <si>
    <t>津油9</t>
  </si>
  <si>
    <t>青油6</t>
  </si>
  <si>
    <t>青油9</t>
  </si>
  <si>
    <t>青油12</t>
  </si>
  <si>
    <t>中燃31</t>
  </si>
  <si>
    <t>中燃33</t>
  </si>
  <si>
    <t>云油3号</t>
  </si>
  <si>
    <t>云油6号</t>
  </si>
  <si>
    <t>中燃22(租用)</t>
  </si>
  <si>
    <t>海供油8</t>
  </si>
  <si>
    <t>海供油9</t>
  </si>
  <si>
    <t>海供油28</t>
  </si>
  <si>
    <t>海供油29</t>
  </si>
  <si>
    <t>海供油32</t>
  </si>
  <si>
    <t>海供油31</t>
  </si>
  <si>
    <t>中燃32</t>
  </si>
  <si>
    <t>埔油12号</t>
  </si>
  <si>
    <t>埔油13号</t>
  </si>
  <si>
    <t>埔油16号</t>
  </si>
  <si>
    <t>埔油18号</t>
  </si>
  <si>
    <t>中燃 37</t>
  </si>
  <si>
    <t>湛油7号</t>
  </si>
  <si>
    <t>中燃21</t>
  </si>
  <si>
    <t>通供油9号</t>
  </si>
  <si>
    <t>通供油16号</t>
  </si>
  <si>
    <t>通供油19号</t>
  </si>
  <si>
    <t>中燃油供23</t>
  </si>
  <si>
    <t>中燃油供26</t>
  </si>
  <si>
    <t>中燃油供28</t>
  </si>
  <si>
    <t>宁港333</t>
  </si>
  <si>
    <t>宁港666</t>
  </si>
  <si>
    <t>宁港888</t>
  </si>
  <si>
    <t>长江998</t>
  </si>
  <si>
    <t>兴泰油006</t>
  </si>
  <si>
    <t>兴泰油009</t>
  </si>
  <si>
    <t>通燃供18</t>
  </si>
  <si>
    <t>中船燃1船</t>
  </si>
  <si>
    <t>甬油8号</t>
  </si>
  <si>
    <t>甬油10号</t>
  </si>
  <si>
    <t>舟燃油7</t>
  </si>
  <si>
    <t>中燃37</t>
  </si>
  <si>
    <t>防港中燃1号</t>
  </si>
  <si>
    <t>嘉裕99</t>
  </si>
  <si>
    <t>谊诚26</t>
  </si>
  <si>
    <t>波洋9</t>
  </si>
  <si>
    <t>中燃51</t>
  </si>
  <si>
    <t>中燃53</t>
  </si>
  <si>
    <t>中燃22</t>
  </si>
  <si>
    <t>连油9</t>
  </si>
  <si>
    <t>闽通油供2</t>
  </si>
  <si>
    <t>顺开5(租用)</t>
  </si>
  <si>
    <t>海顺油9</t>
  </si>
  <si>
    <t>海达898</t>
  </si>
  <si>
    <t>嘉泰699</t>
  </si>
  <si>
    <t>航海油16</t>
  </si>
  <si>
    <t>MARAN CANOPUS</t>
  </si>
  <si>
    <t>DORRA</t>
  </si>
  <si>
    <t>江宇油6号</t>
  </si>
  <si>
    <t>通燃供66</t>
  </si>
  <si>
    <t>ANELLY</t>
  </si>
  <si>
    <t>ANESUN</t>
  </si>
  <si>
    <t>ANFAT</t>
  </si>
  <si>
    <t>ANSHING</t>
  </si>
  <si>
    <t>COASTAL MERCURY</t>
  </si>
  <si>
    <t>COASTAL NO.1</t>
  </si>
  <si>
    <t>COLOANE</t>
  </si>
  <si>
    <t>FEOSO LEADER</t>
  </si>
  <si>
    <t>GOLDEN DRAGON 138</t>
  </si>
  <si>
    <t>GOLDEN DRAGON 238</t>
  </si>
  <si>
    <t>GOLDEN DRAGON 328</t>
  </si>
  <si>
    <t>GOLDEN DRAGON 338</t>
  </si>
  <si>
    <t>GUO HO</t>
  </si>
  <si>
    <t>GUO KANG</t>
  </si>
  <si>
    <t>GUO MING</t>
  </si>
  <si>
    <t>GUO YUAN</t>
  </si>
  <si>
    <t>HU SHAN</t>
  </si>
  <si>
    <t>HUNG YUEN</t>
  </si>
  <si>
    <t>PACIFIC PROSPERITY</t>
  </si>
  <si>
    <t>TAI CHEONG</t>
  </si>
  <si>
    <t>TAIMIN 1</t>
  </si>
  <si>
    <t>TAIMIN 8</t>
  </si>
  <si>
    <t>TAIMIN 9</t>
  </si>
  <si>
    <t>WAH YAU 2</t>
  </si>
  <si>
    <t>源汉油5</t>
  </si>
  <si>
    <t>航海油15</t>
  </si>
  <si>
    <t>大东凯6</t>
  </si>
  <si>
    <t>祥鸿1</t>
  </si>
  <si>
    <t>中达油7</t>
  </si>
  <si>
    <t>沪南油30</t>
  </si>
  <si>
    <t>ALEXANDER THE GREAT</t>
  </si>
  <si>
    <t>MARE NOSTRUM</t>
  </si>
  <si>
    <t>HAI CHI</t>
  </si>
  <si>
    <t>LING YANG ZUO</t>
  </si>
  <si>
    <t>TRIKWONG VENTURE</t>
  </si>
  <si>
    <t>瑞运21</t>
  </si>
  <si>
    <t>STROVOLOS</t>
  </si>
  <si>
    <t>EAGLE AUGUSTA</t>
  </si>
  <si>
    <t>PACIFIC DAWN</t>
  </si>
  <si>
    <t>TICHORETSK</t>
  </si>
  <si>
    <t>YONG XING ZHOU</t>
  </si>
  <si>
    <t>BANDA SEA</t>
  </si>
  <si>
    <t>SEA BAY</t>
  </si>
  <si>
    <t>YU MING 100</t>
  </si>
  <si>
    <t>AZOV SEA</t>
  </si>
  <si>
    <t>HANG HAI YOU 2</t>
  </si>
  <si>
    <t>永誉油7</t>
  </si>
  <si>
    <t>云海油9（租用）</t>
  </si>
  <si>
    <t>博丰油供19</t>
  </si>
  <si>
    <t>FUJI SPIRIT</t>
  </si>
  <si>
    <t>壹鼎1</t>
  </si>
  <si>
    <t>PACIFIC ENERGY 18</t>
  </si>
  <si>
    <t>翔晟海9</t>
  </si>
  <si>
    <t>BAN GONG HU</t>
  </si>
  <si>
    <t>ZHONG RAN 21</t>
  </si>
  <si>
    <t>裕吉</t>
  </si>
  <si>
    <t>DONG-A ICARUS</t>
  </si>
  <si>
    <t>航海油3</t>
  </si>
  <si>
    <t>航海油2</t>
  </si>
  <si>
    <t>沪南油31</t>
  </si>
  <si>
    <t>HOP FAT 16</t>
  </si>
  <si>
    <t>HOP FAT 18</t>
  </si>
  <si>
    <t>HOP FAT 88</t>
  </si>
  <si>
    <t>SHENG YOU 221</t>
  </si>
  <si>
    <t>汇丰油16（租用）</t>
  </si>
  <si>
    <t>SMART LADY</t>
  </si>
  <si>
    <t>鑫安018</t>
  </si>
  <si>
    <t>HANG  HAI  YOU  15</t>
  </si>
  <si>
    <t>RUI JIN TAN</t>
  </si>
  <si>
    <t>HABARI</t>
  </si>
  <si>
    <t>翔盛海十</t>
  </si>
  <si>
    <t>翔盛海九</t>
  </si>
  <si>
    <t>港供九</t>
  </si>
  <si>
    <t>渤海供九</t>
  </si>
  <si>
    <t>闽厦门油0088</t>
  </si>
  <si>
    <t>渤海供7</t>
  </si>
  <si>
    <t>FRONT QUEEN</t>
  </si>
  <si>
    <t>BRIGHTOIL LEAGUE</t>
  </si>
  <si>
    <t>NAVE QUASAR</t>
  </si>
  <si>
    <t>中达油288</t>
  </si>
  <si>
    <t>BM BREEZE</t>
  </si>
  <si>
    <t>新科12</t>
  </si>
  <si>
    <t>新富源6</t>
  </si>
  <si>
    <t>ZHONG CHI</t>
  </si>
  <si>
    <t>MT Gulf Stream</t>
  </si>
  <si>
    <t>新明达17</t>
  </si>
  <si>
    <t>BW LAKE</t>
  </si>
  <si>
    <t>SAMAIL</t>
  </si>
  <si>
    <t>SHENGRONG 2088</t>
  </si>
  <si>
    <t>胜荣2088</t>
  </si>
  <si>
    <t>NEW ALLIANCE</t>
  </si>
  <si>
    <t>HAI FENG 668</t>
  </si>
  <si>
    <t>MAERSK HAYAMA</t>
  </si>
  <si>
    <t>HAI FENG 678</t>
  </si>
  <si>
    <t>NANCY GLORY</t>
  </si>
  <si>
    <t>NEW ASPIRE</t>
  </si>
  <si>
    <t>ITT</t>
  </si>
  <si>
    <t>泰富海运1号</t>
  </si>
  <si>
    <t>NAVE GALACTIC</t>
  </si>
  <si>
    <t>海富6</t>
  </si>
  <si>
    <t>亚航007</t>
  </si>
  <si>
    <t>GRAND ACE 1</t>
  </si>
  <si>
    <t>MARVEL</t>
  </si>
  <si>
    <t>JAG LYALL</t>
  </si>
  <si>
    <t>兴龙舟968</t>
  </si>
  <si>
    <t>ANGLE 1</t>
  </si>
  <si>
    <t>RICH OCEAN 7</t>
  </si>
  <si>
    <t>NAUTIC</t>
  </si>
  <si>
    <t>EASILNE BUSAN</t>
  </si>
  <si>
    <t>BO DUN2</t>
  </si>
  <si>
    <t>HAI YU</t>
  </si>
  <si>
    <t>GREAT AMITY</t>
  </si>
  <si>
    <t>GUO HAI 2</t>
  </si>
  <si>
    <t>HAI PENG</t>
  </si>
  <si>
    <t>IKAN BILIS</t>
  </si>
  <si>
    <t>GNG CONCORD 3</t>
  </si>
  <si>
    <t>XIANG XUE LAN</t>
  </si>
  <si>
    <t>WILMA</t>
  </si>
  <si>
    <t>GRAND PEACE</t>
  </si>
  <si>
    <t>SKY OCEAN</t>
  </si>
  <si>
    <t>YOU SHEN 8</t>
  </si>
  <si>
    <t>SENTOSA STAR</t>
  </si>
  <si>
    <t>通银13</t>
  </si>
  <si>
    <t>TIAN TONG</t>
  </si>
  <si>
    <t>CHANG JIANG</t>
  </si>
  <si>
    <t>COSCO KAOHSIUNG</t>
  </si>
  <si>
    <t>SINOTRANS HONGKONG</t>
  </si>
  <si>
    <t>FEI CHI</t>
  </si>
  <si>
    <t>博丰2</t>
  </si>
  <si>
    <t>QING PING</t>
  </si>
  <si>
    <t>BW BAUHINIA</t>
  </si>
  <si>
    <t>EAGLE SEVILLE</t>
  </si>
  <si>
    <t>YANG NING HU</t>
  </si>
  <si>
    <t>BEECH 4</t>
  </si>
  <si>
    <t>胜荣1002</t>
  </si>
  <si>
    <t>YUAN HAN YOU 1</t>
  </si>
  <si>
    <t>AQUILA</t>
  </si>
  <si>
    <t>海达588</t>
  </si>
  <si>
    <t>LIAN XING HU</t>
  </si>
  <si>
    <t>YANG MEI HU</t>
  </si>
  <si>
    <t>MAXIM</t>
  </si>
  <si>
    <t>富捷17</t>
  </si>
  <si>
    <t>KANDILOUSA</t>
  </si>
  <si>
    <t>MT BUNGA KELANA DUA</t>
  </si>
  <si>
    <t>长航油9</t>
  </si>
  <si>
    <t>闽厦门油0085</t>
  </si>
  <si>
    <t>中达油67</t>
  </si>
  <si>
    <t>RATNA SHALINI</t>
  </si>
  <si>
    <t>澄宁港99</t>
  </si>
  <si>
    <t>BUNGA KELANA 6</t>
  </si>
  <si>
    <t>波洋9号</t>
  </si>
  <si>
    <t>中燃31（日照）</t>
  </si>
  <si>
    <t>中燃11</t>
  </si>
  <si>
    <t>105 HYODONG CHEMI</t>
  </si>
  <si>
    <t>ANANGEL GLORY</t>
  </si>
  <si>
    <t>OCEANIC CRIMSON</t>
  </si>
  <si>
    <t>Mr. PEGASUS</t>
  </si>
  <si>
    <t>Sophie Schulte</t>
  </si>
  <si>
    <t>COASTAL NO3</t>
  </si>
  <si>
    <t>中燃39</t>
  </si>
  <si>
    <t>PENINSULA VIII</t>
  </si>
  <si>
    <t>ZHEN ZHU WAN</t>
  </si>
  <si>
    <t>CMA CGM VOLGA</t>
  </si>
  <si>
    <t>PACIFIC MELODY</t>
  </si>
  <si>
    <t>COSCO HOPE</t>
  </si>
  <si>
    <t>PACIFIC SUNRISE</t>
  </si>
  <si>
    <t>SKY ANGEL</t>
  </si>
  <si>
    <t>GAS ALICE</t>
  </si>
  <si>
    <t>O.M.HUMORUM</t>
  </si>
  <si>
    <t>JJ SUN</t>
  </si>
  <si>
    <t>SHIN FUJI</t>
  </si>
  <si>
    <t>Pacific Trust</t>
  </si>
  <si>
    <t>明晟油2</t>
  </si>
  <si>
    <t>波洋18</t>
  </si>
  <si>
    <t>ABQAIQ</t>
  </si>
  <si>
    <t>Adafera</t>
  </si>
  <si>
    <t>ARAFURA LILY</t>
  </si>
  <si>
    <t>COSCO ADEN</t>
  </si>
  <si>
    <t>LOI HOPE</t>
  </si>
  <si>
    <t>YONG FA YUN 10</t>
  </si>
  <si>
    <t>ST. PETRI</t>
  </si>
  <si>
    <t>JS YEOSU</t>
  </si>
  <si>
    <t>ENERGY CHANCELLOR</t>
  </si>
  <si>
    <t>GLOVIS SUN</t>
  </si>
  <si>
    <t>CSK SHELTON</t>
  </si>
  <si>
    <t>COSCO TENGFEI</t>
  </si>
  <si>
    <t>SHUN HANG 8</t>
  </si>
  <si>
    <t>SHUN HUANG 7</t>
  </si>
  <si>
    <t>PS REEFER</t>
  </si>
  <si>
    <t>FU YUAN YU YUN NO.65</t>
  </si>
  <si>
    <t>VICTORIA TRADER</t>
  </si>
  <si>
    <t>DA QING 229</t>
  </si>
  <si>
    <t>Torm Agnes</t>
  </si>
  <si>
    <t>PACIFIC PANAMA</t>
  </si>
  <si>
    <t>重远燃供06</t>
  </si>
  <si>
    <t>中燃油18</t>
  </si>
  <si>
    <t>IRIS</t>
  </si>
  <si>
    <t>RONG HAI</t>
  </si>
  <si>
    <t>海盛油799（租用）</t>
  </si>
  <si>
    <t>BLUE POWER</t>
  </si>
  <si>
    <t>CAPITOLA</t>
  </si>
  <si>
    <t>YU FENG</t>
  </si>
  <si>
    <t>一舟7</t>
  </si>
  <si>
    <t>YOU SHEN 1</t>
  </si>
  <si>
    <t>TRUST GLORY</t>
  </si>
  <si>
    <t>SLIVER HAGUE</t>
  </si>
  <si>
    <t>JOYFUL SPIRIT</t>
  </si>
  <si>
    <t>NL GLORY</t>
  </si>
  <si>
    <t>COCSO HOPE</t>
  </si>
  <si>
    <t>ALPINE MAGNOLIA</t>
  </si>
  <si>
    <t>JOYFUL FORTUNE</t>
  </si>
  <si>
    <t>SHAN REN</t>
  </si>
  <si>
    <t>BUDAPEST EXPRESS</t>
  </si>
  <si>
    <t>GREAT VISION</t>
  </si>
  <si>
    <t>STAVANGER BLOSSOM</t>
  </si>
  <si>
    <t>TUCHKOV BRIDGE</t>
  </si>
  <si>
    <t>JALADI</t>
  </si>
  <si>
    <t>HAI FENG 618</t>
  </si>
  <si>
    <t>XIA ZHI YUAN 6</t>
  </si>
  <si>
    <t>BOX EXPRESS</t>
  </si>
  <si>
    <t>CONTSHIP DAY</t>
  </si>
  <si>
    <t>MARIBELLA</t>
  </si>
  <si>
    <t>YA LONG WAN</t>
  </si>
  <si>
    <t>CHS WORLD</t>
  </si>
  <si>
    <t>NAKHAL SILVER</t>
  </si>
  <si>
    <t>TORM ANNE</t>
  </si>
  <si>
    <t>KING FISHER</t>
  </si>
  <si>
    <t>KANATA SPIRIT</t>
  </si>
  <si>
    <t>NEW SUCCESS</t>
  </si>
  <si>
    <t>YUE CHI</t>
  </si>
  <si>
    <t>LIAN SHUN HU</t>
  </si>
  <si>
    <t>JIN XIA FENG</t>
  </si>
  <si>
    <t>GASLOG GENEVA</t>
  </si>
  <si>
    <t>CHANG HANG BI YU</t>
  </si>
  <si>
    <t>PAMIR</t>
  </si>
  <si>
    <t>STX ACE 1</t>
  </si>
  <si>
    <t>车队</t>
  </si>
  <si>
    <t>通宇11</t>
  </si>
  <si>
    <t>MAERSK HAKONE</t>
  </si>
  <si>
    <t>国海九</t>
  </si>
  <si>
    <t>KING DUNCAN</t>
  </si>
  <si>
    <t>M/T ABSHERON</t>
  </si>
  <si>
    <t>壹鼎7</t>
  </si>
  <si>
    <t>LULU</t>
  </si>
  <si>
    <t>闽D A1367</t>
  </si>
  <si>
    <t>富捷1</t>
  </si>
  <si>
    <t>龙光388</t>
  </si>
  <si>
    <t>通燃供8~</t>
  </si>
  <si>
    <t>STENA EGERIA</t>
  </si>
  <si>
    <t>中燃16</t>
  </si>
  <si>
    <t>SHAO SHAN 6</t>
  </si>
  <si>
    <t>嘉联99</t>
  </si>
  <si>
    <t>MAGIC STAR</t>
  </si>
  <si>
    <t>VISION</t>
  </si>
  <si>
    <t>华亚16</t>
  </si>
  <si>
    <t>安通1</t>
  </si>
  <si>
    <t>XIANGSHAN 5</t>
  </si>
  <si>
    <t>JIAN HE</t>
  </si>
  <si>
    <t>HAI YAN</t>
  </si>
  <si>
    <t>TORM FOX</t>
  </si>
  <si>
    <t>中燃12号</t>
  </si>
  <si>
    <t>PRINCE HENRY</t>
  </si>
  <si>
    <t>SILVER DRAGON</t>
  </si>
  <si>
    <t>GREEN POINT</t>
  </si>
  <si>
    <t>WOOYANG BANDERS</t>
  </si>
  <si>
    <t>PAZIFIK</t>
  </si>
  <si>
    <t>KM YOKOHAMA</t>
  </si>
  <si>
    <t>MS SOPHIE</t>
  </si>
  <si>
    <t>DORA C</t>
  </si>
  <si>
    <t>中燃39（日照）</t>
  </si>
  <si>
    <t>HAI RUI DA</t>
  </si>
  <si>
    <t>BAO RUI LING</t>
  </si>
  <si>
    <t>TIAN WANG XING</t>
  </si>
  <si>
    <t>KARAVAS</t>
  </si>
  <si>
    <t>FUJISAN</t>
  </si>
  <si>
    <t>KOREX SPB NO.1</t>
  </si>
  <si>
    <t>PEGASUS PRIME</t>
  </si>
  <si>
    <t>ATALANTA</t>
  </si>
  <si>
    <t>OCEAN QUEEN</t>
  </si>
  <si>
    <t>JK BORYEONG</t>
  </si>
  <si>
    <t>FESCO TRADER</t>
  </si>
  <si>
    <t>浙海油5</t>
  </si>
  <si>
    <t>ZHONG YANG 9</t>
  </si>
  <si>
    <t>润丰油9</t>
  </si>
  <si>
    <t>Security</t>
  </si>
  <si>
    <t>Eagle Trenton</t>
  </si>
  <si>
    <t>BERGE DAISETSU</t>
  </si>
  <si>
    <t>EAGLE  TRENTON</t>
  </si>
  <si>
    <t>渤海供7（日照）</t>
  </si>
  <si>
    <t>JIN HAI TAO</t>
  </si>
  <si>
    <t>CLIO</t>
  </si>
  <si>
    <t>NEW  DREAM</t>
  </si>
  <si>
    <t>NAWATA BHUM</t>
  </si>
  <si>
    <t>JAG LAVANYA</t>
  </si>
  <si>
    <t>ASAHI PRINCESS</t>
  </si>
  <si>
    <t>MARIA PRINCESS</t>
  </si>
  <si>
    <t>HINASE</t>
  </si>
  <si>
    <t>CARIBBEAN GALAXY</t>
  </si>
  <si>
    <t>kwong ming 2</t>
  </si>
  <si>
    <t>中达油26</t>
  </si>
  <si>
    <t>TORM OHIO</t>
  </si>
  <si>
    <t>IBLEA</t>
  </si>
  <si>
    <t>DA QING 451</t>
  </si>
  <si>
    <t>Smart Genius 3</t>
  </si>
  <si>
    <t>通银12</t>
  </si>
  <si>
    <t>ILMA</t>
  </si>
  <si>
    <t>GAIN OCEAN</t>
  </si>
  <si>
    <t>DA PENG WAN</t>
  </si>
  <si>
    <t>HAI YANG SHI YOU 278</t>
  </si>
  <si>
    <t>W-ACE</t>
  </si>
  <si>
    <t>TONG YU 8</t>
  </si>
  <si>
    <t>SPRING CANARY</t>
  </si>
  <si>
    <t>STAMINA SW</t>
  </si>
  <si>
    <t>SKY LADY</t>
  </si>
  <si>
    <t>SHANGHAI DAWN</t>
  </si>
  <si>
    <t>COSCO AFRICA</t>
  </si>
  <si>
    <t>PETANI</t>
  </si>
  <si>
    <t>中燃21-1</t>
  </si>
  <si>
    <t>BEIJING SUNRISE</t>
  </si>
  <si>
    <t>海联3</t>
  </si>
  <si>
    <t>GREAT LADY</t>
  </si>
  <si>
    <t>RATNA SHRUTI</t>
  </si>
  <si>
    <t>BUNGA KASTURI EMPAT</t>
  </si>
  <si>
    <t>TORM GUDRUN</t>
  </si>
  <si>
    <t>OVERSEAS KILIMANJARO</t>
  </si>
  <si>
    <t>中燃37（日照）</t>
  </si>
  <si>
    <t>TROITSKY BRIDGE</t>
  </si>
  <si>
    <t>JISAN GAS</t>
  </si>
  <si>
    <t>FU QUAN</t>
  </si>
  <si>
    <t>JIN JU</t>
  </si>
  <si>
    <t>DA HENG SHAN</t>
  </si>
  <si>
    <t>New Harmony</t>
  </si>
  <si>
    <t>中燃38</t>
  </si>
  <si>
    <t>SOLANA</t>
  </si>
  <si>
    <t>宁丰油1</t>
  </si>
  <si>
    <t>SILVER HAUGE</t>
  </si>
  <si>
    <t>RAS MAERSK</t>
  </si>
  <si>
    <t>宏达海12</t>
  </si>
  <si>
    <t>HAI XING CHUANG XIN</t>
  </si>
  <si>
    <t>GIBRALTAR</t>
  </si>
  <si>
    <t>SPAR SPICA</t>
  </si>
  <si>
    <t>通供19</t>
  </si>
  <si>
    <t>NOBLE</t>
  </si>
  <si>
    <t>TINAT</t>
  </si>
  <si>
    <t>TI HELLAS</t>
  </si>
  <si>
    <t>RATNA PUJA</t>
  </si>
  <si>
    <t>博丰3</t>
  </si>
  <si>
    <t>FRONT  PAGE</t>
  </si>
  <si>
    <t>中燃33（日照）</t>
  </si>
  <si>
    <t>GUO HAI 6</t>
  </si>
  <si>
    <t>OVERSEAS MCKINLEY</t>
  </si>
  <si>
    <t>COSCO KOREA</t>
  </si>
  <si>
    <t>COSCO AMERICA</t>
  </si>
  <si>
    <t>SKY LILY</t>
  </si>
  <si>
    <t>SIPEA</t>
  </si>
  <si>
    <t>中燃38（日照）</t>
  </si>
  <si>
    <t>WEN ZHU HAI</t>
  </si>
  <si>
    <t>RAINBOW LUCKY</t>
  </si>
  <si>
    <t>TAI AN KOU</t>
  </si>
  <si>
    <t>SIMONE</t>
  </si>
  <si>
    <t>EASLINE SHANGHAI</t>
  </si>
  <si>
    <t>NEW PEARL</t>
  </si>
  <si>
    <t>STRIGGLA</t>
  </si>
  <si>
    <t>CE-VENTURE</t>
  </si>
  <si>
    <t>穗海晖988</t>
  </si>
  <si>
    <t>NEW ACCORD</t>
  </si>
  <si>
    <t>FEOSO MASTER</t>
  </si>
  <si>
    <t>NAVION MARITA</t>
  </si>
  <si>
    <t>EAGLE PHOENIX</t>
  </si>
  <si>
    <t>KYEEMA SPIRIT</t>
  </si>
  <si>
    <t>M/T V8 STEALTH II</t>
  </si>
  <si>
    <t>XIN JIN YANG</t>
  </si>
  <si>
    <t>新润18</t>
  </si>
  <si>
    <t>宏盛油1</t>
  </si>
  <si>
    <t>祥鸿3</t>
  </si>
  <si>
    <t>PACIFIC MERCHANT</t>
  </si>
  <si>
    <t>CHENG LU 1</t>
  </si>
  <si>
    <t>CHINESE TAISHAN</t>
  </si>
  <si>
    <t>HONG YUAN</t>
  </si>
  <si>
    <t>ZOLOTOJ MOST</t>
  </si>
  <si>
    <t>大安6</t>
  </si>
  <si>
    <t>FOMOSA CONTAINER NO4</t>
  </si>
  <si>
    <t>FINE CHEMI</t>
  </si>
  <si>
    <t>中海油28</t>
  </si>
  <si>
    <t>FU NING WAN</t>
  </si>
  <si>
    <t>XIN HAI HONG</t>
  </si>
  <si>
    <t>SKY ANGLE</t>
  </si>
  <si>
    <t>Fidelity N</t>
  </si>
  <si>
    <t>JACARAND</t>
  </si>
  <si>
    <t>SILVER HAGUE</t>
  </si>
  <si>
    <t>NEW TRIUMPH</t>
  </si>
  <si>
    <t>NAVIG8 STEALTH S.V.</t>
  </si>
  <si>
    <t>NEOL</t>
  </si>
  <si>
    <t>通供19~</t>
  </si>
  <si>
    <t>ENERGY R</t>
  </si>
  <si>
    <t>NEWTON</t>
  </si>
  <si>
    <t>源汉油 1</t>
  </si>
  <si>
    <t>TEST 1</t>
  </si>
  <si>
    <t>AFRAMAX RIO</t>
  </si>
  <si>
    <t>UMLMA</t>
  </si>
  <si>
    <t>LI CHI</t>
  </si>
  <si>
    <t>NECTAR</t>
  </si>
  <si>
    <t>NEPTUN</t>
  </si>
  <si>
    <t>SILVER BRIDGE</t>
  </si>
  <si>
    <t>Aframax Riviera</t>
  </si>
  <si>
    <t>GUO HAI 9</t>
  </si>
  <si>
    <t>HAI DU</t>
  </si>
  <si>
    <t>ALPINE LOYALTY</t>
  </si>
  <si>
    <t>浙海油6</t>
  </si>
  <si>
    <t>VEGA LIBRA</t>
  </si>
  <si>
    <t>HAI JI</t>
  </si>
  <si>
    <t>中燃12</t>
  </si>
  <si>
    <t>FORMOSA CONTAINER NO.4</t>
  </si>
  <si>
    <t>PING HAI WAN</t>
  </si>
  <si>
    <t>通宇8</t>
  </si>
  <si>
    <t>TIAN REN</t>
  </si>
  <si>
    <t>NOUNOU</t>
  </si>
  <si>
    <t>中海供1</t>
  </si>
  <si>
    <t>SALAMINIA</t>
  </si>
  <si>
    <t>翔晟海-1</t>
  </si>
  <si>
    <t>FU YING</t>
  </si>
  <si>
    <t>金源油12</t>
  </si>
  <si>
    <t>ENERGY CHALLENGER</t>
  </si>
  <si>
    <t>Al Habbia</t>
  </si>
  <si>
    <t>AL HABIBAH</t>
  </si>
  <si>
    <t>FU YUAN YU YUN NO.87</t>
  </si>
  <si>
    <t>SEA EMPIRE</t>
  </si>
  <si>
    <t>SINOTRANS HONG KONG</t>
  </si>
  <si>
    <t>ANNEGRET</t>
  </si>
  <si>
    <t>RONG AN CHENG</t>
  </si>
  <si>
    <t>朝阳901</t>
  </si>
  <si>
    <t>SEIYO 18</t>
  </si>
  <si>
    <t>通供28</t>
  </si>
  <si>
    <t>OVERSEAS TANABE</t>
  </si>
  <si>
    <t>FARHAH</t>
  </si>
  <si>
    <t>通燃供19</t>
  </si>
  <si>
    <t>胜荣2068</t>
  </si>
  <si>
    <t>保税监管车</t>
  </si>
  <si>
    <t>EAGLE TACOMA</t>
  </si>
  <si>
    <t>CARBONIAN FUTURE</t>
  </si>
  <si>
    <t>XIN TONG YU 16</t>
  </si>
  <si>
    <t>中燃35（日照）</t>
  </si>
  <si>
    <t>XING HAI WAN</t>
  </si>
  <si>
    <t>ASTRO CHALLENGE</t>
  </si>
  <si>
    <t>AKAMA</t>
  </si>
  <si>
    <t>HAN BAEK 2</t>
  </si>
  <si>
    <t>PEACE</t>
  </si>
  <si>
    <t>NOEL</t>
  </si>
  <si>
    <t>PACIFIC SINGAPORE</t>
  </si>
  <si>
    <t>SONGA CORAL</t>
  </si>
  <si>
    <t>FORTUNE WING</t>
  </si>
  <si>
    <t>TAI PING</t>
  </si>
  <si>
    <t>DA KANG</t>
  </si>
  <si>
    <t>OCEAN FORTE</t>
  </si>
  <si>
    <t>供油118</t>
  </si>
  <si>
    <t>ARIES SUN</t>
  </si>
  <si>
    <t>ZHONG RAN 37</t>
  </si>
  <si>
    <t>SEA HONESTY</t>
  </si>
  <si>
    <t>FAITHFUL WARRIOR</t>
  </si>
  <si>
    <t>COSCO VIETNAM</t>
  </si>
  <si>
    <t>TAI CANG HE</t>
  </si>
  <si>
    <t>JIN HAI LAN</t>
  </si>
  <si>
    <t>YONG YUE 7</t>
  </si>
  <si>
    <t>HAI DA 588</t>
  </si>
  <si>
    <t>HAI DA 968</t>
  </si>
  <si>
    <t>Sentinel Spirit</t>
  </si>
  <si>
    <t>KHUZAMA</t>
  </si>
  <si>
    <t>NASHA</t>
  </si>
  <si>
    <t>HASNA</t>
  </si>
  <si>
    <t>HONG KONG DAWN</t>
  </si>
  <si>
    <t>LADY M</t>
  </si>
  <si>
    <t>中船燃1号</t>
  </si>
  <si>
    <t>XIANG SHENG HAI 10</t>
  </si>
  <si>
    <t>NING FENG YOU 1</t>
  </si>
  <si>
    <t>Asahi Princess</t>
  </si>
  <si>
    <t>SONG YUN HE</t>
  </si>
  <si>
    <t>波洋16</t>
  </si>
  <si>
    <t>YC KALMIA</t>
  </si>
  <si>
    <t>Torm Cecilie</t>
  </si>
  <si>
    <t>GALAXY</t>
  </si>
  <si>
    <t>通供油16号~</t>
  </si>
  <si>
    <t>SKYLARK</t>
  </si>
  <si>
    <t>JIN YOU 1</t>
  </si>
  <si>
    <t>海域3号</t>
  </si>
  <si>
    <t>MT GP T2</t>
  </si>
  <si>
    <t>上燃5</t>
  </si>
  <si>
    <t>DIAMOND DESTINY</t>
  </si>
  <si>
    <t>CE-BREEZE</t>
  </si>
  <si>
    <t>SILVER LONDON</t>
  </si>
  <si>
    <t>YUHSAN</t>
  </si>
  <si>
    <t>EASLINE BUSAN</t>
  </si>
  <si>
    <t>YAMATO SPIRIT</t>
  </si>
  <si>
    <t>润丰油17</t>
  </si>
  <si>
    <t>通供28~</t>
  </si>
  <si>
    <t>DENEB</t>
  </si>
  <si>
    <t>JEY HOPE</t>
  </si>
  <si>
    <t>SHAAMIT</t>
  </si>
  <si>
    <t>JIN YOU 7</t>
  </si>
  <si>
    <t>ARK</t>
  </si>
  <si>
    <t>RB MYA</t>
  </si>
  <si>
    <t>BAI LU ZHOU</t>
  </si>
  <si>
    <t>CHANG HANG FEI CUI</t>
  </si>
  <si>
    <t>康发10</t>
  </si>
  <si>
    <t>EL GURDABIA</t>
  </si>
  <si>
    <t>NEW ABILITY</t>
  </si>
  <si>
    <t>STELLA ANNABEL</t>
  </si>
  <si>
    <t>FSL SHANGHAI</t>
  </si>
  <si>
    <t>龙光688</t>
  </si>
  <si>
    <t>新明达 18</t>
  </si>
  <si>
    <t>RN POLARIS</t>
  </si>
  <si>
    <t>浙甬油9</t>
  </si>
  <si>
    <t>JIN YOU 3</t>
  </si>
  <si>
    <t>MARLIN APATITE</t>
  </si>
  <si>
    <t>ST. JACOBI</t>
  </si>
  <si>
    <t>亚航009</t>
  </si>
  <si>
    <t>TONG SHUN</t>
  </si>
  <si>
    <t>ASAHI OCEAN</t>
  </si>
  <si>
    <t>NORDIC LIGHT</t>
  </si>
  <si>
    <t>SEA SAWASDEE</t>
  </si>
  <si>
    <t>OSTROV RUSSKIY</t>
  </si>
  <si>
    <t>XIANG HAI YOU 1 HAO</t>
  </si>
  <si>
    <t>GOLDEN BELLE HANA</t>
  </si>
  <si>
    <t>OCEAN SUMMER</t>
  </si>
  <si>
    <t>MAERSK TEESPORT</t>
  </si>
  <si>
    <t>SEAJADE</t>
  </si>
  <si>
    <t>STAR PLANET</t>
  </si>
  <si>
    <t>SILVER SAFETY</t>
  </si>
  <si>
    <t>ZHONG TAI 8</t>
  </si>
  <si>
    <t>ATLANT</t>
  </si>
  <si>
    <t>祥鸿17</t>
  </si>
  <si>
    <t>NING FENG YOU 6</t>
  </si>
  <si>
    <t>TORM CAROLINE</t>
  </si>
  <si>
    <t>BAHAMAS SPIRIT</t>
  </si>
  <si>
    <t>大庆229</t>
  </si>
  <si>
    <t>CABO MISAKI</t>
  </si>
  <si>
    <t>KUBAN</t>
  </si>
  <si>
    <t>MARLIN AMETRINE</t>
  </si>
  <si>
    <t>DONGJIN VOYAGER</t>
  </si>
  <si>
    <t>TIAN LONG ZUO</t>
  </si>
  <si>
    <t>重远燃供10</t>
  </si>
  <si>
    <t>CHANG HANG ZHEN ZHU</t>
  </si>
  <si>
    <t>MAX POWER</t>
  </si>
  <si>
    <t>ZHONG DA YOU 7</t>
  </si>
  <si>
    <t>OCEAN CRYSTAL</t>
  </si>
  <si>
    <t>OLYMPIA I</t>
  </si>
  <si>
    <t>UNITED DYNAMIC</t>
  </si>
  <si>
    <t>LIAN PING HU</t>
  </si>
  <si>
    <t>SEONGHO BONANZA</t>
  </si>
  <si>
    <t>GENER8 DEFIANCE</t>
  </si>
  <si>
    <t>GENMAR COMPATRIOT</t>
  </si>
  <si>
    <t>TIAN FU TIANJIN</t>
  </si>
  <si>
    <t>CONSTITUTION SPIRIT</t>
  </si>
  <si>
    <t>浩博168</t>
  </si>
  <si>
    <t>Front Eminence</t>
  </si>
  <si>
    <t>LE JIN</t>
  </si>
  <si>
    <t>PORT LOUIS</t>
  </si>
  <si>
    <t>YEE LEE 2</t>
  </si>
  <si>
    <t>PTI PHOENIX</t>
  </si>
  <si>
    <t>PACIFIC SILVER</t>
  </si>
  <si>
    <t>CHANG HANG ZUAN SHI</t>
  </si>
  <si>
    <t>GENER8 COMPANION</t>
  </si>
  <si>
    <t>CHANG HANG MA NAO</t>
  </si>
  <si>
    <t>Sapporo Princess</t>
  </si>
  <si>
    <t>JAG LATA</t>
  </si>
  <si>
    <t>SOLOMON SEA</t>
  </si>
  <si>
    <t>ANNE</t>
  </si>
  <si>
    <t>ALICE 1</t>
  </si>
  <si>
    <t>ST. GERTRUD</t>
  </si>
  <si>
    <t>SILVER DOVER</t>
  </si>
  <si>
    <t>中达油277</t>
  </si>
  <si>
    <t>MARGRET OLDENDORFF</t>
  </si>
  <si>
    <t>CHEMICAL LEO</t>
  </si>
  <si>
    <t>MOSCOW KREMLIN</t>
  </si>
  <si>
    <t>SEA VINE</t>
  </si>
  <si>
    <t>ICS INTEGRITY</t>
  </si>
  <si>
    <t>NEW  CONSTANT</t>
  </si>
  <si>
    <t>DAI LOI</t>
  </si>
  <si>
    <t>KEOYOUNG EURO</t>
  </si>
  <si>
    <t>NANYANG STAR</t>
  </si>
  <si>
    <t>BERGE HALLASAN</t>
  </si>
  <si>
    <t>NORDIC COSMOS</t>
  </si>
  <si>
    <t>MELOR</t>
  </si>
  <si>
    <t>ZALIV AMERIKA</t>
  </si>
  <si>
    <t>LAKATAMIA</t>
  </si>
  <si>
    <t>ARCHIMIDIS</t>
  </si>
  <si>
    <t>SILVER MONIKA</t>
  </si>
  <si>
    <t>DESERT EAGLE</t>
  </si>
  <si>
    <t>SEVASTOPOL</t>
  </si>
  <si>
    <t>PACIFIC TRADER</t>
  </si>
  <si>
    <t>ALMI VOYAGER</t>
  </si>
  <si>
    <t>ARIAKE MARU</t>
  </si>
  <si>
    <t>COSCO BEIJING</t>
  </si>
  <si>
    <t>SILVER ESTHER</t>
  </si>
  <si>
    <t>GRAND ACE 10</t>
  </si>
  <si>
    <t>LLOYD PARSIFAL</t>
  </si>
  <si>
    <t>MIN XIA MEN YOU 0087</t>
  </si>
  <si>
    <t>SHENGRONG2068</t>
  </si>
  <si>
    <t>DAFFODIL</t>
  </si>
  <si>
    <t>LIMERICK  SPIRITIA</t>
  </si>
  <si>
    <t>通银11</t>
  </si>
  <si>
    <t>康发10（日照）</t>
  </si>
  <si>
    <t>BRIGHTOIL LION</t>
  </si>
  <si>
    <t>中达油66</t>
  </si>
  <si>
    <t>YEE LEE</t>
  </si>
  <si>
    <t>元信19</t>
  </si>
  <si>
    <t>ARIANE</t>
  </si>
  <si>
    <t>元信11</t>
  </si>
  <si>
    <t>EUROFORCE</t>
  </si>
  <si>
    <t>GUANG HUI 638</t>
  </si>
  <si>
    <t>BOW FULING</t>
  </si>
  <si>
    <t>Pericles</t>
  </si>
  <si>
    <t>ANGEL NO.2</t>
  </si>
  <si>
    <t>通银12（上海中船燃）</t>
  </si>
  <si>
    <t>YA LU JIANG</t>
  </si>
  <si>
    <t>JOY CHEMIST</t>
  </si>
  <si>
    <t>SEINE</t>
  </si>
  <si>
    <t>浙玉油127</t>
  </si>
  <si>
    <t>CASPIAN SEA</t>
  </si>
  <si>
    <t>光汇316</t>
  </si>
  <si>
    <t>天盛油9</t>
  </si>
  <si>
    <t>DA MING 3</t>
  </si>
  <si>
    <t>长源009</t>
  </si>
  <si>
    <t>AXEL SPIRIT</t>
  </si>
  <si>
    <t>IOANNIS</t>
  </si>
  <si>
    <t>瀚运油6</t>
  </si>
  <si>
    <t>祥顺油6</t>
  </si>
  <si>
    <t>SKS Segura</t>
  </si>
  <si>
    <t>AMBER SUN</t>
  </si>
  <si>
    <t>KRYMSK</t>
  </si>
  <si>
    <t>天盛油7</t>
  </si>
  <si>
    <t>恒帆17</t>
  </si>
  <si>
    <t>国海15</t>
  </si>
  <si>
    <t>SOUTH SEA</t>
  </si>
  <si>
    <t>GLORIWIND</t>
  </si>
  <si>
    <t>GUANG HUI 629</t>
  </si>
  <si>
    <t>SIENNA</t>
  </si>
  <si>
    <t>元信18</t>
  </si>
  <si>
    <t>Kriti Vigor</t>
  </si>
  <si>
    <t>ASHKINI SPIRIT</t>
  </si>
  <si>
    <t>HEIDI</t>
  </si>
  <si>
    <t>新富源8</t>
  </si>
  <si>
    <t>LEE BO</t>
  </si>
  <si>
    <t>KRASNODAR</t>
  </si>
  <si>
    <t>Telluride</t>
  </si>
  <si>
    <t>Torm Mathilde</t>
  </si>
  <si>
    <t>瑞运25</t>
  </si>
  <si>
    <t>OCEAN MERCURY</t>
  </si>
  <si>
    <t>华亚燃供18</t>
  </si>
  <si>
    <t>华亚燃供168</t>
  </si>
  <si>
    <t>宁港999</t>
  </si>
  <si>
    <t>CABO TAMAR</t>
  </si>
  <si>
    <t>SILVER SUN</t>
  </si>
  <si>
    <t>通银115</t>
  </si>
  <si>
    <t>ZHE HAI YOU 6</t>
  </si>
  <si>
    <t>HELM VICTORY</t>
  </si>
  <si>
    <t>Torm Clara</t>
  </si>
  <si>
    <t>Limerick Spirit</t>
  </si>
  <si>
    <t>润吉9</t>
  </si>
  <si>
    <t>PACIFIC BRIDGE</t>
  </si>
  <si>
    <t>JIN YOU 4</t>
  </si>
  <si>
    <t>ETC MENA</t>
  </si>
  <si>
    <t>JIN YUAN YOU 12</t>
  </si>
  <si>
    <t>DE HONG</t>
  </si>
  <si>
    <t>NHANHOA</t>
  </si>
  <si>
    <t>DATLOI</t>
  </si>
  <si>
    <t>中燃032</t>
  </si>
  <si>
    <t>ANGEL NO.3</t>
  </si>
  <si>
    <t>PETROVSK</t>
  </si>
  <si>
    <t>长航油19</t>
  </si>
  <si>
    <t>紫云2</t>
  </si>
  <si>
    <t>光汇638(宁波）</t>
  </si>
  <si>
    <t>XIN GUANG HUA</t>
  </si>
  <si>
    <t>CHEMTRANS STAR</t>
  </si>
  <si>
    <t>BARGE 1</t>
  </si>
  <si>
    <t>BARGE 3</t>
  </si>
  <si>
    <t>ANGEL NO.1</t>
  </si>
  <si>
    <t>光辉阿育王</t>
  </si>
  <si>
    <t>嘉泰６９９</t>
  </si>
  <si>
    <t>Euro Integrity</t>
  </si>
  <si>
    <t>ST.HELEN</t>
  </si>
  <si>
    <t>SCF PROVIDER</t>
  </si>
  <si>
    <t>NIN GFENG YOU 6</t>
  </si>
  <si>
    <t>KAZAN</t>
  </si>
  <si>
    <t>ELBRUS</t>
  </si>
  <si>
    <t>天盛油 7</t>
  </si>
  <si>
    <t>CE NIRIIS</t>
  </si>
  <si>
    <t>OCEAN BLUE WHALE</t>
  </si>
  <si>
    <t>汇航117</t>
  </si>
  <si>
    <t>AQUANAUT</t>
  </si>
  <si>
    <t>COSCO FOS</t>
  </si>
  <si>
    <t>ALPINE LINK</t>
  </si>
  <si>
    <t>MOON SAFARI</t>
  </si>
  <si>
    <t>NORDSYMPHONY</t>
  </si>
  <si>
    <t>hong sen 1</t>
  </si>
  <si>
    <t>Aqualeader</t>
  </si>
  <si>
    <t>新富源9</t>
  </si>
  <si>
    <t>海盛油 719</t>
  </si>
  <si>
    <t>宁丰油6</t>
  </si>
  <si>
    <t>元翔77</t>
  </si>
  <si>
    <t>FENG HUANG ZUO</t>
  </si>
  <si>
    <t>NA ASIA</t>
  </si>
  <si>
    <t>NS ASIA</t>
  </si>
  <si>
    <t>CLEAN THRASHER</t>
  </si>
  <si>
    <t>恒帆2</t>
  </si>
  <si>
    <t>易达5（宁波）</t>
  </si>
  <si>
    <t>壹鼎1（宁波）</t>
  </si>
  <si>
    <t>沣沛201</t>
  </si>
  <si>
    <t>P. KIKUMA</t>
  </si>
  <si>
    <t>CHRIS</t>
  </si>
  <si>
    <t>CARLTON</t>
  </si>
  <si>
    <t>海之润19</t>
  </si>
  <si>
    <t>中诚燃供3</t>
  </si>
  <si>
    <t>长航油188</t>
  </si>
  <si>
    <t>BLOOM</t>
  </si>
  <si>
    <t>SEA HOLLY</t>
  </si>
  <si>
    <t>中诚燃供1</t>
  </si>
  <si>
    <t>华晨168</t>
  </si>
  <si>
    <t>航海油19</t>
  </si>
  <si>
    <t>Petropavlovsk</t>
  </si>
  <si>
    <t>长江油998</t>
  </si>
  <si>
    <t>Afra Willow</t>
  </si>
  <si>
    <t>S-Trotter</t>
  </si>
  <si>
    <t>SEA HAZEL</t>
  </si>
  <si>
    <t>Oceania</t>
  </si>
  <si>
    <t>LIAN YANG ZUO</t>
  </si>
  <si>
    <t>PROSPEROUELY</t>
  </si>
  <si>
    <t>PROSPEROUSLY</t>
  </si>
  <si>
    <t>海外驳船1</t>
  </si>
  <si>
    <t>OCEAN DRAGON</t>
  </si>
  <si>
    <t>STENA PRIMORSK</t>
  </si>
  <si>
    <t>FIDA</t>
  </si>
  <si>
    <t>Chemtrans Rouen</t>
  </si>
  <si>
    <t>DH  FEALTY</t>
  </si>
  <si>
    <t>鑫顺66</t>
  </si>
  <si>
    <t>SOFIA</t>
  </si>
  <si>
    <t>GLORISTAR</t>
  </si>
  <si>
    <t>YU XIAO FENG</t>
  </si>
  <si>
    <t>ASKHINI SPIRIT</t>
  </si>
  <si>
    <t>ARSOS M</t>
  </si>
  <si>
    <t>SOUTHERN REVERENCE</t>
  </si>
  <si>
    <t>EL JUNIOR PNT</t>
  </si>
  <si>
    <t>ANICHKOV BRIDGE</t>
  </si>
  <si>
    <t>KANG FA 125</t>
  </si>
  <si>
    <t>ST. KATHARINEN</t>
  </si>
  <si>
    <t>PALLAS ORUST</t>
  </si>
  <si>
    <t>S-TRADER</t>
  </si>
  <si>
    <t>ST JACOBI</t>
  </si>
  <si>
    <t>FAROS</t>
  </si>
  <si>
    <t>ASKVIKEN</t>
  </si>
  <si>
    <t>航海油17</t>
  </si>
  <si>
    <t>国海10（宁波）</t>
  </si>
  <si>
    <t>SAND SHINER</t>
  </si>
  <si>
    <t>通燃供19~</t>
  </si>
  <si>
    <t>EUROPROGRESS</t>
  </si>
  <si>
    <t>Stavanger Eagle</t>
  </si>
  <si>
    <t>HAI TONG 1</t>
  </si>
  <si>
    <t>PYTHEAS</t>
  </si>
  <si>
    <t>KALUGA</t>
  </si>
  <si>
    <t>元信16</t>
  </si>
  <si>
    <t>ETC RAMSIS</t>
  </si>
  <si>
    <t>思杰21</t>
  </si>
  <si>
    <t>DA CHI</t>
  </si>
  <si>
    <t>申燃21</t>
  </si>
  <si>
    <t>DELTA STAR</t>
  </si>
  <si>
    <t>浙舟粮油15</t>
  </si>
  <si>
    <t>中船燃供16</t>
  </si>
  <si>
    <t>天盛油2</t>
  </si>
  <si>
    <t>康发125</t>
  </si>
  <si>
    <t>MAERSK MALAGA</t>
  </si>
  <si>
    <t>PIPER</t>
  </si>
  <si>
    <t>GHIBLI</t>
  </si>
  <si>
    <t>ZHONG DA YOU 66</t>
  </si>
  <si>
    <t>MARLIN DUA</t>
  </si>
  <si>
    <t>MARLIN SATU</t>
  </si>
  <si>
    <t>MARLIN EMPAT</t>
  </si>
  <si>
    <t>光汇318</t>
  </si>
  <si>
    <t>FPMC 26</t>
  </si>
  <si>
    <t>YANG LI HU</t>
  </si>
  <si>
    <t>RUI YUN 25</t>
  </si>
  <si>
    <t>DESERT ROSE</t>
  </si>
  <si>
    <t>GUO SI</t>
  </si>
  <si>
    <t>Northern Pearl</t>
  </si>
  <si>
    <t>MARS SUN</t>
  </si>
  <si>
    <t>YASA GOLDEN HORN</t>
  </si>
  <si>
    <t>Castor Voyager</t>
  </si>
  <si>
    <t>M/T IONIC ASTRAPI</t>
  </si>
  <si>
    <t>CAP LEON</t>
  </si>
  <si>
    <t>国海10</t>
  </si>
  <si>
    <t>紫云1</t>
  </si>
  <si>
    <t>通银9</t>
  </si>
  <si>
    <t>亚航006</t>
  </si>
  <si>
    <t>DELTA SKY</t>
  </si>
  <si>
    <t>SANSOVINO</t>
  </si>
  <si>
    <t>HAI HONG</t>
  </si>
  <si>
    <t>S-TROOPER</t>
  </si>
  <si>
    <t>Voyager I</t>
  </si>
  <si>
    <t>SERENE SEA</t>
  </si>
  <si>
    <t>SEA FALCON</t>
  </si>
  <si>
    <t>ALBA</t>
  </si>
  <si>
    <t>康发125（日照）</t>
  </si>
  <si>
    <t>SHAN CHI</t>
  </si>
  <si>
    <t>RIVERSIDE</t>
  </si>
  <si>
    <t>ATLAS VOYAGER</t>
  </si>
  <si>
    <t>CE-NIRIIS</t>
  </si>
  <si>
    <t>BRITISH MARINER</t>
  </si>
  <si>
    <t>ALMI GLOBE</t>
  </si>
  <si>
    <t>新富元8</t>
  </si>
  <si>
    <t>HANG HAI YOU 16</t>
  </si>
  <si>
    <t>GUANGHUI 638</t>
  </si>
  <si>
    <t>DAT LOI</t>
  </si>
  <si>
    <t>LING YUN HE</t>
  </si>
  <si>
    <t>大昌</t>
  </si>
  <si>
    <t>MUSKIE</t>
  </si>
  <si>
    <t>通燃供28</t>
  </si>
  <si>
    <t>波洋19</t>
  </si>
  <si>
    <t>OCEAN VELA</t>
  </si>
  <si>
    <t>OCEAN SUNRISE</t>
  </si>
  <si>
    <t>OLYMPIC SKY</t>
  </si>
  <si>
    <t>KRITI JOURNEY</t>
  </si>
  <si>
    <t>WALLEYE</t>
  </si>
  <si>
    <t>茂油698</t>
  </si>
  <si>
    <t>润丰油18</t>
  </si>
  <si>
    <t>Helga Spirit</t>
  </si>
  <si>
    <t>孔雀松</t>
  </si>
  <si>
    <t>SUNSHINE EXPRESS</t>
  </si>
  <si>
    <t>OCEAN HAWK</t>
  </si>
  <si>
    <t>DAVIS SEA</t>
  </si>
  <si>
    <t>AMBELOS</t>
  </si>
  <si>
    <t>腾池</t>
  </si>
  <si>
    <t>PEARL MIMOSA</t>
  </si>
  <si>
    <t>Erik Spirit</t>
  </si>
  <si>
    <t>PORTMAN SQUARE</t>
  </si>
  <si>
    <t>HONG RUN 5</t>
  </si>
  <si>
    <t>天盛油9（宁波）</t>
  </si>
  <si>
    <t>闽DD6617</t>
  </si>
  <si>
    <t>HANG HAI YOU 5</t>
  </si>
  <si>
    <t>通银 5005</t>
  </si>
  <si>
    <t>翔盛海三十一</t>
  </si>
  <si>
    <t>鸿润5</t>
  </si>
  <si>
    <t>NODIC FIGHTER</t>
  </si>
  <si>
    <t>大富6</t>
  </si>
  <si>
    <t>Brightoil Lucky</t>
  </si>
  <si>
    <t>恒丰油175</t>
  </si>
  <si>
    <t>PACIFIC ENERGY</t>
  </si>
  <si>
    <t>PAVINO</t>
  </si>
  <si>
    <t>新稳进</t>
  </si>
  <si>
    <t>天誉09</t>
  </si>
  <si>
    <t>ORFEAS</t>
  </si>
  <si>
    <t>浙玉油117</t>
  </si>
  <si>
    <t>NORDBAY</t>
  </si>
  <si>
    <t>XIANG RUI KOU</t>
  </si>
  <si>
    <t>TIAN YOU</t>
  </si>
  <si>
    <t>SANTA LORETTA</t>
  </si>
  <si>
    <t>海外驳船</t>
  </si>
  <si>
    <t>PHU THUAN</t>
  </si>
  <si>
    <t>海外供油2</t>
  </si>
  <si>
    <t>海外驳船2</t>
  </si>
  <si>
    <t>Petrozavodsk</t>
  </si>
  <si>
    <t>金源油供</t>
  </si>
  <si>
    <t>CAPRICORN VOYAGER</t>
  </si>
  <si>
    <t>DHT Cathy</t>
  </si>
  <si>
    <t>PACIFIC DUBAI</t>
  </si>
  <si>
    <t>NEGISHI MARU</t>
  </si>
  <si>
    <t>INTISAR</t>
  </si>
  <si>
    <t>IONIC ASTRAPI</t>
  </si>
  <si>
    <t>光汇638</t>
  </si>
  <si>
    <t>JUPITER SUN</t>
  </si>
  <si>
    <t>光汇629</t>
  </si>
  <si>
    <t>之海油18</t>
  </si>
  <si>
    <t>金源油供（日照）</t>
  </si>
  <si>
    <t>PUSAKA JAVA</t>
  </si>
  <si>
    <t>KV.288</t>
  </si>
  <si>
    <t>国海11</t>
  </si>
  <si>
    <t>ECOLA</t>
  </si>
  <si>
    <t>BRIGHTOIL LUCKY</t>
  </si>
  <si>
    <t>MOSCOW</t>
  </si>
  <si>
    <t>RED SUN</t>
  </si>
  <si>
    <t>MAGIC WAND</t>
  </si>
  <si>
    <t>LIAN XIN HU</t>
  </si>
  <si>
    <t>Aegean Faith</t>
  </si>
  <si>
    <t>ANGGERIK</t>
  </si>
  <si>
    <t>SCF YENISEI</t>
  </si>
  <si>
    <t>天誉08</t>
  </si>
  <si>
    <t>DIAMOND FAITH</t>
  </si>
  <si>
    <t>ALNIC MC</t>
  </si>
  <si>
    <t>AUGUSTA</t>
  </si>
  <si>
    <t>VESSEL'S NAME</t>
    <phoneticPr fontId="1" type="noConversion"/>
  </si>
  <si>
    <t>大连</t>
    <phoneticPr fontId="1" type="noConversion"/>
  </si>
  <si>
    <t>张晓东</t>
    <phoneticPr fontId="1" type="noConversion"/>
  </si>
  <si>
    <t xml:space="preserve">  </t>
    <phoneticPr fontId="1" type="noConversion"/>
  </si>
  <si>
    <t>中基8月份货通过远邦回购</t>
    <phoneticPr fontId="1" type="noConversion"/>
  </si>
  <si>
    <t>2020ZRBJMY0606</t>
    <phoneticPr fontId="1" type="noConversion"/>
  </si>
  <si>
    <t>2020ZRBJMY0638</t>
  </si>
  <si>
    <t>2020ZRBJMY0639</t>
  </si>
  <si>
    <t>2020ZRBJMY0640</t>
  </si>
  <si>
    <t>2020ZRBJMY0641</t>
  </si>
  <si>
    <t>大连</t>
  </si>
  <si>
    <t>ITT</t>
    <phoneticPr fontId="1" type="noConversion"/>
  </si>
  <si>
    <t>ITT</t>
    <phoneticPr fontId="1" type="noConversion"/>
  </si>
  <si>
    <t>收款账号</t>
    <phoneticPr fontId="1" type="noConversion"/>
  </si>
  <si>
    <t>收款账号</t>
    <phoneticPr fontId="1" type="noConversion"/>
  </si>
  <si>
    <t>付款期限</t>
    <phoneticPr fontId="1" type="noConversion"/>
  </si>
  <si>
    <t>LOT 2</t>
  </si>
  <si>
    <t>LOT 3</t>
  </si>
  <si>
    <t>LOT 4</t>
  </si>
  <si>
    <t>LOT 5</t>
  </si>
  <si>
    <t>LOT 6</t>
  </si>
  <si>
    <t>LOT 7</t>
  </si>
  <si>
    <t>LOT 8</t>
  </si>
  <si>
    <t>LOT 9</t>
  </si>
  <si>
    <t>LOT 10</t>
  </si>
  <si>
    <t>---</t>
    <phoneticPr fontId="1" type="noConversion"/>
  </si>
  <si>
    <t>请款单号</t>
    <phoneticPr fontId="1" type="noConversion"/>
  </si>
  <si>
    <t>2111514100</t>
    <phoneticPr fontId="1" type="noConversion"/>
  </si>
  <si>
    <t>CR2007230368</t>
    <phoneticPr fontId="1" type="noConversion"/>
  </si>
  <si>
    <t>861530185634</t>
    <phoneticPr fontId="1" type="noConversion"/>
  </si>
  <si>
    <t>舟燃油8</t>
    <phoneticPr fontId="1" type="noConversion"/>
  </si>
  <si>
    <t>20HFTHDB0715</t>
    <phoneticPr fontId="1" type="noConversion"/>
  </si>
  <si>
    <t>CR2007270379</t>
    <phoneticPr fontId="1" type="noConversion"/>
  </si>
  <si>
    <t>CF2007271348</t>
    <phoneticPr fontId="1" type="noConversion"/>
  </si>
  <si>
    <t>CR2007290383</t>
    <phoneticPr fontId="1" type="noConversion"/>
  </si>
  <si>
    <t>CD2007230242</t>
    <phoneticPr fontId="1" type="noConversion"/>
  </si>
  <si>
    <t>CR2007240369</t>
    <phoneticPr fontId="1" type="noConversion"/>
  </si>
  <si>
    <t>SPT-X2007274GO-1</t>
    <phoneticPr fontId="1" type="noConversion"/>
  </si>
  <si>
    <t>SPT-X2007274GO-2</t>
    <phoneticPr fontId="1" type="noConversion"/>
  </si>
  <si>
    <t>SPT-X2007274GO-3</t>
  </si>
  <si>
    <t>CD2007270244</t>
    <phoneticPr fontId="1" type="noConversion"/>
  </si>
  <si>
    <t>QG2008100212</t>
    <phoneticPr fontId="1" type="noConversion"/>
  </si>
  <si>
    <t>2020ZRBJMY0606</t>
    <phoneticPr fontId="1" type="noConversion"/>
  </si>
  <si>
    <t>20201553-0801-DR</t>
    <phoneticPr fontId="1" type="noConversion"/>
  </si>
  <si>
    <t>PAN NATION</t>
    <phoneticPr fontId="1" type="noConversion"/>
  </si>
  <si>
    <t>8月</t>
    <phoneticPr fontId="1" type="noConversion"/>
  </si>
  <si>
    <t>LSFO</t>
    <phoneticPr fontId="1" type="noConversion"/>
  </si>
  <si>
    <t>ZHOUSHAN</t>
    <phoneticPr fontId="1" type="noConversion"/>
  </si>
  <si>
    <t>ITT</t>
    <phoneticPr fontId="1" type="noConversion"/>
  </si>
  <si>
    <t>岙山库</t>
    <phoneticPr fontId="1" type="noConversion"/>
  </si>
  <si>
    <t>估价采购</t>
  </si>
  <si>
    <t>2020ZRBJMY0637</t>
    <phoneticPr fontId="1" type="noConversion"/>
  </si>
  <si>
    <t>西太柴油8月增加5000吨采购</t>
    <phoneticPr fontId="1" type="noConversion"/>
  </si>
  <si>
    <t>西太柴油8月从中化新加坡采购</t>
    <phoneticPr fontId="1" type="noConversion"/>
  </si>
  <si>
    <t>西太柴油8月从中化新加坡采购PU</t>
    <phoneticPr fontId="1" type="noConversion"/>
  </si>
  <si>
    <t>SPT-X2007274GO-4</t>
  </si>
  <si>
    <t>CD2008120269</t>
    <phoneticPr fontId="1" type="noConversion"/>
  </si>
  <si>
    <t>DH2008120346</t>
  </si>
  <si>
    <t>CR2008120414</t>
  </si>
  <si>
    <t>PCTRD20201561P</t>
    <phoneticPr fontId="1" type="noConversion"/>
  </si>
  <si>
    <t>通过远邦从中基回购8月货</t>
    <phoneticPr fontId="1" type="noConversion"/>
  </si>
  <si>
    <t>CR2008130415</t>
  </si>
  <si>
    <t>2020ZRBJMY0604</t>
  </si>
  <si>
    <t>PR20081800084</t>
    <phoneticPr fontId="1" type="noConversion"/>
  </si>
  <si>
    <t>FR2008181975</t>
  </si>
  <si>
    <t>2020ZRBJMY0425</t>
    <phoneticPr fontId="1" type="noConversion"/>
  </si>
  <si>
    <t>SO20081806502</t>
  </si>
  <si>
    <t>TRA2008182037</t>
    <phoneticPr fontId="1" type="noConversion"/>
  </si>
  <si>
    <t>XC20081806893</t>
  </si>
  <si>
    <t>西太柴油8月增加5000吨采购PU</t>
    <phoneticPr fontId="1" type="noConversion"/>
  </si>
  <si>
    <t>2008298-GO-SQ</t>
    <phoneticPr fontId="1" type="noConversion"/>
  </si>
  <si>
    <t>8月</t>
    <phoneticPr fontId="1" type="noConversion"/>
  </si>
  <si>
    <t>QG2008030207</t>
  </si>
  <si>
    <t>2020ZRBJMY0604</t>
    <phoneticPr fontId="1" type="noConversion"/>
  </si>
  <si>
    <t>CR2008180420</t>
  </si>
  <si>
    <t>CD2008180271</t>
  </si>
  <si>
    <t>CR2008180419</t>
    <phoneticPr fontId="1" type="noConversion"/>
  </si>
  <si>
    <t>DC2008181999</t>
    <phoneticPr fontId="1" type="noConversion"/>
  </si>
  <si>
    <t>FH20081807527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</si>
</sst>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 * #,##0.00_ ;_ * \-#,##0.00_ ;_ * &quot;-&quot;??_ ;_ @_ "/>
    <numFmt numFmtId="176" formatCode="0.000_);[Red]\(0.000\)"/>
    <numFmt numFmtId="177" formatCode="0.00_);[Red]\(0.00\)"/>
    <numFmt numFmtId="178" formatCode="[$-409]mmmm\ d\,\ yyyy;@"/>
    <numFmt numFmtId="179" formatCode="0.00_ "/>
    <numFmt numFmtId="180" formatCode="0.0000_ "/>
    <numFmt numFmtId="181" formatCode="0_);[Red]\(0\)"/>
    <numFmt numFmtId="182" formatCode="m/d/yyyy;@"/>
    <numFmt numFmtId="183" formatCode="yyyy\-mm\-dd;@"/>
    <numFmt numFmtId="184" formatCode="dd/mm/yyyy;@"/>
  </numFmts>
  <fonts count="2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2"/>
      <color theme="1"/>
      <name val="华文细黑"/>
      <family val="3"/>
      <charset val="134"/>
    </font>
    <font>
      <sz val="12"/>
      <name val="宋体"/>
      <family val="3"/>
      <charset val="134"/>
    </font>
    <font>
      <b/>
      <sz val="12"/>
      <color theme="1"/>
      <name val="华文细黑"/>
      <family val="3"/>
      <charset val="134"/>
    </font>
    <font>
      <b/>
      <sz val="14"/>
      <color theme="1"/>
      <name val="华文细黑"/>
      <family val="3"/>
      <charset val="134"/>
    </font>
    <font>
      <sz val="11"/>
      <color theme="1"/>
      <name val="方正姚体"/>
      <family val="3"/>
      <charset val="134"/>
    </font>
    <font>
      <b/>
      <sz val="11"/>
      <color theme="1"/>
      <name val="方正姚体"/>
      <family val="3"/>
      <charset val="134"/>
    </font>
    <font>
      <b/>
      <sz val="12"/>
      <color rgb="FFFF0000"/>
      <name val="华文细黑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2"/>
      <color rgb="FFFF0000"/>
      <name val="Microsoft YaHei UI Light"/>
      <family val="2"/>
      <charset val="134"/>
    </font>
    <font>
      <b/>
      <sz val="11"/>
      <color rgb="FFFF0000"/>
      <name val="Microsoft YaHei UI Light"/>
      <family val="2"/>
      <charset val="134"/>
    </font>
    <font>
      <sz val="14"/>
      <color theme="1"/>
      <name val="宋体"/>
      <family val="2"/>
      <charset val="134"/>
      <scheme val="minor"/>
    </font>
    <font>
      <b/>
      <sz val="14"/>
      <color rgb="FFFF0000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b/>
      <sz val="14"/>
      <color rgb="FF7030A0"/>
      <name val="宋体"/>
      <family val="3"/>
      <charset val="134"/>
      <scheme val="minor"/>
    </font>
    <font>
      <b/>
      <sz val="11"/>
      <color rgb="FFFF0000"/>
      <name val="宋体"/>
      <family val="2"/>
      <charset val="134"/>
      <scheme val="minor"/>
    </font>
    <font>
      <sz val="14"/>
      <name val="宋体"/>
      <family val="2"/>
      <charset val="134"/>
      <scheme val="minor"/>
    </font>
    <font>
      <b/>
      <sz val="14"/>
      <color theme="8" tint="-0.249977111117893"/>
      <name val="宋体"/>
      <family val="3"/>
      <charset val="134"/>
      <scheme val="minor"/>
    </font>
    <font>
      <sz val="11"/>
      <color rgb="FF0070C0"/>
      <name val="宋体"/>
      <family val="2"/>
      <charset val="134"/>
      <scheme val="minor"/>
    </font>
    <font>
      <sz val="12"/>
      <color rgb="FFFF0000"/>
      <name val="华文细黑"/>
      <family val="3"/>
      <charset val="134"/>
    </font>
    <font>
      <b/>
      <sz val="12"/>
      <color theme="6" tint="0.79998168889431442"/>
      <name val="华文细黑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178" fontId="0" fillId="0" borderId="0">
      <alignment vertical="center"/>
    </xf>
    <xf numFmtId="178" fontId="4" fillId="0" borderId="0">
      <alignment vertical="center"/>
    </xf>
    <xf numFmtId="43" fontId="4" fillId="0" borderId="0" applyFont="0" applyFill="0" applyBorder="0" applyAlignment="0" applyProtection="0">
      <alignment vertical="center"/>
    </xf>
  </cellStyleXfs>
  <cellXfs count="254">
    <xf numFmtId="178" fontId="0" fillId="0" borderId="0" xfId="0">
      <alignment vertical="center"/>
    </xf>
    <xf numFmtId="178" fontId="0" fillId="3" borderId="4" xfId="0" applyFill="1" applyBorder="1">
      <alignment vertical="center"/>
    </xf>
    <xf numFmtId="178" fontId="0" fillId="4" borderId="4" xfId="0" applyFill="1" applyBorder="1">
      <alignment vertical="center"/>
    </xf>
    <xf numFmtId="178" fontId="0" fillId="5" borderId="4" xfId="0" applyFill="1" applyBorder="1">
      <alignment vertical="center"/>
    </xf>
    <xf numFmtId="178" fontId="0" fillId="2" borderId="5" xfId="0" applyFill="1" applyBorder="1">
      <alignment vertical="center"/>
    </xf>
    <xf numFmtId="178" fontId="0" fillId="2" borderId="4" xfId="0" applyFill="1" applyBorder="1">
      <alignment vertical="center"/>
    </xf>
    <xf numFmtId="178" fontId="0" fillId="2" borderId="6" xfId="0" applyFill="1" applyBorder="1">
      <alignment vertical="center"/>
    </xf>
    <xf numFmtId="178" fontId="0" fillId="0" borderId="0" xfId="0" applyAlignment="1">
      <alignment horizontal="center" vertical="center" wrapText="1"/>
    </xf>
    <xf numFmtId="178" fontId="0" fillId="7" borderId="0" xfId="0" applyFill="1" applyBorder="1">
      <alignment vertical="center"/>
    </xf>
    <xf numFmtId="178" fontId="3" fillId="0" borderId="0" xfId="0" applyFont="1">
      <alignment vertical="center"/>
    </xf>
    <xf numFmtId="178" fontId="0" fillId="2" borderId="5" xfId="0" applyFill="1" applyBorder="1" applyAlignment="1">
      <alignment horizontal="center" vertical="center" wrapText="1"/>
    </xf>
    <xf numFmtId="178" fontId="2" fillId="8" borderId="4" xfId="0" applyFont="1" applyFill="1" applyBorder="1">
      <alignment vertical="center"/>
    </xf>
    <xf numFmtId="178" fontId="5" fillId="0" borderId="4" xfId="0" applyFont="1" applyBorder="1">
      <alignment vertical="center"/>
    </xf>
    <xf numFmtId="178" fontId="5" fillId="0" borderId="4" xfId="0" applyFont="1" applyBorder="1" applyAlignment="1">
      <alignment horizontal="center" vertical="center"/>
    </xf>
    <xf numFmtId="178" fontId="5" fillId="0" borderId="0" xfId="0" applyFont="1">
      <alignment vertical="center"/>
    </xf>
    <xf numFmtId="178" fontId="5" fillId="3" borderId="4" xfId="0" applyFont="1" applyFill="1" applyBorder="1">
      <alignment vertical="center"/>
    </xf>
    <xf numFmtId="178" fontId="5" fillId="3" borderId="4" xfId="0" applyFont="1" applyFill="1" applyBorder="1" applyAlignment="1">
      <alignment horizontal="center" vertical="center"/>
    </xf>
    <xf numFmtId="178" fontId="0" fillId="7" borderId="4" xfId="0" applyFill="1" applyBorder="1">
      <alignment vertical="center"/>
    </xf>
    <xf numFmtId="178" fontId="0" fillId="10" borderId="4" xfId="0" applyFill="1" applyBorder="1">
      <alignment vertical="center"/>
    </xf>
    <xf numFmtId="178" fontId="0" fillId="2" borderId="6" xfId="0" applyFill="1" applyBorder="1" applyAlignment="1">
      <alignment vertical="center"/>
    </xf>
    <xf numFmtId="178" fontId="0" fillId="2" borderId="5" xfId="0" applyFill="1" applyBorder="1" applyAlignment="1">
      <alignment vertical="center"/>
    </xf>
    <xf numFmtId="178" fontId="0" fillId="2" borderId="9" xfId="0" applyFill="1" applyBorder="1" applyAlignment="1">
      <alignment vertical="center"/>
    </xf>
    <xf numFmtId="177" fontId="0" fillId="11" borderId="4" xfId="0" applyNumberFormat="1" applyFill="1" applyBorder="1">
      <alignment vertical="center"/>
    </xf>
    <xf numFmtId="178" fontId="0" fillId="11" borderId="4" xfId="0" applyFill="1" applyBorder="1">
      <alignment vertical="center"/>
    </xf>
    <xf numFmtId="178" fontId="0" fillId="2" borderId="4" xfId="0" applyFill="1" applyBorder="1" applyAlignment="1">
      <alignment vertical="center"/>
    </xf>
    <xf numFmtId="178" fontId="0" fillId="2" borderId="6" xfId="0" applyFill="1" applyBorder="1" applyAlignment="1">
      <alignment horizontal="center" vertical="center" wrapText="1"/>
    </xf>
    <xf numFmtId="178" fontId="0" fillId="2" borderId="9" xfId="0" applyFill="1" applyBorder="1" applyAlignment="1">
      <alignment horizontal="center" vertical="center" wrapText="1"/>
    </xf>
    <xf numFmtId="178" fontId="0" fillId="2" borderId="5" xfId="0" applyFill="1" applyBorder="1" applyAlignment="1">
      <alignment horizontal="center" vertical="center" wrapText="1"/>
    </xf>
    <xf numFmtId="178" fontId="8" fillId="10" borderId="4" xfId="0" applyFont="1" applyFill="1" applyBorder="1">
      <alignment vertical="center"/>
    </xf>
    <xf numFmtId="178" fontId="7" fillId="10" borderId="4" xfId="0" applyFont="1" applyFill="1" applyBorder="1">
      <alignment vertical="center"/>
    </xf>
    <xf numFmtId="179" fontId="7" fillId="10" borderId="4" xfId="0" applyNumberFormat="1" applyFont="1" applyFill="1" applyBorder="1">
      <alignment vertical="center"/>
    </xf>
    <xf numFmtId="178" fontId="0" fillId="12" borderId="6" xfId="0" applyFill="1" applyBorder="1" applyAlignment="1">
      <alignment horizontal="center" vertical="center"/>
    </xf>
    <xf numFmtId="178" fontId="0" fillId="12" borderId="9" xfId="0" applyFill="1" applyBorder="1" applyAlignment="1">
      <alignment horizontal="center" vertical="center"/>
    </xf>
    <xf numFmtId="178" fontId="0" fillId="12" borderId="5" xfId="0" applyFill="1" applyBorder="1" applyAlignment="1">
      <alignment horizontal="center" vertical="center"/>
    </xf>
    <xf numFmtId="178" fontId="0" fillId="12" borderId="4" xfId="0" applyFill="1" applyBorder="1">
      <alignment vertical="center"/>
    </xf>
    <xf numFmtId="178" fontId="0" fillId="10" borderId="6" xfId="0" applyFill="1" applyBorder="1" applyAlignment="1">
      <alignment horizontal="center" vertical="center"/>
    </xf>
    <xf numFmtId="178" fontId="0" fillId="10" borderId="9" xfId="0" applyFill="1" applyBorder="1" applyAlignment="1">
      <alignment horizontal="center" vertical="center"/>
    </xf>
    <xf numFmtId="178" fontId="0" fillId="10" borderId="5" xfId="0" applyFill="1" applyBorder="1" applyAlignment="1">
      <alignment horizontal="center" vertical="center"/>
    </xf>
    <xf numFmtId="178" fontId="5" fillId="9" borderId="4" xfId="0" applyFont="1" applyFill="1" applyBorder="1">
      <alignment vertical="center"/>
    </xf>
    <xf numFmtId="178" fontId="0" fillId="12" borderId="9" xfId="0" applyFill="1" applyBorder="1" applyAlignment="1">
      <alignment horizontal="center" vertical="center"/>
    </xf>
    <xf numFmtId="178" fontId="5" fillId="7" borderId="4" xfId="0" applyFont="1" applyFill="1" applyBorder="1">
      <alignment vertical="center"/>
    </xf>
    <xf numFmtId="178" fontId="5" fillId="7" borderId="4" xfId="0" applyFont="1" applyFill="1" applyBorder="1" applyAlignment="1">
      <alignment horizontal="center" vertical="center"/>
    </xf>
    <xf numFmtId="178" fontId="0" fillId="12" borderId="6" xfId="0" applyFill="1" applyBorder="1" applyAlignment="1">
      <alignment horizontal="center" vertical="center"/>
    </xf>
    <xf numFmtId="178" fontId="0" fillId="12" borderId="9" xfId="0" applyFill="1" applyBorder="1" applyAlignment="1">
      <alignment horizontal="center" vertical="center"/>
    </xf>
    <xf numFmtId="178" fontId="0" fillId="12" borderId="5" xfId="0" applyFill="1" applyBorder="1" applyAlignment="1">
      <alignment horizontal="center" vertical="center"/>
    </xf>
    <xf numFmtId="178" fontId="0" fillId="10" borderId="6" xfId="0" applyFill="1" applyBorder="1" applyAlignment="1">
      <alignment horizontal="center" vertical="center"/>
    </xf>
    <xf numFmtId="178" fontId="0" fillId="10" borderId="9" xfId="0" applyFill="1" applyBorder="1" applyAlignment="1">
      <alignment horizontal="center" vertical="center"/>
    </xf>
    <xf numFmtId="178" fontId="0" fillId="10" borderId="5" xfId="0" applyFill="1" applyBorder="1" applyAlignment="1">
      <alignment horizontal="center" vertical="center"/>
    </xf>
    <xf numFmtId="178" fontId="0" fillId="13" borderId="4" xfId="0" applyFill="1" applyBorder="1">
      <alignment vertical="center"/>
    </xf>
    <xf numFmtId="58" fontId="0" fillId="13" borderId="4" xfId="0" applyNumberFormat="1" applyFill="1" applyBorder="1">
      <alignment vertical="center"/>
    </xf>
    <xf numFmtId="178" fontId="7" fillId="12" borderId="2" xfId="0" applyFont="1" applyFill="1" applyBorder="1">
      <alignment vertical="center"/>
    </xf>
    <xf numFmtId="178" fontId="7" fillId="12" borderId="4" xfId="0" applyFont="1" applyFill="1" applyBorder="1">
      <alignment vertical="center"/>
    </xf>
    <xf numFmtId="178" fontId="0" fillId="13" borderId="0" xfId="0" applyFill="1">
      <alignment vertical="center"/>
    </xf>
    <xf numFmtId="178" fontId="0" fillId="13" borderId="0" xfId="0" applyFill="1" applyBorder="1">
      <alignment vertical="center"/>
    </xf>
    <xf numFmtId="178" fontId="0" fillId="0" borderId="0" xfId="0" applyFill="1" applyBorder="1">
      <alignment vertical="center"/>
    </xf>
    <xf numFmtId="178" fontId="0" fillId="11" borderId="0" xfId="0" applyFill="1">
      <alignment vertical="center"/>
    </xf>
    <xf numFmtId="58" fontId="0" fillId="11" borderId="4" xfId="0" applyNumberFormat="1" applyFill="1" applyBorder="1">
      <alignment vertical="center"/>
    </xf>
    <xf numFmtId="180" fontId="0" fillId="11" borderId="4" xfId="0" applyNumberFormat="1" applyFill="1" applyBorder="1">
      <alignment vertical="center"/>
    </xf>
    <xf numFmtId="178" fontId="0" fillId="11" borderId="6" xfId="0" applyFill="1" applyBorder="1">
      <alignment vertical="center"/>
    </xf>
    <xf numFmtId="58" fontId="0" fillId="11" borderId="6" xfId="0" applyNumberFormat="1" applyFill="1" applyBorder="1">
      <alignment vertical="center"/>
    </xf>
    <xf numFmtId="178" fontId="0" fillId="16" borderId="4" xfId="0" applyFill="1" applyBorder="1">
      <alignment vertical="center"/>
    </xf>
    <xf numFmtId="178" fontId="0" fillId="16" borderId="6" xfId="0" applyFill="1" applyBorder="1">
      <alignment vertical="center"/>
    </xf>
    <xf numFmtId="14" fontId="0" fillId="16" borderId="4" xfId="0" applyNumberFormat="1" applyFill="1" applyBorder="1">
      <alignment vertical="center"/>
    </xf>
    <xf numFmtId="178" fontId="0" fillId="17" borderId="4" xfId="0" applyFill="1" applyBorder="1">
      <alignment vertical="center"/>
    </xf>
    <xf numFmtId="177" fontId="0" fillId="16" borderId="4" xfId="0" applyNumberFormat="1" applyFill="1" applyBorder="1">
      <alignment vertical="center"/>
    </xf>
    <xf numFmtId="177" fontId="0" fillId="13" borderId="4" xfId="0" applyNumberFormat="1" applyFill="1" applyBorder="1">
      <alignment vertical="center"/>
    </xf>
    <xf numFmtId="177" fontId="0" fillId="12" borderId="4" xfId="0" applyNumberFormat="1" applyFill="1" applyBorder="1">
      <alignment vertical="center"/>
    </xf>
    <xf numFmtId="177" fontId="7" fillId="10" borderId="4" xfId="0" applyNumberFormat="1" applyFont="1" applyFill="1" applyBorder="1">
      <alignment vertical="center"/>
    </xf>
    <xf numFmtId="177" fontId="0" fillId="10" borderId="4" xfId="0" applyNumberFormat="1" applyFill="1" applyBorder="1">
      <alignment vertical="center"/>
    </xf>
    <xf numFmtId="177" fontId="0" fillId="2" borderId="4" xfId="0" applyNumberFormat="1" applyFill="1" applyBorder="1">
      <alignment vertical="center"/>
    </xf>
    <xf numFmtId="178" fontId="5" fillId="0" borderId="2" xfId="0" applyFont="1" applyBorder="1" applyAlignment="1">
      <alignment horizontal="center" vertical="center"/>
    </xf>
    <xf numFmtId="178" fontId="0" fillId="18" borderId="4" xfId="0" applyFill="1" applyBorder="1">
      <alignment vertical="center"/>
    </xf>
    <xf numFmtId="176" fontId="0" fillId="18" borderId="4" xfId="0" applyNumberFormat="1" applyFill="1" applyBorder="1">
      <alignment vertical="center"/>
    </xf>
    <xf numFmtId="14" fontId="0" fillId="18" borderId="4" xfId="0" applyNumberFormat="1" applyFill="1" applyBorder="1">
      <alignment vertical="center"/>
    </xf>
    <xf numFmtId="178" fontId="5" fillId="0" borderId="2" xfId="0" applyFont="1" applyBorder="1" applyAlignment="1">
      <alignment horizontal="center" vertical="center"/>
    </xf>
    <xf numFmtId="176" fontId="0" fillId="10" borderId="4" xfId="0" applyNumberFormat="1" applyFill="1" applyBorder="1">
      <alignment vertical="center"/>
    </xf>
    <xf numFmtId="14" fontId="0" fillId="10" borderId="4" xfId="0" applyNumberFormat="1" applyFill="1" applyBorder="1">
      <alignment vertical="center"/>
    </xf>
    <xf numFmtId="181" fontId="0" fillId="10" borderId="4" xfId="0" applyNumberFormat="1" applyFill="1" applyBorder="1">
      <alignment vertical="center"/>
    </xf>
    <xf numFmtId="14" fontId="0" fillId="13" borderId="4" xfId="0" applyNumberFormat="1" applyFill="1" applyBorder="1">
      <alignment vertical="center"/>
    </xf>
    <xf numFmtId="181" fontId="0" fillId="13" borderId="4" xfId="0" applyNumberFormat="1" applyFill="1" applyBorder="1">
      <alignment vertical="center"/>
    </xf>
    <xf numFmtId="176" fontId="0" fillId="13" borderId="4" xfId="0" applyNumberFormat="1" applyFill="1" applyBorder="1">
      <alignment vertical="center"/>
    </xf>
    <xf numFmtId="178" fontId="0" fillId="10" borderId="0" xfId="0" applyFill="1">
      <alignment vertical="center"/>
    </xf>
    <xf numFmtId="182" fontId="0" fillId="10" borderId="4" xfId="0" applyNumberFormat="1" applyFill="1" applyBorder="1">
      <alignment vertical="center"/>
    </xf>
    <xf numFmtId="178" fontId="10" fillId="0" borderId="0" xfId="0" applyFont="1">
      <alignment vertical="center"/>
    </xf>
    <xf numFmtId="178" fontId="5" fillId="0" borderId="2" xfId="0" applyFont="1" applyBorder="1" applyAlignment="1">
      <alignment horizontal="center" vertical="center"/>
    </xf>
    <xf numFmtId="178" fontId="0" fillId="19" borderId="4" xfId="0" applyFill="1" applyBorder="1">
      <alignment vertical="center"/>
    </xf>
    <xf numFmtId="178" fontId="5" fillId="0" borderId="2" xfId="0" applyFont="1" applyBorder="1" applyAlignment="1">
      <alignment horizontal="center" vertical="center"/>
    </xf>
    <xf numFmtId="178" fontId="5" fillId="0" borderId="2" xfId="0" applyFont="1" applyBorder="1" applyAlignment="1">
      <alignment horizontal="center" vertical="center"/>
    </xf>
    <xf numFmtId="178" fontId="6" fillId="6" borderId="4" xfId="0" applyFont="1" applyFill="1" applyBorder="1" applyAlignment="1">
      <alignment vertical="center" wrapText="1"/>
    </xf>
    <xf numFmtId="178" fontId="6" fillId="6" borderId="4" xfId="0" applyFont="1" applyFill="1" applyBorder="1" applyAlignment="1">
      <alignment horizontal="center" vertical="center" wrapText="1"/>
    </xf>
    <xf numFmtId="178" fontId="6" fillId="0" borderId="0" xfId="0" applyFont="1" applyAlignment="1">
      <alignment vertical="center" wrapText="1"/>
    </xf>
    <xf numFmtId="178" fontId="0" fillId="17" borderId="0" xfId="0" applyFill="1">
      <alignment vertical="center"/>
    </xf>
    <xf numFmtId="176" fontId="0" fillId="17" borderId="4" xfId="0" applyNumberFormat="1" applyFill="1" applyBorder="1">
      <alignment vertical="center"/>
    </xf>
    <xf numFmtId="182" fontId="0" fillId="17" borderId="4" xfId="0" applyNumberFormat="1" applyFill="1" applyBorder="1">
      <alignment vertical="center"/>
    </xf>
    <xf numFmtId="181" fontId="0" fillId="17" borderId="4" xfId="0" applyNumberFormat="1" applyFill="1" applyBorder="1">
      <alignment vertical="center"/>
    </xf>
    <xf numFmtId="14" fontId="0" fillId="17" borderId="4" xfId="0" applyNumberFormat="1" applyFill="1" applyBorder="1">
      <alignment vertical="center"/>
    </xf>
    <xf numFmtId="177" fontId="0" fillId="17" borderId="4" xfId="0" applyNumberFormat="1" applyFill="1" applyBorder="1">
      <alignment vertical="center"/>
    </xf>
    <xf numFmtId="177" fontId="0" fillId="19" borderId="4" xfId="0" applyNumberFormat="1" applyFill="1" applyBorder="1">
      <alignment vertical="center"/>
    </xf>
    <xf numFmtId="14" fontId="0" fillId="19" borderId="4" xfId="0" applyNumberFormat="1" applyFill="1" applyBorder="1">
      <alignment vertical="center"/>
    </xf>
    <xf numFmtId="181" fontId="0" fillId="19" borderId="4" xfId="0" applyNumberFormat="1" applyFill="1" applyBorder="1">
      <alignment vertical="center"/>
    </xf>
    <xf numFmtId="176" fontId="0" fillId="19" borderId="4" xfId="0" applyNumberFormat="1" applyFill="1" applyBorder="1" applyAlignment="1">
      <alignment horizontal="center" vertical="center"/>
    </xf>
    <xf numFmtId="178" fontId="5" fillId="0" borderId="2" xfId="0" applyFont="1" applyBorder="1" applyAlignment="1">
      <alignment horizontal="center" vertical="center"/>
    </xf>
    <xf numFmtId="178" fontId="5" fillId="0" borderId="2" xfId="0" applyFont="1" applyBorder="1" applyAlignment="1">
      <alignment horizontal="center" vertical="center"/>
    </xf>
    <xf numFmtId="178" fontId="5" fillId="0" borderId="2" xfId="0" applyFont="1" applyBorder="1" applyAlignment="1">
      <alignment horizontal="center" vertical="center"/>
    </xf>
    <xf numFmtId="178" fontId="0" fillId="10" borderId="8" xfId="0" applyFill="1" applyBorder="1">
      <alignment vertical="center"/>
    </xf>
    <xf numFmtId="178" fontId="5" fillId="0" borderId="2" xfId="0" applyFont="1" applyBorder="1" applyAlignment="1">
      <alignment horizontal="center" vertical="center"/>
    </xf>
    <xf numFmtId="178" fontId="5" fillId="0" borderId="2" xfId="0" applyFont="1" applyBorder="1" applyAlignment="1">
      <alignment horizontal="center" vertical="center"/>
    </xf>
    <xf numFmtId="178" fontId="5" fillId="0" borderId="2" xfId="0" applyFont="1" applyBorder="1" applyAlignment="1">
      <alignment horizontal="center" vertical="center"/>
    </xf>
    <xf numFmtId="178" fontId="5" fillId="0" borderId="2" xfId="0" applyFont="1" applyBorder="1" applyAlignment="1">
      <alignment horizontal="center" vertical="center"/>
    </xf>
    <xf numFmtId="178" fontId="5" fillId="0" borderId="2" xfId="0" applyFont="1" applyBorder="1" applyAlignment="1">
      <alignment horizontal="center" vertical="center"/>
    </xf>
    <xf numFmtId="178" fontId="0" fillId="20" borderId="4" xfId="0" applyFill="1" applyBorder="1">
      <alignment vertical="center"/>
    </xf>
    <xf numFmtId="178" fontId="5" fillId="0" borderId="2" xfId="0" applyFont="1" applyBorder="1" applyAlignment="1">
      <alignment horizontal="center" vertical="center"/>
    </xf>
    <xf numFmtId="178" fontId="0" fillId="2" borderId="5" xfId="0" applyFill="1" applyBorder="1" applyAlignment="1">
      <alignment horizontal="center" vertical="center" wrapText="1"/>
    </xf>
    <xf numFmtId="178" fontId="0" fillId="21" borderId="4" xfId="0" applyFill="1" applyBorder="1" applyAlignment="1">
      <alignment horizontal="center" vertical="center"/>
    </xf>
    <xf numFmtId="178" fontId="0" fillId="15" borderId="4" xfId="0" applyFill="1" applyBorder="1">
      <alignment vertical="center"/>
    </xf>
    <xf numFmtId="176" fontId="13" fillId="16" borderId="4" xfId="0" applyNumberFormat="1" applyFont="1" applyFill="1" applyBorder="1">
      <alignment vertical="center"/>
    </xf>
    <xf numFmtId="181" fontId="0" fillId="2" borderId="4" xfId="0" applyNumberFormat="1" applyFill="1" applyBorder="1">
      <alignment vertical="center"/>
    </xf>
    <xf numFmtId="178" fontId="14" fillId="0" borderId="0" xfId="0" applyFont="1">
      <alignment vertical="center"/>
    </xf>
    <xf numFmtId="178" fontId="16" fillId="0" borderId="0" xfId="0" applyFont="1" applyAlignment="1">
      <alignment horizontal="center" vertical="center"/>
    </xf>
    <xf numFmtId="178" fontId="14" fillId="18" borderId="4" xfId="0" applyFont="1" applyFill="1" applyBorder="1">
      <alignment vertical="center"/>
    </xf>
    <xf numFmtId="178" fontId="14" fillId="5" borderId="4" xfId="0" applyFont="1" applyFill="1" applyBorder="1">
      <alignment vertical="center"/>
    </xf>
    <xf numFmtId="178" fontId="14" fillId="22" borderId="4" xfId="0" applyFont="1" applyFill="1" applyBorder="1">
      <alignment vertical="center"/>
    </xf>
    <xf numFmtId="178" fontId="17" fillId="22" borderId="4" xfId="0" applyFont="1" applyFill="1" applyBorder="1" applyAlignment="1">
      <alignment horizontal="center" vertical="center"/>
    </xf>
    <xf numFmtId="178" fontId="14" fillId="20" borderId="4" xfId="0" applyFont="1" applyFill="1" applyBorder="1">
      <alignment vertical="center"/>
    </xf>
    <xf numFmtId="178" fontId="14" fillId="9" borderId="4" xfId="0" applyFont="1" applyFill="1" applyBorder="1">
      <alignment vertical="center"/>
    </xf>
    <xf numFmtId="178" fontId="0" fillId="2" borderId="5" xfId="0" applyFill="1" applyBorder="1" applyAlignment="1">
      <alignment horizontal="center" vertical="center" wrapText="1"/>
    </xf>
    <xf numFmtId="178" fontId="19" fillId="22" borderId="4" xfId="0" applyFont="1" applyFill="1" applyBorder="1">
      <alignment vertical="center"/>
    </xf>
    <xf numFmtId="178" fontId="14" fillId="14" borderId="4" xfId="0" applyFont="1" applyFill="1" applyBorder="1">
      <alignment vertical="center"/>
    </xf>
    <xf numFmtId="176" fontId="18" fillId="22" borderId="2" xfId="0" applyNumberFormat="1" applyFont="1" applyFill="1" applyBorder="1">
      <alignment vertical="center"/>
    </xf>
    <xf numFmtId="176" fontId="18" fillId="22" borderId="4" xfId="0" applyNumberFormat="1" applyFont="1" applyFill="1" applyBorder="1">
      <alignment vertical="center"/>
    </xf>
    <xf numFmtId="178" fontId="0" fillId="3" borderId="4" xfId="0" applyFill="1" applyBorder="1" applyAlignment="1">
      <alignment horizontal="center" vertical="center" wrapText="1"/>
    </xf>
    <xf numFmtId="178" fontId="14" fillId="14" borderId="4" xfId="0" applyFont="1" applyFill="1" applyBorder="1" applyAlignment="1">
      <alignment horizontal="center" vertical="center"/>
    </xf>
    <xf numFmtId="178" fontId="14" fillId="18" borderId="4" xfId="0" applyFont="1" applyFill="1" applyBorder="1" applyAlignment="1">
      <alignment horizontal="center" vertical="center"/>
    </xf>
    <xf numFmtId="183" fontId="0" fillId="16" borderId="4" xfId="0" applyNumberFormat="1" applyFill="1" applyBorder="1">
      <alignment vertical="center"/>
    </xf>
    <xf numFmtId="183" fontId="0" fillId="12" borderId="4" xfId="0" applyNumberFormat="1" applyFill="1" applyBorder="1">
      <alignment vertical="center"/>
    </xf>
    <xf numFmtId="183" fontId="0" fillId="11" borderId="4" xfId="0" applyNumberFormat="1" applyFill="1" applyBorder="1">
      <alignment vertical="center"/>
    </xf>
    <xf numFmtId="183" fontId="13" fillId="2" borderId="4" xfId="0" applyNumberFormat="1" applyFont="1" applyFill="1" applyBorder="1">
      <alignment vertical="center"/>
    </xf>
    <xf numFmtId="183" fontId="0" fillId="18" borderId="4" xfId="0" applyNumberFormat="1" applyFill="1" applyBorder="1">
      <alignment vertical="center"/>
    </xf>
    <xf numFmtId="178" fontId="14" fillId="9" borderId="7" xfId="0" applyFont="1" applyFill="1" applyBorder="1">
      <alignment vertical="center"/>
    </xf>
    <xf numFmtId="49" fontId="0" fillId="18" borderId="4" xfId="0" applyNumberFormat="1" applyFill="1" applyBorder="1">
      <alignment vertical="center"/>
    </xf>
    <xf numFmtId="178" fontId="0" fillId="2" borderId="5" xfId="0" applyFill="1" applyBorder="1" applyAlignment="1">
      <alignment horizontal="center" vertical="center" wrapText="1"/>
    </xf>
    <xf numFmtId="177" fontId="17" fillId="22" borderId="4" xfId="0" applyNumberFormat="1" applyFont="1" applyFill="1" applyBorder="1" applyAlignment="1">
      <alignment horizontal="center" vertical="center"/>
    </xf>
    <xf numFmtId="183" fontId="17" fillId="22" borderId="4" xfId="0" applyNumberFormat="1" applyFont="1" applyFill="1" applyBorder="1" applyAlignment="1">
      <alignment horizontal="center" vertical="center"/>
    </xf>
    <xf numFmtId="183" fontId="17" fillId="20" borderId="4" xfId="0" applyNumberFormat="1" applyFont="1" applyFill="1" applyBorder="1" applyAlignment="1">
      <alignment horizontal="center" vertical="center"/>
    </xf>
    <xf numFmtId="178" fontId="14" fillId="0" borderId="0" xfId="0" applyFont="1" applyAlignment="1">
      <alignment horizontal="center" vertical="center"/>
    </xf>
    <xf numFmtId="183" fontId="17" fillId="9" borderId="4" xfId="0" applyNumberFormat="1" applyFont="1" applyFill="1" applyBorder="1" applyAlignment="1">
      <alignment horizontal="center" vertical="center"/>
    </xf>
    <xf numFmtId="178" fontId="0" fillId="23" borderId="4" xfId="0" applyFill="1" applyBorder="1">
      <alignment vertical="center"/>
    </xf>
    <xf numFmtId="178" fontId="0" fillId="23" borderId="5" xfId="0" applyFill="1" applyBorder="1" applyAlignment="1">
      <alignment horizontal="center" vertical="center" wrapText="1"/>
    </xf>
    <xf numFmtId="178" fontId="0" fillId="23" borderId="6" xfId="0" applyFill="1" applyBorder="1">
      <alignment vertical="center"/>
    </xf>
    <xf numFmtId="178" fontId="0" fillId="23" borderId="4" xfId="0" applyFill="1" applyBorder="1" applyAlignment="1">
      <alignment horizontal="center" vertical="center"/>
    </xf>
    <xf numFmtId="178" fontId="2" fillId="23" borderId="4" xfId="0" applyFont="1" applyFill="1" applyBorder="1">
      <alignment vertical="center"/>
    </xf>
    <xf numFmtId="178" fontId="0" fillId="23" borderId="5" xfId="0" applyFill="1" applyBorder="1">
      <alignment vertical="center"/>
    </xf>
    <xf numFmtId="178" fontId="0" fillId="23" borderId="4" xfId="0" applyFill="1" applyBorder="1" applyAlignment="1">
      <alignment horizontal="center" vertical="center" wrapText="1"/>
    </xf>
    <xf numFmtId="176" fontId="13" fillId="23" borderId="4" xfId="0" applyNumberFormat="1" applyFont="1" applyFill="1" applyBorder="1">
      <alignment vertical="center"/>
    </xf>
    <xf numFmtId="183" fontId="13" fillId="23" borderId="4" xfId="0" applyNumberFormat="1" applyFont="1" applyFill="1" applyBorder="1">
      <alignment vertical="center"/>
    </xf>
    <xf numFmtId="181" fontId="0" fillId="23" borderId="4" xfId="0" applyNumberFormat="1" applyFill="1" applyBorder="1">
      <alignment vertical="center"/>
    </xf>
    <xf numFmtId="176" fontId="18" fillId="23" borderId="2" xfId="0" applyNumberFormat="1" applyFont="1" applyFill="1" applyBorder="1">
      <alignment vertical="center"/>
    </xf>
    <xf numFmtId="183" fontId="0" fillId="23" borderId="4" xfId="0" applyNumberFormat="1" applyFill="1" applyBorder="1">
      <alignment vertical="center"/>
    </xf>
    <xf numFmtId="178" fontId="0" fillId="23" borderId="0" xfId="0" applyFill="1">
      <alignment vertical="center"/>
    </xf>
    <xf numFmtId="178" fontId="17" fillId="5" borderId="4" xfId="0" applyFont="1" applyFill="1" applyBorder="1" applyAlignment="1">
      <alignment horizontal="center" vertical="center"/>
    </xf>
    <xf numFmtId="0" fontId="17" fillId="5" borderId="4" xfId="0" applyNumberFormat="1" applyFont="1" applyFill="1" applyBorder="1" applyAlignment="1">
      <alignment horizontal="center" vertical="center"/>
    </xf>
    <xf numFmtId="177" fontId="17" fillId="9" borderId="4" xfId="0" applyNumberFormat="1" applyFont="1" applyFill="1" applyBorder="1" applyAlignment="1">
      <alignment horizontal="center" vertical="center"/>
    </xf>
    <xf numFmtId="178" fontId="15" fillId="18" borderId="4" xfId="0" applyFont="1" applyFill="1" applyBorder="1" applyAlignment="1">
      <alignment horizontal="center" vertical="center"/>
    </xf>
    <xf numFmtId="0" fontId="17" fillId="20" borderId="4" xfId="0" applyNumberFormat="1" applyFont="1" applyFill="1" applyBorder="1" applyAlignment="1">
      <alignment horizontal="center" vertical="center"/>
    </xf>
    <xf numFmtId="178" fontId="0" fillId="0" borderId="0" xfId="0" applyAlignment="1"/>
    <xf numFmtId="0" fontId="17" fillId="9" borderId="4" xfId="0" applyNumberFormat="1" applyFont="1" applyFill="1" applyBorder="1" applyAlignment="1">
      <alignment horizontal="center" vertical="center"/>
    </xf>
    <xf numFmtId="0" fontId="17" fillId="9" borderId="4" xfId="0" applyNumberFormat="1" applyFont="1" applyFill="1" applyBorder="1">
      <alignment vertical="center"/>
    </xf>
    <xf numFmtId="184" fontId="0" fillId="16" borderId="4" xfId="0" applyNumberFormat="1" applyFill="1" applyBorder="1">
      <alignment vertical="center"/>
    </xf>
    <xf numFmtId="183" fontId="17" fillId="5" borderId="4" xfId="0" applyNumberFormat="1" applyFont="1" applyFill="1" applyBorder="1" applyAlignment="1">
      <alignment horizontal="center" vertical="center"/>
    </xf>
    <xf numFmtId="178" fontId="20" fillId="22" borderId="6" xfId="0" applyFont="1" applyFill="1" applyBorder="1" applyAlignment="1">
      <alignment horizontal="center" vertical="center"/>
    </xf>
    <xf numFmtId="178" fontId="14" fillId="18" borderId="7" xfId="0" applyFont="1" applyFill="1" applyBorder="1">
      <alignment vertical="center"/>
    </xf>
    <xf numFmtId="178" fontId="17" fillId="18" borderId="7" xfId="0" applyFont="1" applyFill="1" applyBorder="1" applyAlignment="1">
      <alignment horizontal="center" vertical="center"/>
    </xf>
    <xf numFmtId="177" fontId="17" fillId="20" borderId="4" xfId="0" applyNumberFormat="1" applyFont="1" applyFill="1" applyBorder="1" applyAlignment="1">
      <alignment horizontal="center" vertical="center"/>
    </xf>
    <xf numFmtId="178" fontId="3" fillId="6" borderId="4" xfId="0" applyFont="1" applyFill="1" applyBorder="1" applyAlignment="1">
      <alignment horizontal="center" vertical="center"/>
    </xf>
    <xf numFmtId="183" fontId="3" fillId="6" borderId="2" xfId="0" applyNumberFormat="1" applyFont="1" applyFill="1" applyBorder="1" applyAlignment="1">
      <alignment horizontal="center" vertical="center"/>
    </xf>
    <xf numFmtId="176" fontId="12" fillId="6" borderId="4" xfId="0" applyNumberFormat="1" applyFont="1" applyFill="1" applyBorder="1" applyAlignment="1">
      <alignment horizontal="center" vertical="center"/>
    </xf>
    <xf numFmtId="178" fontId="3" fillId="6" borderId="1" xfId="0" applyFont="1" applyFill="1" applyBorder="1" applyAlignment="1">
      <alignment horizontal="center" vertical="center"/>
    </xf>
    <xf numFmtId="178" fontId="3" fillId="6" borderId="4" xfId="0" applyFont="1" applyFill="1" applyBorder="1" applyAlignment="1">
      <alignment horizontal="center" vertical="center" wrapText="1"/>
    </xf>
    <xf numFmtId="183" fontId="12" fillId="6" borderId="4" xfId="0" applyNumberFormat="1" applyFont="1" applyFill="1" applyBorder="1" applyAlignment="1">
      <alignment horizontal="center" vertical="center"/>
    </xf>
    <xf numFmtId="181" fontId="3" fillId="6" borderId="4" xfId="0" applyNumberFormat="1" applyFont="1" applyFill="1" applyBorder="1" applyAlignment="1">
      <alignment horizontal="center" vertical="center"/>
    </xf>
    <xf numFmtId="178" fontId="0" fillId="15" borderId="4" xfId="0" quotePrefix="1" applyFill="1" applyBorder="1">
      <alignment vertical="center"/>
    </xf>
    <xf numFmtId="178" fontId="23" fillId="24" borderId="4" xfId="0" applyFont="1" applyFill="1" applyBorder="1">
      <alignment vertical="center"/>
    </xf>
    <xf numFmtId="178" fontId="23" fillId="24" borderId="3" xfId="0" applyFont="1" applyFill="1" applyBorder="1" applyAlignment="1">
      <alignment horizontal="center" vertical="center"/>
    </xf>
    <xf numFmtId="178" fontId="23" fillId="24" borderId="4" xfId="0" applyFont="1" applyFill="1" applyBorder="1" applyAlignment="1">
      <alignment horizontal="center" vertical="center"/>
    </xf>
    <xf numFmtId="178" fontId="23" fillId="24" borderId="1" xfId="0" applyFont="1" applyFill="1" applyBorder="1" applyAlignment="1">
      <alignment horizontal="center" vertical="center" wrapText="1"/>
    </xf>
    <xf numFmtId="183" fontId="23" fillId="24" borderId="2" xfId="0" applyNumberFormat="1" applyFont="1" applyFill="1" applyBorder="1" applyAlignment="1">
      <alignment horizontal="center" vertical="center"/>
    </xf>
    <xf numFmtId="178" fontId="23" fillId="24" borderId="2" xfId="0" applyFont="1" applyFill="1" applyBorder="1" applyAlignment="1">
      <alignment horizontal="center" vertical="center"/>
    </xf>
    <xf numFmtId="176" fontId="9" fillId="8" borderId="2" xfId="0" applyNumberFormat="1" applyFont="1" applyFill="1" applyBorder="1" applyAlignment="1">
      <alignment horizontal="center" vertical="center"/>
    </xf>
    <xf numFmtId="183" fontId="22" fillId="8" borderId="2" xfId="0" applyNumberFormat="1" applyFont="1" applyFill="1" applyBorder="1" applyAlignment="1">
      <alignment horizontal="center" vertical="center"/>
    </xf>
    <xf numFmtId="49" fontId="23" fillId="24" borderId="3" xfId="0" applyNumberFormat="1" applyFont="1" applyFill="1" applyBorder="1" applyAlignment="1">
      <alignment horizontal="center" vertical="center"/>
    </xf>
    <xf numFmtId="49" fontId="0" fillId="10" borderId="6" xfId="0" applyNumberFormat="1" applyFill="1" applyBorder="1">
      <alignment vertical="center"/>
    </xf>
    <xf numFmtId="49" fontId="21" fillId="23" borderId="6" xfId="0" applyNumberFormat="1" applyFont="1" applyFill="1" applyBorder="1">
      <alignment vertical="center"/>
    </xf>
    <xf numFmtId="49" fontId="0" fillId="23" borderId="6" xfId="0" applyNumberFormat="1" applyFill="1" applyBorder="1">
      <alignment vertical="center"/>
    </xf>
    <xf numFmtId="43" fontId="9" fillId="8" borderId="2" xfId="2" applyFont="1" applyFill="1" applyBorder="1" applyAlignment="1">
      <alignment horizontal="center" vertical="center"/>
    </xf>
    <xf numFmtId="43" fontId="18" fillId="12" borderId="4" xfId="2" applyFont="1" applyFill="1" applyBorder="1">
      <alignment vertical="center"/>
    </xf>
    <xf numFmtId="43" fontId="18" fillId="23" borderId="4" xfId="2" applyFont="1" applyFill="1" applyBorder="1">
      <alignment vertical="center"/>
    </xf>
    <xf numFmtId="178" fontId="0" fillId="2" borderId="5" xfId="0" applyFill="1" applyBorder="1" applyAlignment="1">
      <alignment horizontal="center" vertical="center" wrapText="1"/>
    </xf>
    <xf numFmtId="176" fontId="17" fillId="22" borderId="4" xfId="0" applyNumberFormat="1" applyFont="1" applyFill="1" applyBorder="1" applyAlignment="1">
      <alignment horizontal="center" vertical="center"/>
    </xf>
    <xf numFmtId="178" fontId="5" fillId="0" borderId="2" xfId="0" applyFont="1" applyBorder="1" applyAlignment="1">
      <alignment horizontal="center" vertical="center"/>
    </xf>
    <xf numFmtId="178" fontId="0" fillId="2" borderId="5" xfId="0" applyFill="1" applyBorder="1" applyAlignment="1">
      <alignment horizontal="center" vertical="center" wrapText="1"/>
    </xf>
    <xf numFmtId="178" fontId="0" fillId="2" borderId="5" xfId="0" applyFill="1" applyBorder="1" applyAlignment="1">
      <alignment horizontal="center" vertical="center" wrapText="1"/>
    </xf>
    <xf numFmtId="177" fontId="9" fillId="6" borderId="4" xfId="0" applyNumberFormat="1" applyFont="1" applyFill="1" applyBorder="1" applyAlignment="1">
      <alignment horizontal="center" vertical="center"/>
    </xf>
    <xf numFmtId="177" fontId="18" fillId="3" borderId="4" xfId="0" applyNumberFormat="1" applyFont="1" applyFill="1" applyBorder="1">
      <alignment vertical="center"/>
    </xf>
    <xf numFmtId="177" fontId="18" fillId="23" borderId="4" xfId="0" applyNumberFormat="1" applyFont="1" applyFill="1" applyBorder="1">
      <alignment vertical="center"/>
    </xf>
    <xf numFmtId="178" fontId="6" fillId="6" borderId="0" xfId="0" applyFont="1" applyFill="1" applyAlignment="1">
      <alignment vertical="center" wrapText="1"/>
    </xf>
    <xf numFmtId="43" fontId="18" fillId="12" borderId="4" xfId="2" applyNumberFormat="1" applyFont="1" applyFill="1" applyBorder="1">
      <alignment vertical="center"/>
    </xf>
    <xf numFmtId="178" fontId="5" fillId="0" borderId="6" xfId="0" applyFont="1" applyBorder="1" applyAlignment="1">
      <alignment horizontal="center" vertical="center"/>
    </xf>
    <xf numFmtId="178" fontId="5" fillId="0" borderId="5" xfId="0" applyFont="1" applyBorder="1" applyAlignment="1">
      <alignment horizontal="center" vertical="center"/>
    </xf>
    <xf numFmtId="178" fontId="0" fillId="0" borderId="5" xfId="0" applyBorder="1">
      <alignment vertical="center"/>
    </xf>
    <xf numFmtId="178" fontId="5" fillId="0" borderId="4" xfId="0" applyFont="1" applyBorder="1" applyAlignment="1">
      <alignment horizontal="center" vertical="center" wrapText="1"/>
    </xf>
    <xf numFmtId="178" fontId="5" fillId="0" borderId="7" xfId="0" applyFont="1" applyBorder="1" applyAlignment="1">
      <alignment horizontal="center" vertical="center"/>
    </xf>
    <xf numFmtId="178" fontId="5" fillId="0" borderId="8" xfId="0" applyFont="1" applyBorder="1" applyAlignment="1">
      <alignment horizontal="center" vertical="center"/>
    </xf>
    <xf numFmtId="178" fontId="5" fillId="0" borderId="2" xfId="0" applyFont="1" applyBorder="1" applyAlignment="1">
      <alignment horizontal="center" vertical="center"/>
    </xf>
    <xf numFmtId="178" fontId="5" fillId="0" borderId="9" xfId="0" applyFont="1" applyBorder="1" applyAlignment="1">
      <alignment horizontal="center" vertical="center"/>
    </xf>
    <xf numFmtId="178" fontId="0" fillId="18" borderId="7" xfId="0" applyFill="1" applyBorder="1" applyAlignment="1">
      <alignment horizontal="center" vertical="center"/>
    </xf>
    <xf numFmtId="178" fontId="0" fillId="18" borderId="2" xfId="0" applyFill="1" applyBorder="1" applyAlignment="1">
      <alignment horizontal="center" vertical="center"/>
    </xf>
    <xf numFmtId="178" fontId="0" fillId="18" borderId="6" xfId="0" applyFill="1" applyBorder="1" applyAlignment="1">
      <alignment horizontal="center" vertical="center"/>
    </xf>
    <xf numFmtId="178" fontId="0" fillId="18" borderId="9" xfId="0" applyFill="1" applyBorder="1" applyAlignment="1">
      <alignment horizontal="center" vertical="center"/>
    </xf>
    <xf numFmtId="178" fontId="0" fillId="18" borderId="5" xfId="0" applyFill="1" applyBorder="1" applyAlignment="1">
      <alignment horizontal="center" vertical="center"/>
    </xf>
    <xf numFmtId="178" fontId="0" fillId="19" borderId="6" xfId="0" applyFill="1" applyBorder="1" applyAlignment="1">
      <alignment horizontal="center" vertical="center"/>
    </xf>
    <xf numFmtId="178" fontId="0" fillId="19" borderId="9" xfId="0" applyFill="1" applyBorder="1" applyAlignment="1">
      <alignment horizontal="center" vertical="center"/>
    </xf>
    <xf numFmtId="178" fontId="0" fillId="19" borderId="5" xfId="0" applyFill="1" applyBorder="1" applyAlignment="1">
      <alignment horizontal="center" vertical="center"/>
    </xf>
    <xf numFmtId="178" fontId="0" fillId="17" borderId="4" xfId="0" applyFill="1" applyBorder="1" applyAlignment="1">
      <alignment horizontal="center" vertical="center"/>
    </xf>
    <xf numFmtId="178" fontId="0" fillId="13" borderId="6" xfId="0" applyFill="1" applyBorder="1" applyAlignment="1">
      <alignment horizontal="center" vertical="center"/>
    </xf>
    <xf numFmtId="178" fontId="0" fillId="13" borderId="9" xfId="0" applyFill="1" applyBorder="1" applyAlignment="1">
      <alignment horizontal="center" vertical="center"/>
    </xf>
    <xf numFmtId="178" fontId="0" fillId="13" borderId="5" xfId="0" applyFill="1" applyBorder="1" applyAlignment="1">
      <alignment horizontal="center" vertical="center"/>
    </xf>
    <xf numFmtId="178" fontId="0" fillId="6" borderId="6" xfId="0" applyFill="1" applyBorder="1" applyAlignment="1">
      <alignment horizontal="center" vertical="center"/>
    </xf>
    <xf numFmtId="178" fontId="0" fillId="6" borderId="9" xfId="0" applyFill="1" applyBorder="1" applyAlignment="1">
      <alignment horizontal="center" vertical="center"/>
    </xf>
    <xf numFmtId="178" fontId="0" fillId="6" borderId="5" xfId="0" applyFill="1" applyBorder="1" applyAlignment="1">
      <alignment horizontal="center" vertical="center"/>
    </xf>
    <xf numFmtId="178" fontId="0" fillId="2" borderId="6" xfId="0" applyFill="1" applyBorder="1" applyAlignment="1">
      <alignment horizontal="center" vertical="center" wrapText="1"/>
    </xf>
    <xf numFmtId="178" fontId="0" fillId="2" borderId="9" xfId="0" applyFill="1" applyBorder="1" applyAlignment="1">
      <alignment horizontal="center" vertical="center" wrapText="1"/>
    </xf>
    <xf numFmtId="178" fontId="0" fillId="2" borderId="5" xfId="0" applyFill="1" applyBorder="1" applyAlignment="1">
      <alignment horizontal="center" vertical="center" wrapText="1"/>
    </xf>
    <xf numFmtId="178" fontId="0" fillId="12" borderId="6" xfId="0" applyFill="1" applyBorder="1" applyAlignment="1">
      <alignment horizontal="center" vertical="center"/>
    </xf>
    <xf numFmtId="178" fontId="0" fillId="12" borderId="9" xfId="0" applyFill="1" applyBorder="1" applyAlignment="1">
      <alignment horizontal="center" vertical="center"/>
    </xf>
    <xf numFmtId="178" fontId="0" fillId="12" borderId="5" xfId="0" applyFill="1" applyBorder="1" applyAlignment="1">
      <alignment horizontal="center" vertical="center"/>
    </xf>
    <xf numFmtId="178" fontId="0" fillId="10" borderId="4" xfId="0" applyFill="1" applyBorder="1" applyAlignment="1">
      <alignment horizontal="center" vertical="center"/>
    </xf>
    <xf numFmtId="178" fontId="0" fillId="10" borderId="6" xfId="0" applyFill="1" applyBorder="1" applyAlignment="1">
      <alignment horizontal="center" vertical="center"/>
    </xf>
    <xf numFmtId="178" fontId="0" fillId="10" borderId="9" xfId="0" applyFill="1" applyBorder="1" applyAlignment="1">
      <alignment horizontal="center" vertical="center"/>
    </xf>
    <xf numFmtId="178" fontId="0" fillId="10" borderId="5" xfId="0" applyFill="1" applyBorder="1" applyAlignment="1">
      <alignment horizontal="center" vertical="center"/>
    </xf>
    <xf numFmtId="178" fontId="0" fillId="16" borderId="4" xfId="0" applyFill="1" applyBorder="1" applyAlignment="1">
      <alignment horizontal="center" vertical="center"/>
    </xf>
    <xf numFmtId="178" fontId="0" fillId="11" borderId="4" xfId="0" applyFill="1" applyBorder="1" applyAlignment="1">
      <alignment horizontal="center" vertical="center"/>
    </xf>
    <xf numFmtId="178" fontId="0" fillId="20" borderId="4" xfId="0" applyFill="1" applyBorder="1" applyAlignment="1">
      <alignment horizontal="center" vertical="center"/>
    </xf>
    <xf numFmtId="178" fontId="14" fillId="20" borderId="7" xfId="0" applyFont="1" applyFill="1" applyBorder="1" applyAlignment="1">
      <alignment horizontal="center" vertical="center"/>
    </xf>
    <xf numFmtId="178" fontId="14" fillId="20" borderId="8" xfId="0" applyFont="1" applyFill="1" applyBorder="1" applyAlignment="1">
      <alignment horizontal="center" vertical="center"/>
    </xf>
    <xf numFmtId="178" fontId="14" fillId="20" borderId="2" xfId="0" applyFont="1" applyFill="1" applyBorder="1" applyAlignment="1">
      <alignment horizontal="center" vertical="center"/>
    </xf>
    <xf numFmtId="178" fontId="14" fillId="9" borderId="11" xfId="0" applyFont="1" applyFill="1" applyBorder="1" applyAlignment="1">
      <alignment horizontal="center" vertical="center"/>
    </xf>
    <xf numFmtId="178" fontId="14" fillId="9" borderId="10" xfId="0" applyFont="1" applyFill="1" applyBorder="1" applyAlignment="1">
      <alignment horizontal="center" vertical="center"/>
    </xf>
    <xf numFmtId="178" fontId="14" fillId="9" borderId="1" xfId="0" applyFont="1" applyFill="1" applyBorder="1" applyAlignment="1">
      <alignment horizontal="center" vertical="center"/>
    </xf>
    <xf numFmtId="178" fontId="14" fillId="22" borderId="7" xfId="0" applyFont="1" applyFill="1" applyBorder="1" applyAlignment="1">
      <alignment horizontal="center" vertical="center"/>
    </xf>
    <xf numFmtId="178" fontId="14" fillId="22" borderId="8" xfId="0" applyFont="1" applyFill="1" applyBorder="1" applyAlignment="1">
      <alignment horizontal="center" vertical="center"/>
    </xf>
    <xf numFmtId="178" fontId="14" fillId="22" borderId="2" xfId="0" applyFont="1" applyFill="1" applyBorder="1" applyAlignment="1">
      <alignment horizontal="center" vertical="center"/>
    </xf>
    <xf numFmtId="178" fontId="14" fillId="5" borderId="12" xfId="0" applyFont="1" applyFill="1" applyBorder="1" applyAlignment="1">
      <alignment horizontal="center" vertical="center"/>
    </xf>
    <xf numFmtId="178" fontId="14" fillId="5" borderId="0" xfId="0" applyFont="1" applyFill="1" applyBorder="1" applyAlignment="1">
      <alignment horizontal="center" vertical="center"/>
    </xf>
    <xf numFmtId="178" fontId="14" fillId="5" borderId="13" xfId="0" applyFont="1" applyFill="1" applyBorder="1" applyAlignment="1">
      <alignment horizontal="center" vertical="center"/>
    </xf>
  </cellXfs>
  <cellStyles count="3">
    <cellStyle name="常规" xfId="0" builtinId="0"/>
    <cellStyle name="常规 2" xfId="1"/>
    <cellStyle name="千位分隔 2" xfId="2"/>
  </cellStyles>
  <dxfs count="10">
    <dxf>
      <font>
        <strike val="0"/>
        <outline val="0"/>
        <shadow val="0"/>
        <u val="none"/>
        <vertAlign val="baseline"/>
        <sz val="11"/>
        <color theme="1"/>
        <name val="方正姚体"/>
        <scheme val="none"/>
      </font>
      <fill>
        <patternFill patternType="solid">
          <fgColor indexed="64"/>
          <bgColor theme="6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方正姚体"/>
        <scheme val="none"/>
      </font>
      <numFmt numFmtId="179" formatCode="0.00_ 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方正姚体"/>
        <scheme val="none"/>
      </font>
      <numFmt numFmtId="177" formatCode="0.00_);[Red]\(0.00\)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方正姚体"/>
        <scheme val="none"/>
      </font>
      <numFmt numFmtId="177" formatCode="0.00_);[Red]\(0.00\)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方正姚体"/>
        <scheme val="none"/>
      </font>
      <fill>
        <patternFill patternType="solid">
          <fgColor indexed="64"/>
          <bgColor theme="9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方正姚体"/>
        <scheme val="none"/>
      </font>
      <fill>
        <patternFill patternType="solid">
          <fgColor indexed="64"/>
          <bgColor theme="9" tint="0.59999389629810485"/>
        </patternFill>
      </fill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方正姚体"/>
        <scheme val="none"/>
      </font>
      <fill>
        <patternFill patternType="none">
          <fgColor indexed="64"/>
          <bgColor theme="9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6" name="表6" displayName="表6" ref="G20:K25" totalsRowShown="0" headerRowDxfId="9" dataDxfId="7" headerRowBorderDxfId="8" tableBorderDxfId="6" totalsRowBorderDxfId="5">
  <tableColumns count="5">
    <tableColumn id="1" name="发票类型" dataDxfId="4"/>
    <tableColumn id="2" name="吨数" dataDxfId="3"/>
    <tableColumn id="3" name="单吨价格" dataDxfId="2"/>
    <tableColumn id="4" name="金额（美元）" dataDxfId="1">
      <calculatedColumnFormula>H21*I21</calculatedColumnFormula>
    </tableColumn>
    <tableColumn id="5" name="发票号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3:AQ21"/>
  <sheetViews>
    <sheetView zoomScale="70" zoomScaleNormal="70" workbookViewId="0">
      <pane xSplit="3" topLeftCell="AI1" activePane="topRight" state="frozen"/>
      <selection pane="topRight" activeCell="C21" sqref="C21"/>
    </sheetView>
  </sheetViews>
  <sheetFormatPr defaultColWidth="11.77734375" defaultRowHeight="14.4" x14ac:dyDescent="0.25"/>
  <cols>
    <col min="2" max="2" width="13.5546875" bestFit="1" customWidth="1"/>
    <col min="3" max="3" width="46.6640625" customWidth="1"/>
    <col min="4" max="4" width="21.33203125" bestFit="1" customWidth="1"/>
    <col min="5" max="5" width="16.21875" bestFit="1" customWidth="1"/>
    <col min="6" max="6" width="20.6640625" bestFit="1" customWidth="1"/>
    <col min="7" max="7" width="16.33203125" customWidth="1"/>
    <col min="8" max="8" width="15.33203125" customWidth="1"/>
    <col min="9" max="9" width="15.5546875" customWidth="1"/>
    <col min="10" max="10" width="15.33203125" customWidth="1"/>
    <col min="11" max="11" width="14.109375" customWidth="1"/>
    <col min="12" max="12" width="15.21875" customWidth="1"/>
    <col min="13" max="13" width="16.109375" customWidth="1"/>
    <col min="14" max="14" width="12.21875" customWidth="1"/>
    <col min="15" max="15" width="15.44140625" customWidth="1"/>
    <col min="16" max="16" width="15.77734375" customWidth="1"/>
    <col min="17" max="18" width="15.44140625" customWidth="1"/>
    <col min="19" max="19" width="17.77734375" customWidth="1"/>
    <col min="20" max="20" width="16.21875" customWidth="1"/>
    <col min="21" max="21" width="13.5546875" customWidth="1"/>
    <col min="22" max="24" width="15.77734375" customWidth="1"/>
    <col min="25" max="25" width="20.33203125" customWidth="1"/>
    <col min="26" max="26" width="23.5546875" customWidth="1"/>
    <col min="27" max="27" width="16.109375" bestFit="1" customWidth="1"/>
    <col min="28" max="28" width="17.77734375" customWidth="1"/>
    <col min="29" max="29" width="19.109375" customWidth="1"/>
    <col min="30" max="30" width="23.109375" customWidth="1"/>
    <col min="31" max="31" width="28.77734375" customWidth="1"/>
    <col min="32" max="32" width="28" customWidth="1"/>
    <col min="33" max="33" width="16.21875" customWidth="1"/>
    <col min="34" max="34" width="15" customWidth="1"/>
    <col min="35" max="35" width="15.77734375" customWidth="1"/>
    <col min="37" max="37" width="24.109375" customWidth="1"/>
    <col min="38" max="38" width="17.77734375" customWidth="1"/>
    <col min="43" max="43" width="18" customWidth="1"/>
  </cols>
  <sheetData>
    <row r="3" spans="2:43" s="90" customFormat="1" ht="54.6" customHeight="1" x14ac:dyDescent="0.25">
      <c r="B3" s="88"/>
      <c r="C3" s="89" t="s">
        <v>59</v>
      </c>
      <c r="D3" s="89" t="s">
        <v>51</v>
      </c>
      <c r="E3" s="89" t="s">
        <v>33</v>
      </c>
      <c r="F3" s="89" t="s">
        <v>32</v>
      </c>
      <c r="G3" s="89" t="s">
        <v>57</v>
      </c>
      <c r="H3" s="89" t="s">
        <v>58</v>
      </c>
      <c r="I3" s="89" t="s">
        <v>65</v>
      </c>
      <c r="J3" s="88" t="s">
        <v>210</v>
      </c>
      <c r="K3" s="88" t="s">
        <v>181</v>
      </c>
      <c r="L3" s="88" t="s">
        <v>194</v>
      </c>
      <c r="M3" s="88" t="s">
        <v>192</v>
      </c>
      <c r="N3" s="88" t="s">
        <v>193</v>
      </c>
      <c r="O3" s="88" t="s">
        <v>191</v>
      </c>
      <c r="P3" s="88" t="s">
        <v>198</v>
      </c>
      <c r="Q3" s="88" t="s">
        <v>235</v>
      </c>
      <c r="R3" s="88" t="s">
        <v>236</v>
      </c>
      <c r="S3" s="88" t="s">
        <v>312</v>
      </c>
      <c r="T3" s="88" t="s">
        <v>244</v>
      </c>
      <c r="U3" s="88" t="s">
        <v>248</v>
      </c>
      <c r="V3" s="88" t="s">
        <v>251</v>
      </c>
      <c r="W3" s="88" t="s">
        <v>310</v>
      </c>
      <c r="X3" s="88" t="s">
        <v>309</v>
      </c>
      <c r="Y3" s="88" t="s">
        <v>270</v>
      </c>
      <c r="Z3" s="88" t="s">
        <v>369</v>
      </c>
      <c r="AA3" s="88" t="s">
        <v>370</v>
      </c>
      <c r="AB3" s="88" t="s">
        <v>373</v>
      </c>
      <c r="AC3" s="88" t="s">
        <v>382</v>
      </c>
      <c r="AD3" s="88" t="s">
        <v>384</v>
      </c>
      <c r="AE3" s="88" t="s">
        <v>385</v>
      </c>
      <c r="AF3" s="88" t="s">
        <v>437</v>
      </c>
      <c r="AG3" s="88" t="s">
        <v>373</v>
      </c>
      <c r="AH3" s="88" t="s">
        <v>382</v>
      </c>
      <c r="AI3" s="88" t="s">
        <v>447</v>
      </c>
      <c r="AJ3" s="88" t="s">
        <v>456</v>
      </c>
      <c r="AK3" s="88" t="s">
        <v>462</v>
      </c>
      <c r="AL3" s="88" t="s">
        <v>480</v>
      </c>
      <c r="AM3" s="88" t="s">
        <v>468</v>
      </c>
      <c r="AN3" s="88" t="s">
        <v>490</v>
      </c>
      <c r="AO3" s="88" t="s">
        <v>479</v>
      </c>
      <c r="AP3" s="88" t="s">
        <v>484</v>
      </c>
      <c r="AQ3" s="204" t="s">
        <v>1717</v>
      </c>
    </row>
    <row r="4" spans="2:43" s="14" customFormat="1" ht="30.6" customHeight="1" x14ac:dyDescent="0.25">
      <c r="B4" s="210" t="s">
        <v>36</v>
      </c>
      <c r="C4" s="12" t="s">
        <v>265</v>
      </c>
      <c r="D4" s="13" t="s">
        <v>34</v>
      </c>
      <c r="E4" s="13" t="s">
        <v>34</v>
      </c>
      <c r="F4" s="13" t="s">
        <v>38</v>
      </c>
      <c r="G4" s="13" t="s">
        <v>34</v>
      </c>
      <c r="H4" s="13" t="s">
        <v>38</v>
      </c>
      <c r="I4" s="13" t="s">
        <v>38</v>
      </c>
      <c r="J4" s="13" t="s">
        <v>38</v>
      </c>
      <c r="K4" s="13" t="s">
        <v>38</v>
      </c>
      <c r="L4" s="13" t="s">
        <v>186</v>
      </c>
      <c r="M4" s="13" t="s">
        <v>185</v>
      </c>
      <c r="N4" s="13" t="s">
        <v>185</v>
      </c>
      <c r="O4" s="13" t="s">
        <v>34</v>
      </c>
      <c r="P4" s="13" t="s">
        <v>38</v>
      </c>
      <c r="Q4" s="13" t="s">
        <v>34</v>
      </c>
      <c r="R4" s="70" t="s">
        <v>34</v>
      </c>
      <c r="S4" s="13" t="s">
        <v>38</v>
      </c>
      <c r="T4" s="206" t="s">
        <v>34</v>
      </c>
      <c r="U4" s="213"/>
      <c r="V4" s="207"/>
      <c r="W4" s="206" t="s">
        <v>34</v>
      </c>
      <c r="X4" s="208"/>
      <c r="Y4" s="74" t="s">
        <v>34</v>
      </c>
      <c r="Z4" s="84" t="s">
        <v>34</v>
      </c>
      <c r="AA4" s="84" t="s">
        <v>34</v>
      </c>
      <c r="AB4" s="84" t="s">
        <v>34</v>
      </c>
      <c r="AC4" s="86" t="s">
        <v>34</v>
      </c>
      <c r="AD4" s="86" t="s">
        <v>34</v>
      </c>
      <c r="AE4" s="87" t="s">
        <v>34</v>
      </c>
      <c r="AF4" s="101" t="s">
        <v>34</v>
      </c>
      <c r="AG4" s="102" t="s">
        <v>34</v>
      </c>
      <c r="AH4" s="102" t="s">
        <v>34</v>
      </c>
      <c r="AI4" s="103" t="s">
        <v>34</v>
      </c>
      <c r="AJ4" s="105" t="s">
        <v>34</v>
      </c>
      <c r="AK4" s="106" t="s">
        <v>34</v>
      </c>
      <c r="AL4" s="107" t="s">
        <v>34</v>
      </c>
      <c r="AM4" s="108" t="s">
        <v>469</v>
      </c>
      <c r="AN4" s="109" t="s">
        <v>34</v>
      </c>
      <c r="AO4" s="111" t="s">
        <v>469</v>
      </c>
      <c r="AP4" s="111" t="s">
        <v>34</v>
      </c>
      <c r="AQ4" s="198" t="s">
        <v>34</v>
      </c>
    </row>
    <row r="5" spans="2:43" s="14" customFormat="1" ht="30.6" customHeight="1" x14ac:dyDescent="0.25">
      <c r="B5" s="211"/>
      <c r="C5" s="15" t="s">
        <v>29</v>
      </c>
      <c r="D5" s="16" t="s">
        <v>34</v>
      </c>
      <c r="E5" s="16" t="s">
        <v>34</v>
      </c>
      <c r="F5" s="16" t="s">
        <v>34</v>
      </c>
      <c r="G5" s="16" t="s">
        <v>34</v>
      </c>
      <c r="H5" s="16" t="s">
        <v>34</v>
      </c>
      <c r="I5" s="16" t="s">
        <v>34</v>
      </c>
      <c r="J5" s="16" t="s">
        <v>34</v>
      </c>
      <c r="K5" s="16" t="s">
        <v>35</v>
      </c>
      <c r="L5" s="16" t="s">
        <v>186</v>
      </c>
      <c r="M5" s="16" t="s">
        <v>185</v>
      </c>
      <c r="N5" s="16" t="s">
        <v>185</v>
      </c>
      <c r="O5" s="16" t="s">
        <v>35</v>
      </c>
      <c r="P5" s="16" t="s">
        <v>35</v>
      </c>
      <c r="Q5" s="16" t="s">
        <v>35</v>
      </c>
      <c r="R5" s="16" t="s">
        <v>35</v>
      </c>
      <c r="S5" s="16" t="s">
        <v>34</v>
      </c>
      <c r="T5" s="16" t="s">
        <v>34</v>
      </c>
      <c r="U5" s="16" t="s">
        <v>34</v>
      </c>
      <c r="V5" s="16" t="s">
        <v>34</v>
      </c>
      <c r="W5" s="16" t="s">
        <v>34</v>
      </c>
      <c r="X5" s="16" t="s">
        <v>34</v>
      </c>
      <c r="Y5" s="16" t="s">
        <v>35</v>
      </c>
      <c r="Z5" s="16" t="s">
        <v>35</v>
      </c>
      <c r="AA5" s="16" t="s">
        <v>35</v>
      </c>
      <c r="AB5" s="16" t="s">
        <v>35</v>
      </c>
      <c r="AC5" s="16" t="s">
        <v>35</v>
      </c>
      <c r="AD5" s="16" t="s">
        <v>35</v>
      </c>
      <c r="AE5" s="16" t="s">
        <v>35</v>
      </c>
      <c r="AF5" s="16" t="s">
        <v>35</v>
      </c>
      <c r="AG5" s="16" t="s">
        <v>35</v>
      </c>
      <c r="AH5" s="16" t="s">
        <v>35</v>
      </c>
      <c r="AI5" s="16" t="s">
        <v>35</v>
      </c>
      <c r="AJ5" s="16" t="s">
        <v>35</v>
      </c>
      <c r="AK5" s="16" t="s">
        <v>35</v>
      </c>
      <c r="AL5" s="16" t="s">
        <v>35</v>
      </c>
      <c r="AM5" s="16" t="s">
        <v>35</v>
      </c>
      <c r="AN5" s="16" t="s">
        <v>35</v>
      </c>
      <c r="AO5" s="16" t="s">
        <v>35</v>
      </c>
      <c r="AP5" s="16" t="s">
        <v>35</v>
      </c>
      <c r="AQ5" s="16" t="s">
        <v>35</v>
      </c>
    </row>
    <row r="6" spans="2:43" s="14" customFormat="1" ht="30.6" customHeight="1" x14ac:dyDescent="0.25">
      <c r="B6" s="211"/>
      <c r="C6" s="12" t="s">
        <v>63</v>
      </c>
      <c r="D6" s="13" t="s">
        <v>34</v>
      </c>
      <c r="E6" s="13" t="s">
        <v>34</v>
      </c>
      <c r="F6" s="13" t="s">
        <v>38</v>
      </c>
      <c r="G6" s="13" t="s">
        <v>34</v>
      </c>
      <c r="H6" s="13" t="s">
        <v>34</v>
      </c>
      <c r="I6" s="13" t="s">
        <v>34</v>
      </c>
      <c r="J6" s="13" t="s">
        <v>34</v>
      </c>
      <c r="K6" s="13" t="s">
        <v>34</v>
      </c>
      <c r="L6" s="13" t="s">
        <v>34</v>
      </c>
      <c r="M6" s="13" t="s">
        <v>185</v>
      </c>
      <c r="N6" s="13" t="s">
        <v>185</v>
      </c>
      <c r="O6" s="13" t="s">
        <v>34</v>
      </c>
      <c r="P6" s="13" t="s">
        <v>34</v>
      </c>
      <c r="Q6" s="13" t="s">
        <v>34</v>
      </c>
      <c r="R6" s="13" t="s">
        <v>34</v>
      </c>
      <c r="S6" s="13" t="s">
        <v>34</v>
      </c>
      <c r="T6" s="206" t="s">
        <v>34</v>
      </c>
      <c r="U6" s="213"/>
      <c r="V6" s="207"/>
      <c r="W6" s="206" t="s">
        <v>34</v>
      </c>
      <c r="X6" s="207"/>
      <c r="Y6" s="13" t="s">
        <v>34</v>
      </c>
      <c r="Z6" s="13" t="s">
        <v>34</v>
      </c>
      <c r="AA6" s="13" t="s">
        <v>34</v>
      </c>
      <c r="AB6" s="13" t="s">
        <v>34</v>
      </c>
      <c r="AC6" s="13" t="s">
        <v>34</v>
      </c>
      <c r="AD6" s="13" t="s">
        <v>34</v>
      </c>
      <c r="AE6" s="13" t="s">
        <v>34</v>
      </c>
      <c r="AF6" s="13" t="s">
        <v>34</v>
      </c>
      <c r="AG6" s="13" t="s">
        <v>34</v>
      </c>
      <c r="AH6" s="13" t="s">
        <v>34</v>
      </c>
      <c r="AI6" s="13" t="s">
        <v>34</v>
      </c>
      <c r="AJ6" s="13" t="s">
        <v>34</v>
      </c>
      <c r="AK6" s="13" t="s">
        <v>34</v>
      </c>
      <c r="AL6" s="13" t="s">
        <v>34</v>
      </c>
      <c r="AM6" s="13" t="s">
        <v>34</v>
      </c>
      <c r="AN6" s="13" t="s">
        <v>34</v>
      </c>
      <c r="AO6" s="13" t="s">
        <v>34</v>
      </c>
      <c r="AP6" s="13" t="s">
        <v>34</v>
      </c>
      <c r="AQ6" s="13" t="s">
        <v>34</v>
      </c>
    </row>
    <row r="7" spans="2:43" s="14" customFormat="1" ht="30.6" customHeight="1" x14ac:dyDescent="0.25">
      <c r="B7" s="211"/>
      <c r="C7" s="15" t="s">
        <v>82</v>
      </c>
      <c r="D7" s="16" t="s">
        <v>38</v>
      </c>
      <c r="E7" s="16" t="s">
        <v>34</v>
      </c>
      <c r="F7" s="16" t="s">
        <v>34</v>
      </c>
      <c r="G7" s="16" t="s">
        <v>38</v>
      </c>
      <c r="H7" s="16" t="s">
        <v>34</v>
      </c>
      <c r="I7" s="16" t="s">
        <v>34</v>
      </c>
      <c r="J7" s="16" t="s">
        <v>34</v>
      </c>
      <c r="K7" s="16" t="s">
        <v>34</v>
      </c>
      <c r="L7" s="16" t="s">
        <v>35</v>
      </c>
      <c r="M7" s="16" t="s">
        <v>185</v>
      </c>
      <c r="N7" s="16" t="s">
        <v>185</v>
      </c>
      <c r="O7" s="16" t="s">
        <v>35</v>
      </c>
      <c r="P7" s="16" t="s">
        <v>34</v>
      </c>
      <c r="Q7" s="16" t="s">
        <v>35</v>
      </c>
      <c r="R7" s="16" t="s">
        <v>35</v>
      </c>
      <c r="S7" s="16" t="s">
        <v>35</v>
      </c>
      <c r="T7" s="16" t="s">
        <v>35</v>
      </c>
      <c r="U7" s="16" t="s">
        <v>35</v>
      </c>
      <c r="V7" s="16" t="s">
        <v>35</v>
      </c>
      <c r="W7" s="16" t="s">
        <v>35</v>
      </c>
      <c r="X7" s="16" t="s">
        <v>35</v>
      </c>
      <c r="Y7" s="16" t="s">
        <v>34</v>
      </c>
      <c r="Z7" s="16" t="s">
        <v>34</v>
      </c>
      <c r="AA7" s="16" t="s">
        <v>35</v>
      </c>
      <c r="AB7" s="16" t="s">
        <v>35</v>
      </c>
      <c r="AC7" s="16" t="s">
        <v>35</v>
      </c>
      <c r="AD7" s="16" t="s">
        <v>34</v>
      </c>
      <c r="AE7" s="16" t="s">
        <v>34</v>
      </c>
      <c r="AF7" s="16" t="s">
        <v>34</v>
      </c>
      <c r="AG7" s="16" t="s">
        <v>35</v>
      </c>
      <c r="AH7" s="16" t="s">
        <v>35</v>
      </c>
      <c r="AI7" s="16" t="s">
        <v>35</v>
      </c>
      <c r="AJ7" s="16" t="s">
        <v>35</v>
      </c>
      <c r="AK7" s="16" t="s">
        <v>34</v>
      </c>
      <c r="AL7" s="16" t="s">
        <v>35</v>
      </c>
      <c r="AM7" s="16" t="s">
        <v>35</v>
      </c>
      <c r="AN7" s="16" t="s">
        <v>35</v>
      </c>
      <c r="AO7" s="16" t="s">
        <v>35</v>
      </c>
      <c r="AP7" s="16" t="s">
        <v>35</v>
      </c>
      <c r="AQ7" s="16" t="s">
        <v>35</v>
      </c>
    </row>
    <row r="8" spans="2:43" s="14" customFormat="1" ht="30.6" customHeight="1" x14ac:dyDescent="0.25">
      <c r="B8" s="211"/>
      <c r="C8" s="40" t="s">
        <v>85</v>
      </c>
      <c r="D8" s="41" t="s">
        <v>34</v>
      </c>
      <c r="E8" s="41" t="s">
        <v>34</v>
      </c>
      <c r="F8" s="41" t="s">
        <v>34</v>
      </c>
      <c r="G8" s="41" t="s">
        <v>34</v>
      </c>
      <c r="H8" s="41" t="s">
        <v>34</v>
      </c>
      <c r="I8" s="41" t="s">
        <v>34</v>
      </c>
      <c r="J8" s="41" t="s">
        <v>34</v>
      </c>
      <c r="K8" s="41" t="s">
        <v>34</v>
      </c>
      <c r="L8" s="41" t="s">
        <v>34</v>
      </c>
      <c r="M8" s="13" t="s">
        <v>185</v>
      </c>
      <c r="N8" s="13" t="s">
        <v>185</v>
      </c>
      <c r="O8" s="41" t="s">
        <v>34</v>
      </c>
      <c r="P8" s="41" t="s">
        <v>34</v>
      </c>
      <c r="Q8" s="41" t="s">
        <v>34</v>
      </c>
      <c r="R8" s="41" t="s">
        <v>34</v>
      </c>
      <c r="S8" s="13" t="s">
        <v>38</v>
      </c>
      <c r="T8" s="41" t="s">
        <v>34</v>
      </c>
      <c r="U8" s="41" t="s">
        <v>34</v>
      </c>
      <c r="V8" s="41" t="s">
        <v>34</v>
      </c>
      <c r="W8" s="41" t="s">
        <v>34</v>
      </c>
      <c r="X8" s="41" t="s">
        <v>34</v>
      </c>
      <c r="Y8" s="41" t="s">
        <v>34</v>
      </c>
      <c r="Z8" s="41" t="s">
        <v>34</v>
      </c>
      <c r="AA8" s="13" t="s">
        <v>35</v>
      </c>
      <c r="AB8" s="41" t="s">
        <v>34</v>
      </c>
      <c r="AC8" s="41" t="s">
        <v>34</v>
      </c>
      <c r="AD8" s="41" t="s">
        <v>34</v>
      </c>
      <c r="AE8" s="41" t="s">
        <v>34</v>
      </c>
      <c r="AF8" s="41" t="s">
        <v>34</v>
      </c>
      <c r="AG8" s="41" t="s">
        <v>34</v>
      </c>
      <c r="AH8" s="41" t="s">
        <v>34</v>
      </c>
      <c r="AI8" s="41" t="s">
        <v>34</v>
      </c>
      <c r="AJ8" s="41" t="s">
        <v>34</v>
      </c>
      <c r="AK8" s="41" t="s">
        <v>34</v>
      </c>
      <c r="AL8" s="13" t="s">
        <v>35</v>
      </c>
      <c r="AM8" s="13" t="s">
        <v>35</v>
      </c>
      <c r="AN8" s="13" t="s">
        <v>35</v>
      </c>
      <c r="AO8" s="13" t="s">
        <v>35</v>
      </c>
      <c r="AP8" s="41" t="s">
        <v>34</v>
      </c>
      <c r="AQ8" s="41" t="s">
        <v>34</v>
      </c>
    </row>
    <row r="9" spans="2:43" s="14" customFormat="1" ht="30.6" customHeight="1" x14ac:dyDescent="0.25">
      <c r="B9" s="211"/>
      <c r="C9" s="15" t="s">
        <v>102</v>
      </c>
      <c r="D9" s="16" t="s">
        <v>34</v>
      </c>
      <c r="E9" s="16" t="s">
        <v>34</v>
      </c>
      <c r="F9" s="16" t="s">
        <v>34</v>
      </c>
      <c r="G9" s="16" t="s">
        <v>34</v>
      </c>
      <c r="H9" s="16" t="s">
        <v>34</v>
      </c>
      <c r="I9" s="16" t="s">
        <v>34</v>
      </c>
      <c r="J9" s="16" t="s">
        <v>34</v>
      </c>
      <c r="K9" s="16" t="s">
        <v>34</v>
      </c>
      <c r="L9" s="16" t="s">
        <v>34</v>
      </c>
      <c r="M9" s="16" t="s">
        <v>185</v>
      </c>
      <c r="N9" s="16" t="s">
        <v>185</v>
      </c>
      <c r="O9" s="16" t="s">
        <v>34</v>
      </c>
      <c r="P9" s="16" t="s">
        <v>34</v>
      </c>
      <c r="Q9" s="16" t="s">
        <v>34</v>
      </c>
      <c r="R9" s="16" t="s">
        <v>34</v>
      </c>
      <c r="S9" s="16" t="s">
        <v>34</v>
      </c>
      <c r="T9" s="16" t="s">
        <v>34</v>
      </c>
      <c r="U9" s="16" t="s">
        <v>34</v>
      </c>
      <c r="V9" s="16" t="s">
        <v>34</v>
      </c>
      <c r="W9" s="16" t="s">
        <v>34</v>
      </c>
      <c r="X9" s="16" t="s">
        <v>34</v>
      </c>
      <c r="Y9" s="16" t="s">
        <v>34</v>
      </c>
      <c r="Z9" s="16" t="s">
        <v>34</v>
      </c>
      <c r="AA9" s="16" t="s">
        <v>34</v>
      </c>
      <c r="AB9" s="16" t="s">
        <v>34</v>
      </c>
      <c r="AC9" s="16" t="s">
        <v>34</v>
      </c>
      <c r="AD9" s="16" t="s">
        <v>34</v>
      </c>
      <c r="AE9" s="16" t="s">
        <v>34</v>
      </c>
      <c r="AF9" s="16" t="s">
        <v>34</v>
      </c>
      <c r="AG9" s="16" t="s">
        <v>34</v>
      </c>
      <c r="AH9" s="16" t="s">
        <v>34</v>
      </c>
      <c r="AI9" s="16" t="s">
        <v>34</v>
      </c>
      <c r="AJ9" s="16" t="s">
        <v>34</v>
      </c>
      <c r="AK9" s="16" t="s">
        <v>34</v>
      </c>
      <c r="AL9" s="16" t="s">
        <v>34</v>
      </c>
      <c r="AM9" s="16" t="s">
        <v>34</v>
      </c>
      <c r="AN9" s="16" t="s">
        <v>34</v>
      </c>
      <c r="AO9" s="16" t="s">
        <v>34</v>
      </c>
      <c r="AP9" s="16" t="s">
        <v>34</v>
      </c>
      <c r="AQ9" s="16" t="s">
        <v>34</v>
      </c>
    </row>
    <row r="10" spans="2:43" s="14" customFormat="1" ht="30.6" customHeight="1" x14ac:dyDescent="0.25">
      <c r="B10" s="212"/>
      <c r="C10" s="12" t="s">
        <v>103</v>
      </c>
      <c r="D10" s="13" t="s">
        <v>34</v>
      </c>
      <c r="E10" s="13" t="s">
        <v>38</v>
      </c>
      <c r="F10" s="13" t="s">
        <v>38</v>
      </c>
      <c r="G10" s="13" t="s">
        <v>34</v>
      </c>
      <c r="H10" s="13" t="s">
        <v>38</v>
      </c>
      <c r="I10" s="13" t="s">
        <v>34</v>
      </c>
      <c r="J10" s="41" t="s">
        <v>34</v>
      </c>
      <c r="K10" s="13" t="s">
        <v>38</v>
      </c>
      <c r="L10" s="41" t="s">
        <v>34</v>
      </c>
      <c r="M10" s="13" t="s">
        <v>185</v>
      </c>
      <c r="N10" s="13" t="s">
        <v>185</v>
      </c>
      <c r="O10" s="41" t="s">
        <v>34</v>
      </c>
      <c r="P10" s="41" t="s">
        <v>34</v>
      </c>
      <c r="Q10" s="41" t="s">
        <v>34</v>
      </c>
      <c r="R10" s="41" t="s">
        <v>34</v>
      </c>
      <c r="S10" s="41" t="s">
        <v>34</v>
      </c>
      <c r="T10" s="206" t="s">
        <v>34</v>
      </c>
      <c r="U10" s="213"/>
      <c r="V10" s="207"/>
      <c r="W10" s="41" t="s">
        <v>34</v>
      </c>
      <c r="X10" s="41" t="s">
        <v>34</v>
      </c>
      <c r="Y10" s="13" t="s">
        <v>38</v>
      </c>
      <c r="Z10" s="13" t="s">
        <v>34</v>
      </c>
      <c r="AA10" s="13" t="s">
        <v>38</v>
      </c>
      <c r="AB10" s="13" t="s">
        <v>34</v>
      </c>
      <c r="AC10" s="13" t="s">
        <v>34</v>
      </c>
      <c r="AD10" s="13" t="s">
        <v>34</v>
      </c>
      <c r="AE10" s="13" t="s">
        <v>34</v>
      </c>
      <c r="AF10" s="13" t="s">
        <v>34</v>
      </c>
      <c r="AG10" s="13" t="s">
        <v>34</v>
      </c>
      <c r="AH10" s="13" t="s">
        <v>34</v>
      </c>
      <c r="AI10" s="13" t="s">
        <v>34</v>
      </c>
      <c r="AJ10" s="13" t="s">
        <v>34</v>
      </c>
      <c r="AK10" s="13" t="s">
        <v>34</v>
      </c>
      <c r="AL10" s="13" t="s">
        <v>34</v>
      </c>
      <c r="AM10" s="13" t="s">
        <v>469</v>
      </c>
      <c r="AN10" s="13" t="s">
        <v>34</v>
      </c>
      <c r="AO10" s="13" t="s">
        <v>34</v>
      </c>
      <c r="AP10" s="13" t="s">
        <v>34</v>
      </c>
      <c r="AQ10" s="13" t="s">
        <v>34</v>
      </c>
    </row>
    <row r="11" spans="2:43" s="14" customFormat="1" ht="30.6" customHeight="1" x14ac:dyDescent="0.25">
      <c r="B11" s="209" t="s">
        <v>31</v>
      </c>
      <c r="C11" s="38" t="s">
        <v>97</v>
      </c>
      <c r="D11" s="16" t="s">
        <v>34</v>
      </c>
      <c r="E11" s="16" t="s">
        <v>34</v>
      </c>
      <c r="F11" s="16" t="s">
        <v>34</v>
      </c>
      <c r="G11" s="16" t="s">
        <v>34</v>
      </c>
      <c r="H11" s="16" t="s">
        <v>34</v>
      </c>
      <c r="I11" s="16" t="s">
        <v>34</v>
      </c>
      <c r="J11" s="16" t="s">
        <v>189</v>
      </c>
      <c r="K11" s="16" t="s">
        <v>35</v>
      </c>
      <c r="L11" s="16" t="s">
        <v>189</v>
      </c>
      <c r="M11" s="16" t="s">
        <v>185</v>
      </c>
      <c r="N11" s="16" t="s">
        <v>185</v>
      </c>
      <c r="O11" s="16" t="s">
        <v>189</v>
      </c>
      <c r="P11" s="16" t="s">
        <v>189</v>
      </c>
      <c r="Q11" s="16" t="s">
        <v>189</v>
      </c>
      <c r="R11" s="16" t="s">
        <v>189</v>
      </c>
      <c r="S11" s="16" t="s">
        <v>241</v>
      </c>
      <c r="T11" s="16" t="s">
        <v>189</v>
      </c>
      <c r="U11" s="16" t="s">
        <v>189</v>
      </c>
      <c r="V11" s="16" t="s">
        <v>189</v>
      </c>
      <c r="W11" s="16" t="s">
        <v>34</v>
      </c>
      <c r="X11" s="16" t="s">
        <v>34</v>
      </c>
      <c r="Y11" s="16" t="s">
        <v>189</v>
      </c>
      <c r="Z11" s="16" t="s">
        <v>34</v>
      </c>
      <c r="AA11" s="16" t="s">
        <v>35</v>
      </c>
      <c r="AB11" s="16" t="s">
        <v>35</v>
      </c>
      <c r="AC11" s="16" t="s">
        <v>35</v>
      </c>
      <c r="AD11" s="16" t="s">
        <v>35</v>
      </c>
      <c r="AE11" s="16" t="s">
        <v>35</v>
      </c>
      <c r="AF11" s="16" t="s">
        <v>34</v>
      </c>
      <c r="AG11" s="16" t="s">
        <v>35</v>
      </c>
      <c r="AH11" s="16" t="s">
        <v>35</v>
      </c>
      <c r="AI11" s="16" t="s">
        <v>35</v>
      </c>
      <c r="AJ11" s="16" t="s">
        <v>35</v>
      </c>
      <c r="AK11" s="16" t="s">
        <v>34</v>
      </c>
      <c r="AL11" s="16" t="s">
        <v>35</v>
      </c>
      <c r="AM11" s="16" t="s">
        <v>35</v>
      </c>
      <c r="AN11" s="16" t="s">
        <v>35</v>
      </c>
      <c r="AO11" s="16" t="s">
        <v>35</v>
      </c>
      <c r="AP11" s="16" t="s">
        <v>34</v>
      </c>
      <c r="AQ11" s="16" t="s">
        <v>34</v>
      </c>
    </row>
    <row r="12" spans="2:43" s="14" customFormat="1" ht="30.6" customHeight="1" x14ac:dyDescent="0.25">
      <c r="B12" s="209"/>
      <c r="C12" s="38" t="s">
        <v>98</v>
      </c>
      <c r="D12" s="13" t="s">
        <v>34</v>
      </c>
      <c r="E12" s="13" t="s">
        <v>34</v>
      </c>
      <c r="F12" s="13" t="s">
        <v>34</v>
      </c>
      <c r="G12" s="13" t="s">
        <v>34</v>
      </c>
      <c r="H12" s="13" t="s">
        <v>35</v>
      </c>
      <c r="I12" s="13" t="s">
        <v>34</v>
      </c>
      <c r="J12" s="13" t="s">
        <v>38</v>
      </c>
      <c r="K12" s="13" t="s">
        <v>34</v>
      </c>
      <c r="L12" s="13" t="s">
        <v>195</v>
      </c>
      <c r="M12" s="13" t="s">
        <v>185</v>
      </c>
      <c r="N12" s="13" t="s">
        <v>185</v>
      </c>
      <c r="O12" s="13" t="s">
        <v>195</v>
      </c>
      <c r="P12" s="13" t="s">
        <v>195</v>
      </c>
      <c r="Q12" s="13" t="s">
        <v>195</v>
      </c>
      <c r="R12" s="13" t="s">
        <v>195</v>
      </c>
      <c r="S12" s="13" t="s">
        <v>195</v>
      </c>
      <c r="T12" s="13" t="s">
        <v>195</v>
      </c>
      <c r="U12" s="41" t="s">
        <v>34</v>
      </c>
      <c r="V12" s="13" t="s">
        <v>195</v>
      </c>
      <c r="W12" s="41" t="s">
        <v>34</v>
      </c>
      <c r="X12" s="41" t="s">
        <v>34</v>
      </c>
      <c r="Y12" s="13" t="s">
        <v>38</v>
      </c>
      <c r="Z12" s="41" t="s">
        <v>34</v>
      </c>
      <c r="AA12" s="13" t="s">
        <v>35</v>
      </c>
      <c r="AB12" s="41" t="s">
        <v>34</v>
      </c>
      <c r="AC12" s="41" t="s">
        <v>34</v>
      </c>
      <c r="AD12" s="41" t="s">
        <v>34</v>
      </c>
      <c r="AE12" s="41" t="s">
        <v>34</v>
      </c>
      <c r="AF12" s="41" t="s">
        <v>34</v>
      </c>
      <c r="AG12" s="41" t="s">
        <v>34</v>
      </c>
      <c r="AH12" s="41" t="s">
        <v>34</v>
      </c>
      <c r="AI12" s="41" t="s">
        <v>34</v>
      </c>
      <c r="AJ12" s="41" t="s">
        <v>34</v>
      </c>
      <c r="AK12" s="41" t="s">
        <v>34</v>
      </c>
      <c r="AL12" s="41" t="s">
        <v>34</v>
      </c>
      <c r="AM12" s="41" t="s">
        <v>34</v>
      </c>
      <c r="AN12" s="41" t="s">
        <v>34</v>
      </c>
      <c r="AO12" s="41" t="s">
        <v>34</v>
      </c>
      <c r="AP12" s="41" t="s">
        <v>34</v>
      </c>
      <c r="AQ12" s="41" t="s">
        <v>34</v>
      </c>
    </row>
    <row r="13" spans="2:43" s="14" customFormat="1" ht="30.6" customHeight="1" x14ac:dyDescent="0.25">
      <c r="B13" s="209"/>
      <c r="C13" s="38" t="s">
        <v>99</v>
      </c>
      <c r="D13" s="16" t="s">
        <v>34</v>
      </c>
      <c r="E13" s="16" t="s">
        <v>34</v>
      </c>
      <c r="F13" s="16" t="s">
        <v>34</v>
      </c>
      <c r="G13" s="16" t="s">
        <v>34</v>
      </c>
      <c r="H13" s="16" t="s">
        <v>34</v>
      </c>
      <c r="I13" s="16" t="s">
        <v>129</v>
      </c>
      <c r="J13" s="16" t="s">
        <v>208</v>
      </c>
      <c r="K13" s="16" t="s">
        <v>35</v>
      </c>
      <c r="L13" s="16" t="s">
        <v>195</v>
      </c>
      <c r="M13" s="16" t="s">
        <v>195</v>
      </c>
      <c r="N13" s="16" t="s">
        <v>195</v>
      </c>
      <c r="O13" s="16" t="s">
        <v>195</v>
      </c>
      <c r="P13" s="16" t="s">
        <v>35</v>
      </c>
      <c r="Q13" s="16" t="s">
        <v>195</v>
      </c>
      <c r="R13" s="16" t="s">
        <v>195</v>
      </c>
      <c r="S13" s="16" t="s">
        <v>195</v>
      </c>
      <c r="T13" s="16" t="s">
        <v>195</v>
      </c>
      <c r="U13" s="16" t="s">
        <v>195</v>
      </c>
      <c r="V13" s="16" t="s">
        <v>34</v>
      </c>
      <c r="W13" s="16" t="s">
        <v>34</v>
      </c>
      <c r="X13" s="16" t="s">
        <v>34</v>
      </c>
      <c r="Y13" s="16" t="s">
        <v>195</v>
      </c>
      <c r="Z13" s="16" t="s">
        <v>35</v>
      </c>
      <c r="AA13" s="16" t="s">
        <v>35</v>
      </c>
      <c r="AB13" s="16" t="s">
        <v>35</v>
      </c>
      <c r="AC13" s="16" t="s">
        <v>35</v>
      </c>
      <c r="AD13" s="16" t="s">
        <v>35</v>
      </c>
      <c r="AE13" s="16" t="s">
        <v>35</v>
      </c>
      <c r="AF13" s="16" t="s">
        <v>35</v>
      </c>
      <c r="AG13" s="16" t="s">
        <v>440</v>
      </c>
      <c r="AH13" s="16" t="s">
        <v>35</v>
      </c>
      <c r="AI13" s="16" t="s">
        <v>35</v>
      </c>
      <c r="AJ13" s="16" t="s">
        <v>35</v>
      </c>
      <c r="AK13" s="16" t="s">
        <v>34</v>
      </c>
      <c r="AL13" s="16" t="s">
        <v>440</v>
      </c>
      <c r="AM13" s="16" t="s">
        <v>440</v>
      </c>
      <c r="AN13" s="16" t="s">
        <v>35</v>
      </c>
      <c r="AO13" s="16" t="s">
        <v>35</v>
      </c>
      <c r="AP13" s="16" t="s">
        <v>34</v>
      </c>
      <c r="AQ13" s="16" t="s">
        <v>34</v>
      </c>
    </row>
    <row r="14" spans="2:43" s="14" customFormat="1" ht="30.6" customHeight="1" x14ac:dyDescent="0.25">
      <c r="B14" s="209"/>
      <c r="C14" s="38" t="s">
        <v>100</v>
      </c>
      <c r="D14" s="13" t="s">
        <v>34</v>
      </c>
      <c r="E14" s="13" t="s">
        <v>34</v>
      </c>
      <c r="F14" s="13" t="s">
        <v>34</v>
      </c>
      <c r="G14" s="13" t="s">
        <v>38</v>
      </c>
      <c r="H14" s="13" t="s">
        <v>34</v>
      </c>
      <c r="I14" s="13" t="s">
        <v>34</v>
      </c>
      <c r="J14" s="12" t="s">
        <v>243</v>
      </c>
      <c r="K14" s="13" t="s">
        <v>34</v>
      </c>
      <c r="L14" s="13" t="s">
        <v>38</v>
      </c>
      <c r="M14" s="13" t="s">
        <v>38</v>
      </c>
      <c r="N14" s="13" t="s">
        <v>38</v>
      </c>
      <c r="O14" s="13" t="s">
        <v>38</v>
      </c>
      <c r="P14" s="13" t="s">
        <v>237</v>
      </c>
      <c r="Q14" s="13" t="s">
        <v>38</v>
      </c>
      <c r="R14" s="13" t="s">
        <v>38</v>
      </c>
      <c r="S14" s="13" t="s">
        <v>34</v>
      </c>
      <c r="T14" s="13" t="s">
        <v>38</v>
      </c>
      <c r="U14" s="13" t="s">
        <v>38</v>
      </c>
      <c r="V14" s="13" t="s">
        <v>38</v>
      </c>
      <c r="W14" s="13" t="s">
        <v>38</v>
      </c>
      <c r="X14" s="13" t="s">
        <v>38</v>
      </c>
      <c r="Y14" s="13" t="s">
        <v>311</v>
      </c>
      <c r="Z14" s="41" t="s">
        <v>34</v>
      </c>
      <c r="AA14" s="13" t="s">
        <v>35</v>
      </c>
      <c r="AB14" s="13" t="s">
        <v>35</v>
      </c>
      <c r="AC14" s="13" t="s">
        <v>35</v>
      </c>
      <c r="AD14" s="41" t="s">
        <v>34</v>
      </c>
      <c r="AE14" s="41" t="s">
        <v>34</v>
      </c>
      <c r="AF14" s="41" t="s">
        <v>34</v>
      </c>
      <c r="AG14" s="13" t="s">
        <v>35</v>
      </c>
      <c r="AH14" s="13" t="s">
        <v>35</v>
      </c>
      <c r="AI14" s="13" t="s">
        <v>35</v>
      </c>
      <c r="AJ14" s="13" t="s">
        <v>35</v>
      </c>
      <c r="AK14" s="41" t="s">
        <v>34</v>
      </c>
      <c r="AL14" s="13" t="s">
        <v>35</v>
      </c>
      <c r="AM14" s="13" t="s">
        <v>35</v>
      </c>
      <c r="AN14" s="13" t="s">
        <v>35</v>
      </c>
      <c r="AO14" s="13" t="s">
        <v>35</v>
      </c>
      <c r="AP14" s="13" t="s">
        <v>35</v>
      </c>
      <c r="AQ14" s="13" t="s">
        <v>35</v>
      </c>
    </row>
    <row r="15" spans="2:43" s="14" customFormat="1" ht="30.6" customHeight="1" x14ac:dyDescent="0.25">
      <c r="B15" s="209"/>
      <c r="C15" s="15" t="s">
        <v>216</v>
      </c>
      <c r="D15" s="16" t="s">
        <v>35</v>
      </c>
      <c r="E15" s="16" t="s">
        <v>34</v>
      </c>
      <c r="F15" s="16" t="s">
        <v>35</v>
      </c>
      <c r="G15" s="16" t="s">
        <v>34</v>
      </c>
      <c r="H15" s="16" t="s">
        <v>34</v>
      </c>
      <c r="I15" s="16" t="s">
        <v>35</v>
      </c>
      <c r="J15" s="16" t="s">
        <v>35</v>
      </c>
      <c r="K15" s="16" t="s">
        <v>35</v>
      </c>
      <c r="L15" s="16" t="s">
        <v>34</v>
      </c>
      <c r="M15" s="16" t="s">
        <v>34</v>
      </c>
      <c r="N15" s="16" t="s">
        <v>35</v>
      </c>
      <c r="O15" s="16" t="s">
        <v>34</v>
      </c>
      <c r="P15" s="16" t="s">
        <v>35</v>
      </c>
      <c r="Q15" s="16" t="s">
        <v>34</v>
      </c>
      <c r="R15" s="16" t="s">
        <v>34</v>
      </c>
      <c r="S15" s="16" t="s">
        <v>35</v>
      </c>
      <c r="T15" s="16" t="s">
        <v>34</v>
      </c>
      <c r="U15" s="16" t="s">
        <v>35</v>
      </c>
      <c r="V15" s="16" t="s">
        <v>35</v>
      </c>
      <c r="W15" s="16" t="s">
        <v>34</v>
      </c>
      <c r="X15" s="16" t="s">
        <v>35</v>
      </c>
      <c r="Y15" s="16" t="s">
        <v>35</v>
      </c>
      <c r="Z15" s="16" t="s">
        <v>34</v>
      </c>
      <c r="AA15" s="16" t="s">
        <v>35</v>
      </c>
      <c r="AB15" s="16" t="s">
        <v>35</v>
      </c>
      <c r="AC15" s="16" t="s">
        <v>35</v>
      </c>
      <c r="AD15" s="16" t="s">
        <v>35</v>
      </c>
      <c r="AE15" s="16" t="s">
        <v>35</v>
      </c>
      <c r="AF15" s="16" t="s">
        <v>34</v>
      </c>
      <c r="AG15" s="16" t="s">
        <v>35</v>
      </c>
      <c r="AH15" s="16" t="s">
        <v>35</v>
      </c>
      <c r="AI15" s="16" t="s">
        <v>35</v>
      </c>
      <c r="AJ15" s="16" t="s">
        <v>35</v>
      </c>
      <c r="AK15" s="16" t="s">
        <v>34</v>
      </c>
      <c r="AL15" s="16" t="s">
        <v>35</v>
      </c>
      <c r="AM15" s="16" t="s">
        <v>35</v>
      </c>
      <c r="AN15" s="16" t="s">
        <v>35</v>
      </c>
      <c r="AO15" s="16" t="s">
        <v>35</v>
      </c>
      <c r="AP15" s="16" t="s">
        <v>34</v>
      </c>
      <c r="AQ15" s="16" t="s">
        <v>34</v>
      </c>
    </row>
    <row r="16" spans="2:43" s="14" customFormat="1" ht="25.8" customHeight="1" x14ac:dyDescent="0.25">
      <c r="B16" s="209"/>
      <c r="C16" s="12" t="s">
        <v>30</v>
      </c>
      <c r="D16" s="13" t="s">
        <v>34</v>
      </c>
      <c r="E16" s="13" t="s">
        <v>34</v>
      </c>
      <c r="F16" s="13" t="s">
        <v>34</v>
      </c>
      <c r="G16" s="13" t="s">
        <v>34</v>
      </c>
      <c r="H16" s="13" t="s">
        <v>34</v>
      </c>
      <c r="I16" s="13" t="s">
        <v>34</v>
      </c>
      <c r="J16" s="13" t="s">
        <v>34</v>
      </c>
      <c r="K16" s="41" t="s">
        <v>34</v>
      </c>
      <c r="L16" s="13" t="s">
        <v>34</v>
      </c>
      <c r="M16" s="41" t="s">
        <v>34</v>
      </c>
      <c r="N16" s="41" t="s">
        <v>34</v>
      </c>
      <c r="O16" s="41" t="s">
        <v>34</v>
      </c>
      <c r="P16" s="41" t="s">
        <v>34</v>
      </c>
      <c r="Q16" s="41" t="s">
        <v>34</v>
      </c>
      <c r="R16" s="41" t="s">
        <v>34</v>
      </c>
      <c r="S16" s="41" t="s">
        <v>34</v>
      </c>
      <c r="T16" s="41" t="s">
        <v>34</v>
      </c>
      <c r="U16" s="41" t="s">
        <v>34</v>
      </c>
      <c r="V16" s="41" t="s">
        <v>34</v>
      </c>
      <c r="W16" s="41" t="s">
        <v>34</v>
      </c>
      <c r="X16" s="41" t="s">
        <v>34</v>
      </c>
      <c r="Y16" s="41" t="s">
        <v>34</v>
      </c>
      <c r="Z16" s="41" t="s">
        <v>34</v>
      </c>
      <c r="AA16" s="41" t="s">
        <v>34</v>
      </c>
      <c r="AB16" s="41" t="s">
        <v>34</v>
      </c>
      <c r="AC16" s="41" t="s">
        <v>34</v>
      </c>
      <c r="AD16" s="41" t="s">
        <v>34</v>
      </c>
      <c r="AE16" s="41" t="s">
        <v>34</v>
      </c>
      <c r="AF16" s="41" t="s">
        <v>34</v>
      </c>
      <c r="AG16" s="41" t="s">
        <v>34</v>
      </c>
      <c r="AH16" s="41" t="s">
        <v>34</v>
      </c>
      <c r="AI16" s="41" t="s">
        <v>34</v>
      </c>
      <c r="AJ16" s="41" t="s">
        <v>34</v>
      </c>
      <c r="AK16" s="41" t="s">
        <v>34</v>
      </c>
      <c r="AL16" s="41" t="s">
        <v>34</v>
      </c>
      <c r="AM16" s="41" t="s">
        <v>34</v>
      </c>
      <c r="AN16" s="41" t="s">
        <v>34</v>
      </c>
      <c r="AO16" s="41" t="s">
        <v>34</v>
      </c>
      <c r="AP16" s="41" t="s">
        <v>34</v>
      </c>
      <c r="AQ16" s="41"/>
    </row>
    <row r="21" spans="21:21" x14ac:dyDescent="0.25">
      <c r="U21" t="s">
        <v>349</v>
      </c>
    </row>
  </sheetData>
  <mergeCells count="7">
    <mergeCell ref="W6:X6"/>
    <mergeCell ref="W4:X4"/>
    <mergeCell ref="B11:B16"/>
    <mergeCell ref="B4:B10"/>
    <mergeCell ref="T6:V6"/>
    <mergeCell ref="T4:V4"/>
    <mergeCell ref="T10:V1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Y1035"/>
  <sheetViews>
    <sheetView tabSelected="1" topLeftCell="D1" zoomScale="85" zoomScaleNormal="85" workbookViewId="0">
      <pane ySplit="1" topLeftCell="A11" activePane="bottomLeft" state="frozen"/>
      <selection pane="bottomLeft" activeCell="K28" sqref="K28"/>
    </sheetView>
  </sheetViews>
  <sheetFormatPr defaultRowHeight="15.6" x14ac:dyDescent="0.25"/>
  <cols>
    <col min="1" max="1" width="15" style="71" customWidth="1"/>
    <col min="2" max="2" width="15.33203125" style="114" bestFit="1" customWidth="1"/>
    <col min="3" max="3" width="17.6640625" style="6" bestFit="1" customWidth="1"/>
    <col min="4" max="4" width="13" style="190" customWidth="1"/>
    <col min="5" max="5" width="8.33203125" style="113" bestFit="1" customWidth="1"/>
    <col min="6" max="6" width="6.109375" style="1" bestFit="1" customWidth="1"/>
    <col min="7" max="7" width="10.21875" style="10" customWidth="1"/>
    <col min="8" max="8" width="14.109375" style="133" customWidth="1"/>
    <col min="9" max="9" width="14.21875" style="5" bestFit="1" customWidth="1"/>
    <col min="10" max="10" width="14.21875" style="2" bestFit="1" customWidth="1"/>
    <col min="11" max="11" width="14.21875" style="11" bestFit="1" customWidth="1"/>
    <col min="12" max="12" width="13" style="115" bestFit="1" customWidth="1"/>
    <col min="13" max="13" width="13.109375" style="202" customWidth="1"/>
    <col min="14" max="14" width="13.6640625" style="134" customWidth="1"/>
    <col min="15" max="15" width="14.21875" style="3" bestFit="1" customWidth="1"/>
    <col min="16" max="16" width="10" style="4" customWidth="1"/>
    <col min="17" max="17" width="14.21875" style="130" customWidth="1"/>
    <col min="18" max="18" width="13.88671875" style="136" customWidth="1"/>
    <col min="19" max="19" width="6.109375" style="116" bestFit="1" customWidth="1"/>
    <col min="20" max="20" width="13.88671875" style="136" customWidth="1"/>
    <col min="21" max="21" width="11.5546875" style="129" customWidth="1"/>
    <col min="22" max="22" width="19.77734375" style="194" customWidth="1"/>
    <col min="23" max="23" width="12.5546875" style="135" customWidth="1"/>
    <col min="24" max="24" width="13.6640625" style="137" customWidth="1"/>
    <col min="25" max="25" width="16" style="18" customWidth="1"/>
  </cols>
  <sheetData>
    <row r="1" spans="1:25" s="9" customFormat="1" ht="17.399999999999999" x14ac:dyDescent="0.25">
      <c r="A1" s="181" t="s">
        <v>499</v>
      </c>
      <c r="B1" s="181" t="s">
        <v>509</v>
      </c>
      <c r="C1" s="182" t="s">
        <v>1</v>
      </c>
      <c r="D1" s="189" t="s">
        <v>1670</v>
      </c>
      <c r="E1" s="183" t="s">
        <v>113</v>
      </c>
      <c r="F1" s="183" t="s">
        <v>2</v>
      </c>
      <c r="G1" s="184" t="s">
        <v>42</v>
      </c>
      <c r="H1" s="185" t="s">
        <v>500</v>
      </c>
      <c r="I1" s="186" t="s">
        <v>40</v>
      </c>
      <c r="J1" s="183" t="s">
        <v>112</v>
      </c>
      <c r="K1" s="173" t="s">
        <v>39</v>
      </c>
      <c r="L1" s="175" t="s">
        <v>497</v>
      </c>
      <c r="M1" s="201" t="s">
        <v>498</v>
      </c>
      <c r="N1" s="174" t="s">
        <v>501</v>
      </c>
      <c r="O1" s="173" t="s">
        <v>538</v>
      </c>
      <c r="P1" s="176" t="s">
        <v>37</v>
      </c>
      <c r="Q1" s="177" t="s">
        <v>0</v>
      </c>
      <c r="R1" s="178" t="s">
        <v>7</v>
      </c>
      <c r="S1" s="179" t="s">
        <v>8</v>
      </c>
      <c r="T1" s="178" t="s">
        <v>114</v>
      </c>
      <c r="U1" s="187" t="s">
        <v>526</v>
      </c>
      <c r="V1" s="193" t="s">
        <v>527</v>
      </c>
      <c r="W1" s="188" t="s">
        <v>535</v>
      </c>
      <c r="X1" s="188" t="s">
        <v>536</v>
      </c>
      <c r="Y1" s="188" t="s">
        <v>1683</v>
      </c>
    </row>
    <row r="2" spans="1:25" x14ac:dyDescent="0.25">
      <c r="A2" s="71" t="s">
        <v>512</v>
      </c>
      <c r="B2" s="114" t="s">
        <v>502</v>
      </c>
      <c r="C2" s="6" t="s">
        <v>439</v>
      </c>
      <c r="D2" s="190" t="s">
        <v>1684</v>
      </c>
      <c r="E2" s="113" t="s">
        <v>119</v>
      </c>
      <c r="F2" s="1" t="s">
        <v>271</v>
      </c>
      <c r="G2" s="112" t="s">
        <v>43</v>
      </c>
      <c r="H2" s="133">
        <f>R2-20</f>
        <v>44000</v>
      </c>
      <c r="I2" s="5" t="s">
        <v>518</v>
      </c>
      <c r="J2" s="2" t="s">
        <v>1692</v>
      </c>
      <c r="L2" s="115">
        <v>4883.4650000000001</v>
      </c>
      <c r="M2" s="202">
        <v>36449.21</v>
      </c>
      <c r="N2" s="134">
        <f>R2-5</f>
        <v>44015</v>
      </c>
      <c r="O2" s="3" t="s">
        <v>1685</v>
      </c>
      <c r="P2" s="4" t="s">
        <v>1658</v>
      </c>
      <c r="Q2" s="130" t="s">
        <v>1668</v>
      </c>
      <c r="R2" s="136">
        <v>44020</v>
      </c>
      <c r="S2" s="116">
        <v>29</v>
      </c>
      <c r="T2" s="136">
        <f>R2+S2</f>
        <v>44049</v>
      </c>
      <c r="U2" s="128" t="s">
        <v>537</v>
      </c>
      <c r="V2" s="194">
        <f>ROUND(ROUND((50.138-0.2),3)*M2,2)</f>
        <v>1820200.65</v>
      </c>
      <c r="W2" s="135">
        <v>44043</v>
      </c>
      <c r="X2" s="137" t="s">
        <v>1694</v>
      </c>
    </row>
    <row r="3" spans="1:25" x14ac:dyDescent="0.25">
      <c r="G3" s="125"/>
      <c r="L3" s="115">
        <v>5397.4830000000002</v>
      </c>
      <c r="M3" s="202">
        <f>22445.01+17937.17</f>
        <v>40382.179999999993</v>
      </c>
      <c r="N3" s="134">
        <f>R3-5</f>
        <v>44025</v>
      </c>
      <c r="O3" s="3" t="s">
        <v>1693</v>
      </c>
      <c r="P3" s="4" t="s">
        <v>1667</v>
      </c>
      <c r="Q3" s="130" t="s">
        <v>1669</v>
      </c>
      <c r="R3" s="136">
        <v>44030</v>
      </c>
      <c r="S3" s="116">
        <v>29</v>
      </c>
      <c r="T3" s="136">
        <f>R3+S3+1</f>
        <v>44060</v>
      </c>
      <c r="U3" s="128" t="s">
        <v>537</v>
      </c>
      <c r="V3" s="194">
        <f>ROUND(ROUND((50.138-0.2),3)*M3,2)</f>
        <v>2016605.3</v>
      </c>
      <c r="W3" s="135">
        <v>44043</v>
      </c>
      <c r="X3" s="139" t="s">
        <v>1695</v>
      </c>
    </row>
    <row r="4" spans="1:25" x14ac:dyDescent="0.25">
      <c r="L4" s="115">
        <v>5441.1440000000002</v>
      </c>
      <c r="M4" s="202">
        <f>22465.18+18280.24</f>
        <v>40745.42</v>
      </c>
      <c r="N4" s="134">
        <f>R4-5</f>
        <v>44035</v>
      </c>
      <c r="O4" s="3" t="s">
        <v>1691</v>
      </c>
      <c r="P4" s="4" t="s">
        <v>1667</v>
      </c>
      <c r="Q4" s="130" t="s">
        <v>1669</v>
      </c>
      <c r="R4" s="136">
        <v>44040</v>
      </c>
      <c r="S4" s="116">
        <v>29</v>
      </c>
      <c r="T4" s="136">
        <f>R4+S4</f>
        <v>44069</v>
      </c>
      <c r="U4" s="128" t="s">
        <v>537</v>
      </c>
      <c r="V4" s="194">
        <f>ROUND(ROUND((50.138-0.2),3)*M4,2)</f>
        <v>2034744.78</v>
      </c>
      <c r="W4" s="135">
        <v>44043</v>
      </c>
      <c r="X4" s="139" t="s">
        <v>1696</v>
      </c>
    </row>
    <row r="5" spans="1:25" x14ac:dyDescent="0.25">
      <c r="G5" s="199"/>
      <c r="L5" s="115">
        <v>3839.5940000000001</v>
      </c>
      <c r="M5" s="202">
        <v>28827.95</v>
      </c>
      <c r="N5" s="134">
        <f>R5-5</f>
        <v>44044</v>
      </c>
      <c r="O5" s="3" t="s">
        <v>1718</v>
      </c>
      <c r="P5" s="4" t="s">
        <v>1667</v>
      </c>
      <c r="Q5" s="130" t="s">
        <v>182</v>
      </c>
      <c r="R5" s="136">
        <v>44049</v>
      </c>
      <c r="S5" s="116">
        <v>29</v>
      </c>
      <c r="T5" s="136">
        <f>R5+S5</f>
        <v>44078</v>
      </c>
      <c r="U5" s="128" t="s">
        <v>537</v>
      </c>
      <c r="V5" s="205">
        <f>ROUND(ROUND((50.138-0.2),3)*M5,2)</f>
        <v>1439610.17</v>
      </c>
      <c r="W5" s="135">
        <v>44049</v>
      </c>
      <c r="X5" s="139" t="s">
        <v>1712</v>
      </c>
    </row>
    <row r="6" spans="1:25" s="158" customFormat="1" x14ac:dyDescent="0.25">
      <c r="A6" s="146"/>
      <c r="B6" s="146"/>
      <c r="C6" s="148"/>
      <c r="D6" s="191"/>
      <c r="E6" s="149"/>
      <c r="F6" s="146"/>
      <c r="G6" s="147"/>
      <c r="H6" s="157"/>
      <c r="I6" s="146"/>
      <c r="J6" s="146"/>
      <c r="K6" s="150"/>
      <c r="L6" s="153"/>
      <c r="M6" s="203"/>
      <c r="N6" s="157"/>
      <c r="O6" s="146"/>
      <c r="P6" s="151"/>
      <c r="Q6" s="152"/>
      <c r="R6" s="154"/>
      <c r="S6" s="155"/>
      <c r="T6" s="154"/>
      <c r="U6" s="156"/>
      <c r="V6" s="195"/>
      <c r="W6" s="157"/>
      <c r="X6" s="157"/>
      <c r="Y6" s="146"/>
    </row>
    <row r="7" spans="1:25" x14ac:dyDescent="0.25">
      <c r="A7" s="71" t="s">
        <v>540</v>
      </c>
      <c r="B7" s="180" t="s">
        <v>1682</v>
      </c>
      <c r="C7" s="6" t="s">
        <v>531</v>
      </c>
      <c r="D7" s="190" t="s">
        <v>1686</v>
      </c>
      <c r="E7" s="113" t="s">
        <v>445</v>
      </c>
      <c r="F7" s="1" t="s">
        <v>530</v>
      </c>
      <c r="G7" s="140" t="s">
        <v>183</v>
      </c>
      <c r="H7" s="133">
        <f>R7-20</f>
        <v>44006</v>
      </c>
      <c r="I7" s="5" t="s">
        <v>543</v>
      </c>
      <c r="J7" s="2" t="s">
        <v>1697</v>
      </c>
      <c r="L7" s="115">
        <v>1106.009</v>
      </c>
      <c r="N7" s="134">
        <f>R7-5</f>
        <v>44021</v>
      </c>
      <c r="O7" s="3" t="s">
        <v>1689</v>
      </c>
      <c r="P7" s="4" t="s">
        <v>566</v>
      </c>
      <c r="Q7" s="130" t="s">
        <v>1687</v>
      </c>
      <c r="R7" s="136">
        <v>44026</v>
      </c>
      <c r="S7" s="116">
        <v>30</v>
      </c>
      <c r="T7" s="136">
        <f>R7+S7+1</f>
        <v>44057</v>
      </c>
      <c r="U7" s="128" t="s">
        <v>537</v>
      </c>
      <c r="V7" s="205">
        <v>52906.46</v>
      </c>
      <c r="W7" s="135">
        <v>44026</v>
      </c>
      <c r="X7" s="137" t="s">
        <v>1688</v>
      </c>
      <c r="Y7" s="18" t="s">
        <v>1690</v>
      </c>
    </row>
    <row r="8" spans="1:25" x14ac:dyDescent="0.25">
      <c r="H8" s="167"/>
      <c r="U8" s="128"/>
    </row>
    <row r="9" spans="1:25" s="158" customFormat="1" x14ac:dyDescent="0.25">
      <c r="A9" s="146"/>
      <c r="B9" s="146"/>
      <c r="C9" s="148"/>
      <c r="D9" s="192"/>
      <c r="E9" s="149"/>
      <c r="F9" s="146"/>
      <c r="G9" s="147"/>
      <c r="H9" s="157"/>
      <c r="I9" s="146"/>
      <c r="J9" s="146"/>
      <c r="K9" s="150"/>
      <c r="L9" s="153"/>
      <c r="M9" s="203"/>
      <c r="N9" s="157"/>
      <c r="O9" s="146"/>
      <c r="P9" s="151"/>
      <c r="Q9" s="152"/>
      <c r="R9" s="154"/>
      <c r="S9" s="155"/>
      <c r="T9" s="154"/>
      <c r="U9" s="156"/>
      <c r="V9" s="195"/>
      <c r="W9" s="157"/>
      <c r="X9" s="157"/>
      <c r="Y9" s="146"/>
    </row>
    <row r="10" spans="1:25" x14ac:dyDescent="0.25">
      <c r="A10" s="71" t="s">
        <v>1699</v>
      </c>
      <c r="B10" s="180" t="s">
        <v>1700</v>
      </c>
      <c r="C10" s="6" t="s">
        <v>1701</v>
      </c>
      <c r="E10" s="113" t="s">
        <v>1702</v>
      </c>
      <c r="F10" s="1" t="s">
        <v>1703</v>
      </c>
      <c r="G10" s="196" t="s">
        <v>1704</v>
      </c>
      <c r="H10" s="133">
        <v>44013</v>
      </c>
      <c r="I10" s="5" t="s">
        <v>1698</v>
      </c>
      <c r="J10" s="2" t="s">
        <v>1713</v>
      </c>
      <c r="K10" s="11" t="s">
        <v>1714</v>
      </c>
      <c r="L10" s="115">
        <v>10000</v>
      </c>
      <c r="N10" s="134">
        <f>R10-5</f>
        <v>44050</v>
      </c>
      <c r="O10" s="3" t="s">
        <v>1715</v>
      </c>
      <c r="P10" s="4" t="s">
        <v>1706</v>
      </c>
      <c r="Q10" s="130" t="s">
        <v>1705</v>
      </c>
      <c r="R10" s="136">
        <v>44055</v>
      </c>
      <c r="S10" s="116">
        <v>5</v>
      </c>
      <c r="T10" s="136">
        <f>R10+S10</f>
        <v>44060</v>
      </c>
      <c r="U10" s="128" t="s">
        <v>1707</v>
      </c>
      <c r="V10" s="194">
        <v>3588280</v>
      </c>
      <c r="W10" s="135">
        <v>44056</v>
      </c>
      <c r="X10" s="137" t="s">
        <v>1716</v>
      </c>
    </row>
    <row r="11" spans="1:25" x14ac:dyDescent="0.25">
      <c r="U11" s="128"/>
    </row>
    <row r="12" spans="1:25" x14ac:dyDescent="0.25">
      <c r="U12" s="128"/>
    </row>
    <row r="13" spans="1:25" x14ac:dyDescent="0.25">
      <c r="U13" s="128"/>
    </row>
    <row r="14" spans="1:25" x14ac:dyDescent="0.25">
      <c r="U14" s="128"/>
    </row>
    <row r="15" spans="1:25" x14ac:dyDescent="0.25">
      <c r="U15" s="128"/>
    </row>
    <row r="16" spans="1:25" x14ac:dyDescent="0.25">
      <c r="U16" s="128"/>
    </row>
    <row r="17" spans="1:25" x14ac:dyDescent="0.25">
      <c r="U17" s="128"/>
    </row>
    <row r="18" spans="1:25" x14ac:dyDescent="0.25">
      <c r="U18" s="128"/>
    </row>
    <row r="19" spans="1:25" x14ac:dyDescent="0.25">
      <c r="U19" s="128"/>
    </row>
    <row r="20" spans="1:25" x14ac:dyDescent="0.25">
      <c r="U20" s="128"/>
    </row>
    <row r="21" spans="1:25" s="158" customFormat="1" x14ac:dyDescent="0.25">
      <c r="A21" s="146"/>
      <c r="B21" s="146"/>
      <c r="C21" s="148"/>
      <c r="D21" s="191"/>
      <c r="E21" s="149"/>
      <c r="F21" s="146"/>
      <c r="G21" s="147"/>
      <c r="H21" s="157"/>
      <c r="I21" s="146"/>
      <c r="J21" s="146"/>
      <c r="K21" s="150"/>
      <c r="L21" s="153"/>
      <c r="M21" s="203"/>
      <c r="N21" s="157"/>
      <c r="O21" s="146"/>
      <c r="P21" s="151"/>
      <c r="Q21" s="152"/>
      <c r="R21" s="154"/>
      <c r="S21" s="155"/>
      <c r="T21" s="154"/>
      <c r="U21" s="156"/>
      <c r="V21" s="195"/>
      <c r="W21" s="157"/>
      <c r="X21" s="157"/>
      <c r="Y21" s="146"/>
    </row>
    <row r="22" spans="1:25" x14ac:dyDescent="0.25">
      <c r="A22" s="71" t="s">
        <v>1719</v>
      </c>
      <c r="B22" s="114" t="s">
        <v>1727</v>
      </c>
      <c r="C22" s="6" t="s">
        <v>439</v>
      </c>
      <c r="E22" s="113" t="s">
        <v>1728</v>
      </c>
      <c r="F22" s="1" t="s">
        <v>271</v>
      </c>
      <c r="G22" s="200" t="s">
        <v>43</v>
      </c>
      <c r="H22" s="133">
        <f>R22-30</f>
        <v>44024</v>
      </c>
      <c r="I22" s="5" t="s">
        <v>1729</v>
      </c>
      <c r="J22" s="2" t="s">
        <v>1732</v>
      </c>
      <c r="L22" s="115">
        <v>4346.4319999999998</v>
      </c>
      <c r="M22" s="202">
        <v>32518.57</v>
      </c>
      <c r="N22" s="134">
        <f>R22-5</f>
        <v>44049</v>
      </c>
      <c r="O22" s="3" t="s">
        <v>1733</v>
      </c>
      <c r="P22" s="4" t="s">
        <v>1667</v>
      </c>
      <c r="Q22" s="130" t="s">
        <v>182</v>
      </c>
      <c r="R22" s="136">
        <v>44054</v>
      </c>
      <c r="S22" s="116">
        <v>29</v>
      </c>
      <c r="T22" s="136">
        <f>R22+S22</f>
        <v>44083</v>
      </c>
      <c r="U22" s="128"/>
    </row>
    <row r="23" spans="1:25" x14ac:dyDescent="0.25">
      <c r="L23" s="115">
        <v>2928.6970000000001</v>
      </c>
      <c r="M23" s="202">
        <v>21941.09</v>
      </c>
      <c r="N23" s="134">
        <f>R23-5</f>
        <v>44053</v>
      </c>
      <c r="O23" s="3" t="s">
        <v>1731</v>
      </c>
      <c r="P23" s="4" t="s">
        <v>1667</v>
      </c>
      <c r="Q23" s="130" t="s">
        <v>182</v>
      </c>
      <c r="R23" s="136">
        <v>44058</v>
      </c>
      <c r="S23" s="116">
        <v>29</v>
      </c>
      <c r="T23" s="136">
        <f>R23+S23+1</f>
        <v>44088</v>
      </c>
      <c r="U23" s="128"/>
    </row>
    <row r="24" spans="1:25" x14ac:dyDescent="0.25">
      <c r="U24" s="128"/>
    </row>
    <row r="25" spans="1:25" x14ac:dyDescent="0.25">
      <c r="U25" s="128"/>
    </row>
    <row r="26" spans="1:25" x14ac:dyDescent="0.25">
      <c r="U26" s="128"/>
    </row>
    <row r="27" spans="1:25" x14ac:dyDescent="0.25">
      <c r="U27" s="128"/>
    </row>
    <row r="28" spans="1:25" x14ac:dyDescent="0.25">
      <c r="U28" s="128"/>
    </row>
    <row r="29" spans="1:25" x14ac:dyDescent="0.25">
      <c r="U29" s="128"/>
    </row>
    <row r="30" spans="1:25" x14ac:dyDescent="0.25">
      <c r="U30" s="128"/>
    </row>
    <row r="31" spans="1:25" x14ac:dyDescent="0.25">
      <c r="U31" s="128"/>
    </row>
    <row r="32" spans="1:25" x14ac:dyDescent="0.25">
      <c r="U32" s="128"/>
    </row>
    <row r="33" spans="21:21" x14ac:dyDescent="0.25">
      <c r="U33" s="128"/>
    </row>
    <row r="34" spans="21:21" x14ac:dyDescent="0.25">
      <c r="U34" s="128"/>
    </row>
    <row r="35" spans="21:21" x14ac:dyDescent="0.25">
      <c r="U35" s="128"/>
    </row>
    <row r="36" spans="21:21" x14ac:dyDescent="0.25">
      <c r="U36" s="128"/>
    </row>
    <row r="37" spans="21:21" x14ac:dyDescent="0.25">
      <c r="U37" s="128"/>
    </row>
    <row r="38" spans="21:21" x14ac:dyDescent="0.25">
      <c r="U38" s="128"/>
    </row>
    <row r="39" spans="21:21" x14ac:dyDescent="0.25">
      <c r="U39" s="128"/>
    </row>
    <row r="40" spans="21:21" x14ac:dyDescent="0.25">
      <c r="U40" s="128"/>
    </row>
    <row r="41" spans="21:21" x14ac:dyDescent="0.25">
      <c r="U41" s="128"/>
    </row>
    <row r="42" spans="21:21" x14ac:dyDescent="0.25">
      <c r="U42" s="128"/>
    </row>
    <row r="43" spans="21:21" x14ac:dyDescent="0.25">
      <c r="U43" s="128"/>
    </row>
    <row r="44" spans="21:21" x14ac:dyDescent="0.25">
      <c r="U44" s="128"/>
    </row>
    <row r="45" spans="21:21" x14ac:dyDescent="0.25">
      <c r="U45" s="128"/>
    </row>
    <row r="46" spans="21:21" x14ac:dyDescent="0.25">
      <c r="U46" s="128"/>
    </row>
    <row r="47" spans="21:21" x14ac:dyDescent="0.25">
      <c r="U47" s="128"/>
    </row>
    <row r="48" spans="21:21" x14ac:dyDescent="0.25">
      <c r="U48" s="128"/>
    </row>
    <row r="49" spans="21:21" x14ac:dyDescent="0.25">
      <c r="U49" s="128"/>
    </row>
    <row r="50" spans="21:21" x14ac:dyDescent="0.25">
      <c r="U50" s="128"/>
    </row>
    <row r="51" spans="21:21" x14ac:dyDescent="0.25">
      <c r="U51" s="128"/>
    </row>
    <row r="52" spans="21:21" x14ac:dyDescent="0.25">
      <c r="U52" s="128"/>
    </row>
    <row r="53" spans="21:21" x14ac:dyDescent="0.25">
      <c r="U53" s="128"/>
    </row>
    <row r="54" spans="21:21" x14ac:dyDescent="0.25">
      <c r="U54" s="128"/>
    </row>
    <row r="55" spans="21:21" x14ac:dyDescent="0.25">
      <c r="U55" s="128"/>
    </row>
    <row r="56" spans="21:21" x14ac:dyDescent="0.25">
      <c r="U56" s="128"/>
    </row>
    <row r="57" spans="21:21" x14ac:dyDescent="0.25">
      <c r="U57" s="128"/>
    </row>
    <row r="58" spans="21:21" x14ac:dyDescent="0.25">
      <c r="U58" s="128"/>
    </row>
    <row r="59" spans="21:21" x14ac:dyDescent="0.25">
      <c r="U59" s="128"/>
    </row>
    <row r="60" spans="21:21" x14ac:dyDescent="0.25">
      <c r="U60" s="128"/>
    </row>
    <row r="61" spans="21:21" x14ac:dyDescent="0.25">
      <c r="U61" s="128"/>
    </row>
    <row r="62" spans="21:21" x14ac:dyDescent="0.25">
      <c r="U62" s="128"/>
    </row>
    <row r="63" spans="21:21" x14ac:dyDescent="0.25">
      <c r="U63" s="128"/>
    </row>
    <row r="64" spans="21:21" x14ac:dyDescent="0.25">
      <c r="U64" s="128"/>
    </row>
    <row r="65" spans="21:21" x14ac:dyDescent="0.25">
      <c r="U65" s="128"/>
    </row>
    <row r="66" spans="21:21" x14ac:dyDescent="0.25">
      <c r="U66" s="128"/>
    </row>
    <row r="67" spans="21:21" x14ac:dyDescent="0.25">
      <c r="U67" s="128"/>
    </row>
    <row r="68" spans="21:21" x14ac:dyDescent="0.25">
      <c r="U68" s="128"/>
    </row>
    <row r="69" spans="21:21" x14ac:dyDescent="0.25">
      <c r="U69" s="128"/>
    </row>
    <row r="70" spans="21:21" x14ac:dyDescent="0.25">
      <c r="U70" s="128"/>
    </row>
    <row r="71" spans="21:21" x14ac:dyDescent="0.25">
      <c r="U71" s="128"/>
    </row>
    <row r="72" spans="21:21" x14ac:dyDescent="0.25">
      <c r="U72" s="128"/>
    </row>
    <row r="73" spans="21:21" x14ac:dyDescent="0.25">
      <c r="U73" s="128"/>
    </row>
    <row r="74" spans="21:21" x14ac:dyDescent="0.25">
      <c r="U74" s="128"/>
    </row>
    <row r="75" spans="21:21" x14ac:dyDescent="0.25">
      <c r="U75" s="128"/>
    </row>
    <row r="76" spans="21:21" x14ac:dyDescent="0.25">
      <c r="U76" s="128"/>
    </row>
    <row r="77" spans="21:21" x14ac:dyDescent="0.25">
      <c r="U77" s="128"/>
    </row>
    <row r="78" spans="21:21" x14ac:dyDescent="0.25">
      <c r="U78" s="128"/>
    </row>
    <row r="79" spans="21:21" x14ac:dyDescent="0.25">
      <c r="U79" s="128"/>
    </row>
    <row r="80" spans="21:21" x14ac:dyDescent="0.25">
      <c r="U80" s="128"/>
    </row>
    <row r="81" spans="21:21" x14ac:dyDescent="0.25">
      <c r="U81" s="128"/>
    </row>
    <row r="82" spans="21:21" x14ac:dyDescent="0.25">
      <c r="U82" s="128"/>
    </row>
    <row r="83" spans="21:21" x14ac:dyDescent="0.25">
      <c r="U83" s="128"/>
    </row>
    <row r="84" spans="21:21" x14ac:dyDescent="0.25">
      <c r="U84" s="128"/>
    </row>
    <row r="85" spans="21:21" x14ac:dyDescent="0.25">
      <c r="U85" s="128"/>
    </row>
    <row r="86" spans="21:21" x14ac:dyDescent="0.25">
      <c r="U86" s="128"/>
    </row>
    <row r="87" spans="21:21" x14ac:dyDescent="0.25">
      <c r="U87" s="128"/>
    </row>
    <row r="88" spans="21:21" x14ac:dyDescent="0.25">
      <c r="U88" s="128"/>
    </row>
    <row r="89" spans="21:21" x14ac:dyDescent="0.25">
      <c r="U89" s="128"/>
    </row>
    <row r="90" spans="21:21" x14ac:dyDescent="0.25">
      <c r="U90" s="128"/>
    </row>
    <row r="91" spans="21:21" x14ac:dyDescent="0.25">
      <c r="U91" s="128"/>
    </row>
    <row r="92" spans="21:21" x14ac:dyDescent="0.25">
      <c r="U92" s="128"/>
    </row>
    <row r="93" spans="21:21" x14ac:dyDescent="0.25">
      <c r="U93" s="128"/>
    </row>
    <row r="94" spans="21:21" x14ac:dyDescent="0.25">
      <c r="U94" s="128"/>
    </row>
    <row r="95" spans="21:21" x14ac:dyDescent="0.25">
      <c r="U95" s="128"/>
    </row>
    <row r="96" spans="21:21" x14ac:dyDescent="0.25">
      <c r="U96" s="128"/>
    </row>
    <row r="97" spans="21:21" x14ac:dyDescent="0.25">
      <c r="U97" s="128"/>
    </row>
    <row r="98" spans="21:21" x14ac:dyDescent="0.25">
      <c r="U98" s="128"/>
    </row>
    <row r="99" spans="21:21" x14ac:dyDescent="0.25">
      <c r="U99" s="128"/>
    </row>
    <row r="100" spans="21:21" x14ac:dyDescent="0.25">
      <c r="U100" s="128"/>
    </row>
    <row r="101" spans="21:21" x14ac:dyDescent="0.25">
      <c r="U101" s="128"/>
    </row>
    <row r="102" spans="21:21" x14ac:dyDescent="0.25">
      <c r="U102" s="128"/>
    </row>
    <row r="103" spans="21:21" x14ac:dyDescent="0.25">
      <c r="U103" s="128"/>
    </row>
    <row r="104" spans="21:21" x14ac:dyDescent="0.25">
      <c r="U104" s="128"/>
    </row>
    <row r="105" spans="21:21" x14ac:dyDescent="0.25">
      <c r="U105" s="128"/>
    </row>
    <row r="106" spans="21:21" x14ac:dyDescent="0.25">
      <c r="U106" s="128"/>
    </row>
    <row r="107" spans="21:21" x14ac:dyDescent="0.25">
      <c r="U107" s="128"/>
    </row>
    <row r="108" spans="21:21" x14ac:dyDescent="0.25">
      <c r="U108" s="128"/>
    </row>
    <row r="109" spans="21:21" x14ac:dyDescent="0.25">
      <c r="U109" s="128"/>
    </row>
    <row r="110" spans="21:21" x14ac:dyDescent="0.25">
      <c r="U110" s="128"/>
    </row>
    <row r="111" spans="21:21" x14ac:dyDescent="0.25">
      <c r="U111" s="128"/>
    </row>
    <row r="112" spans="21:21" x14ac:dyDescent="0.25">
      <c r="U112" s="128"/>
    </row>
    <row r="113" spans="21:21" x14ac:dyDescent="0.25">
      <c r="U113" s="128"/>
    </row>
    <row r="114" spans="21:21" x14ac:dyDescent="0.25">
      <c r="U114" s="128"/>
    </row>
    <row r="115" spans="21:21" x14ac:dyDescent="0.25">
      <c r="U115" s="128"/>
    </row>
    <row r="116" spans="21:21" x14ac:dyDescent="0.25">
      <c r="U116" s="128"/>
    </row>
    <row r="117" spans="21:21" x14ac:dyDescent="0.25">
      <c r="U117" s="128"/>
    </row>
    <row r="118" spans="21:21" x14ac:dyDescent="0.25">
      <c r="U118" s="128"/>
    </row>
    <row r="119" spans="21:21" x14ac:dyDescent="0.25">
      <c r="U119" s="128"/>
    </row>
    <row r="120" spans="21:21" x14ac:dyDescent="0.25">
      <c r="U120" s="128"/>
    </row>
    <row r="121" spans="21:21" x14ac:dyDescent="0.25">
      <c r="U121" s="128"/>
    </row>
    <row r="122" spans="21:21" x14ac:dyDescent="0.25">
      <c r="U122" s="128"/>
    </row>
    <row r="123" spans="21:21" x14ac:dyDescent="0.25">
      <c r="U123" s="128"/>
    </row>
    <row r="124" spans="21:21" x14ac:dyDescent="0.25">
      <c r="U124" s="128"/>
    </row>
    <row r="125" spans="21:21" x14ac:dyDescent="0.25">
      <c r="U125" s="128"/>
    </row>
    <row r="126" spans="21:21" x14ac:dyDescent="0.25">
      <c r="U126" s="128"/>
    </row>
    <row r="127" spans="21:21" x14ac:dyDescent="0.25">
      <c r="U127" s="128"/>
    </row>
    <row r="128" spans="21:21" x14ac:dyDescent="0.25">
      <c r="U128" s="128"/>
    </row>
    <row r="129" spans="21:21" x14ac:dyDescent="0.25">
      <c r="U129" s="128"/>
    </row>
    <row r="130" spans="21:21" x14ac:dyDescent="0.25">
      <c r="U130" s="128"/>
    </row>
    <row r="131" spans="21:21" x14ac:dyDescent="0.25">
      <c r="U131" s="128"/>
    </row>
    <row r="132" spans="21:21" x14ac:dyDescent="0.25">
      <c r="U132" s="128"/>
    </row>
    <row r="133" spans="21:21" x14ac:dyDescent="0.25">
      <c r="U133" s="128"/>
    </row>
    <row r="134" spans="21:21" x14ac:dyDescent="0.25">
      <c r="U134" s="128"/>
    </row>
    <row r="135" spans="21:21" x14ac:dyDescent="0.25">
      <c r="U135" s="128"/>
    </row>
    <row r="136" spans="21:21" x14ac:dyDescent="0.25">
      <c r="U136" s="128"/>
    </row>
    <row r="137" spans="21:21" x14ac:dyDescent="0.25">
      <c r="U137" s="128"/>
    </row>
    <row r="138" spans="21:21" x14ac:dyDescent="0.25">
      <c r="U138" s="128"/>
    </row>
    <row r="139" spans="21:21" x14ac:dyDescent="0.25">
      <c r="U139" s="128"/>
    </row>
    <row r="140" spans="21:21" x14ac:dyDescent="0.25">
      <c r="U140" s="128"/>
    </row>
    <row r="141" spans="21:21" x14ac:dyDescent="0.25">
      <c r="U141" s="128"/>
    </row>
    <row r="142" spans="21:21" x14ac:dyDescent="0.25">
      <c r="U142" s="128"/>
    </row>
    <row r="143" spans="21:21" x14ac:dyDescent="0.25">
      <c r="U143" s="128"/>
    </row>
    <row r="144" spans="21:21" x14ac:dyDescent="0.25">
      <c r="U144" s="128"/>
    </row>
    <row r="145" spans="21:21" x14ac:dyDescent="0.25">
      <c r="U145" s="128"/>
    </row>
    <row r="146" spans="21:21" x14ac:dyDescent="0.25">
      <c r="U146" s="128"/>
    </row>
    <row r="147" spans="21:21" x14ac:dyDescent="0.25">
      <c r="U147" s="128"/>
    </row>
    <row r="148" spans="21:21" x14ac:dyDescent="0.25">
      <c r="U148" s="128"/>
    </row>
    <row r="149" spans="21:21" x14ac:dyDescent="0.25">
      <c r="U149" s="128"/>
    </row>
    <row r="150" spans="21:21" x14ac:dyDescent="0.25">
      <c r="U150" s="128"/>
    </row>
    <row r="151" spans="21:21" x14ac:dyDescent="0.25">
      <c r="U151" s="128"/>
    </row>
    <row r="152" spans="21:21" x14ac:dyDescent="0.25">
      <c r="U152" s="128"/>
    </row>
    <row r="153" spans="21:21" x14ac:dyDescent="0.25">
      <c r="U153" s="128"/>
    </row>
    <row r="154" spans="21:21" x14ac:dyDescent="0.25">
      <c r="U154" s="128"/>
    </row>
    <row r="155" spans="21:21" x14ac:dyDescent="0.25">
      <c r="U155" s="128"/>
    </row>
    <row r="156" spans="21:21" x14ac:dyDescent="0.25">
      <c r="U156" s="128"/>
    </row>
    <row r="157" spans="21:21" x14ac:dyDescent="0.25">
      <c r="U157" s="128"/>
    </row>
    <row r="158" spans="21:21" x14ac:dyDescent="0.25">
      <c r="U158" s="128"/>
    </row>
    <row r="159" spans="21:21" x14ac:dyDescent="0.25">
      <c r="U159" s="128"/>
    </row>
    <row r="160" spans="21:21" x14ac:dyDescent="0.25">
      <c r="U160" s="128"/>
    </row>
    <row r="161" spans="21:21" x14ac:dyDescent="0.25">
      <c r="U161" s="128"/>
    </row>
    <row r="162" spans="21:21" x14ac:dyDescent="0.25">
      <c r="U162" s="128"/>
    </row>
    <row r="163" spans="21:21" x14ac:dyDescent="0.25">
      <c r="U163" s="128"/>
    </row>
    <row r="164" spans="21:21" x14ac:dyDescent="0.25">
      <c r="U164" s="128"/>
    </row>
    <row r="165" spans="21:21" x14ac:dyDescent="0.25">
      <c r="U165" s="128"/>
    </row>
    <row r="166" spans="21:21" x14ac:dyDescent="0.25">
      <c r="U166" s="128"/>
    </row>
    <row r="167" spans="21:21" x14ac:dyDescent="0.25">
      <c r="U167" s="128"/>
    </row>
    <row r="168" spans="21:21" x14ac:dyDescent="0.25">
      <c r="U168" s="128"/>
    </row>
    <row r="169" spans="21:21" x14ac:dyDescent="0.25">
      <c r="U169" s="128"/>
    </row>
    <row r="170" spans="21:21" x14ac:dyDescent="0.25">
      <c r="U170" s="128"/>
    </row>
    <row r="171" spans="21:21" x14ac:dyDescent="0.25">
      <c r="U171" s="128"/>
    </row>
    <row r="172" spans="21:21" x14ac:dyDescent="0.25">
      <c r="U172" s="128"/>
    </row>
    <row r="173" spans="21:21" x14ac:dyDescent="0.25">
      <c r="U173" s="128"/>
    </row>
    <row r="174" spans="21:21" x14ac:dyDescent="0.25">
      <c r="U174" s="128"/>
    </row>
    <row r="175" spans="21:21" x14ac:dyDescent="0.25">
      <c r="U175" s="128"/>
    </row>
    <row r="176" spans="21:21" x14ac:dyDescent="0.25">
      <c r="U176" s="128"/>
    </row>
    <row r="177" spans="21:21" x14ac:dyDescent="0.25">
      <c r="U177" s="128"/>
    </row>
    <row r="178" spans="21:21" x14ac:dyDescent="0.25">
      <c r="U178" s="128"/>
    </row>
    <row r="179" spans="21:21" x14ac:dyDescent="0.25">
      <c r="U179" s="128"/>
    </row>
    <row r="180" spans="21:21" x14ac:dyDescent="0.25">
      <c r="U180" s="128"/>
    </row>
    <row r="181" spans="21:21" x14ac:dyDescent="0.25">
      <c r="U181" s="128"/>
    </row>
    <row r="182" spans="21:21" x14ac:dyDescent="0.25">
      <c r="U182" s="128"/>
    </row>
    <row r="183" spans="21:21" x14ac:dyDescent="0.25">
      <c r="U183" s="128"/>
    </row>
    <row r="184" spans="21:21" x14ac:dyDescent="0.25">
      <c r="U184" s="128"/>
    </row>
    <row r="185" spans="21:21" x14ac:dyDescent="0.25">
      <c r="U185" s="128"/>
    </row>
    <row r="186" spans="21:21" x14ac:dyDescent="0.25">
      <c r="U186" s="128"/>
    </row>
    <row r="187" spans="21:21" x14ac:dyDescent="0.25">
      <c r="U187" s="128"/>
    </row>
    <row r="188" spans="21:21" x14ac:dyDescent="0.25">
      <c r="U188" s="128"/>
    </row>
    <row r="189" spans="21:21" x14ac:dyDescent="0.25">
      <c r="U189" s="128"/>
    </row>
    <row r="190" spans="21:21" x14ac:dyDescent="0.25">
      <c r="U190" s="128"/>
    </row>
    <row r="191" spans="21:21" x14ac:dyDescent="0.25">
      <c r="U191" s="128"/>
    </row>
    <row r="192" spans="21:21" x14ac:dyDescent="0.25">
      <c r="U192" s="128"/>
    </row>
    <row r="193" spans="21:21" x14ac:dyDescent="0.25">
      <c r="U193" s="128"/>
    </row>
    <row r="194" spans="21:21" x14ac:dyDescent="0.25">
      <c r="U194" s="128"/>
    </row>
    <row r="195" spans="21:21" x14ac:dyDescent="0.25">
      <c r="U195" s="128"/>
    </row>
    <row r="196" spans="21:21" x14ac:dyDescent="0.25">
      <c r="U196" s="128"/>
    </row>
    <row r="197" spans="21:21" x14ac:dyDescent="0.25">
      <c r="U197" s="128"/>
    </row>
    <row r="198" spans="21:21" x14ac:dyDescent="0.25">
      <c r="U198" s="128"/>
    </row>
    <row r="199" spans="21:21" x14ac:dyDescent="0.25">
      <c r="U199" s="128"/>
    </row>
    <row r="200" spans="21:21" x14ac:dyDescent="0.25">
      <c r="U200" s="128"/>
    </row>
    <row r="201" spans="21:21" x14ac:dyDescent="0.25">
      <c r="U201" s="128"/>
    </row>
    <row r="202" spans="21:21" x14ac:dyDescent="0.25">
      <c r="U202" s="128"/>
    </row>
    <row r="203" spans="21:21" x14ac:dyDescent="0.25">
      <c r="U203" s="128"/>
    </row>
    <row r="204" spans="21:21" x14ac:dyDescent="0.25">
      <c r="U204" s="128"/>
    </row>
    <row r="205" spans="21:21" x14ac:dyDescent="0.25">
      <c r="U205" s="128"/>
    </row>
    <row r="206" spans="21:21" x14ac:dyDescent="0.25">
      <c r="U206" s="128"/>
    </row>
    <row r="207" spans="21:21" x14ac:dyDescent="0.25">
      <c r="U207" s="128"/>
    </row>
    <row r="208" spans="21:21" x14ac:dyDescent="0.25">
      <c r="U208" s="128"/>
    </row>
    <row r="209" spans="21:21" x14ac:dyDescent="0.25">
      <c r="U209" s="128"/>
    </row>
    <row r="210" spans="21:21" x14ac:dyDescent="0.25">
      <c r="U210" s="128"/>
    </row>
    <row r="211" spans="21:21" x14ac:dyDescent="0.25">
      <c r="U211" s="128"/>
    </row>
    <row r="212" spans="21:21" x14ac:dyDescent="0.25">
      <c r="U212" s="128"/>
    </row>
    <row r="213" spans="21:21" x14ac:dyDescent="0.25">
      <c r="U213" s="128"/>
    </row>
    <row r="214" spans="21:21" x14ac:dyDescent="0.25">
      <c r="U214" s="128"/>
    </row>
    <row r="215" spans="21:21" x14ac:dyDescent="0.25">
      <c r="U215" s="128"/>
    </row>
    <row r="216" spans="21:21" x14ac:dyDescent="0.25">
      <c r="U216" s="128"/>
    </row>
    <row r="217" spans="21:21" x14ac:dyDescent="0.25">
      <c r="U217" s="128"/>
    </row>
    <row r="218" spans="21:21" x14ac:dyDescent="0.25">
      <c r="U218" s="128"/>
    </row>
    <row r="219" spans="21:21" x14ac:dyDescent="0.25">
      <c r="U219" s="128"/>
    </row>
    <row r="220" spans="21:21" x14ac:dyDescent="0.25">
      <c r="U220" s="128"/>
    </row>
    <row r="221" spans="21:21" x14ac:dyDescent="0.25">
      <c r="U221" s="128"/>
    </row>
    <row r="222" spans="21:21" x14ac:dyDescent="0.25">
      <c r="U222" s="128"/>
    </row>
    <row r="223" spans="21:21" x14ac:dyDescent="0.25">
      <c r="U223" s="128"/>
    </row>
    <row r="224" spans="21:21" x14ac:dyDescent="0.25">
      <c r="U224" s="128"/>
    </row>
    <row r="225" spans="21:21" x14ac:dyDescent="0.25">
      <c r="U225" s="128"/>
    </row>
    <row r="226" spans="21:21" x14ac:dyDescent="0.25">
      <c r="U226" s="128"/>
    </row>
    <row r="227" spans="21:21" x14ac:dyDescent="0.25">
      <c r="U227" s="128"/>
    </row>
    <row r="228" spans="21:21" x14ac:dyDescent="0.25">
      <c r="U228" s="128"/>
    </row>
    <row r="229" spans="21:21" x14ac:dyDescent="0.25">
      <c r="U229" s="128"/>
    </row>
    <row r="230" spans="21:21" x14ac:dyDescent="0.25">
      <c r="U230" s="128"/>
    </row>
    <row r="231" spans="21:21" x14ac:dyDescent="0.25">
      <c r="U231" s="128"/>
    </row>
    <row r="232" spans="21:21" x14ac:dyDescent="0.25">
      <c r="U232" s="128"/>
    </row>
    <row r="233" spans="21:21" x14ac:dyDescent="0.25">
      <c r="U233" s="128"/>
    </row>
    <row r="234" spans="21:21" x14ac:dyDescent="0.25">
      <c r="U234" s="128"/>
    </row>
    <row r="235" spans="21:21" x14ac:dyDescent="0.25">
      <c r="U235" s="128"/>
    </row>
    <row r="236" spans="21:21" x14ac:dyDescent="0.25">
      <c r="U236" s="128"/>
    </row>
    <row r="237" spans="21:21" x14ac:dyDescent="0.25">
      <c r="U237" s="128"/>
    </row>
    <row r="238" spans="21:21" x14ac:dyDescent="0.25">
      <c r="U238" s="128"/>
    </row>
    <row r="239" spans="21:21" x14ac:dyDescent="0.25">
      <c r="U239" s="128"/>
    </row>
    <row r="240" spans="21:21" x14ac:dyDescent="0.25">
      <c r="U240" s="128"/>
    </row>
    <row r="241" spans="21:21" x14ac:dyDescent="0.25">
      <c r="U241" s="128"/>
    </row>
    <row r="242" spans="21:21" x14ac:dyDescent="0.25">
      <c r="U242" s="128"/>
    </row>
    <row r="243" spans="21:21" x14ac:dyDescent="0.25">
      <c r="U243" s="128"/>
    </row>
    <row r="244" spans="21:21" x14ac:dyDescent="0.25">
      <c r="U244" s="128"/>
    </row>
    <row r="245" spans="21:21" x14ac:dyDescent="0.25">
      <c r="U245" s="128"/>
    </row>
    <row r="246" spans="21:21" x14ac:dyDescent="0.25">
      <c r="U246" s="128"/>
    </row>
    <row r="247" spans="21:21" x14ac:dyDescent="0.25">
      <c r="U247" s="128"/>
    </row>
    <row r="248" spans="21:21" x14ac:dyDescent="0.25">
      <c r="U248" s="128"/>
    </row>
    <row r="249" spans="21:21" x14ac:dyDescent="0.25">
      <c r="U249" s="128"/>
    </row>
    <row r="250" spans="21:21" x14ac:dyDescent="0.25">
      <c r="U250" s="128"/>
    </row>
    <row r="251" spans="21:21" x14ac:dyDescent="0.25">
      <c r="U251" s="128"/>
    </row>
    <row r="252" spans="21:21" x14ac:dyDescent="0.25">
      <c r="U252" s="128"/>
    </row>
    <row r="253" spans="21:21" x14ac:dyDescent="0.25">
      <c r="U253" s="128"/>
    </row>
    <row r="254" spans="21:21" x14ac:dyDescent="0.25">
      <c r="U254" s="128"/>
    </row>
    <row r="255" spans="21:21" x14ac:dyDescent="0.25">
      <c r="U255" s="128"/>
    </row>
    <row r="256" spans="21:21" x14ac:dyDescent="0.25">
      <c r="U256" s="128"/>
    </row>
    <row r="257" spans="21:21" x14ac:dyDescent="0.25">
      <c r="U257" s="128"/>
    </row>
    <row r="258" spans="21:21" x14ac:dyDescent="0.25">
      <c r="U258" s="128"/>
    </row>
    <row r="259" spans="21:21" x14ac:dyDescent="0.25">
      <c r="U259" s="128"/>
    </row>
    <row r="260" spans="21:21" x14ac:dyDescent="0.25">
      <c r="U260" s="128"/>
    </row>
    <row r="261" spans="21:21" x14ac:dyDescent="0.25">
      <c r="U261" s="128"/>
    </row>
    <row r="262" spans="21:21" x14ac:dyDescent="0.25">
      <c r="U262" s="128"/>
    </row>
    <row r="263" spans="21:21" x14ac:dyDescent="0.25">
      <c r="U263" s="128"/>
    </row>
    <row r="264" spans="21:21" x14ac:dyDescent="0.25">
      <c r="U264" s="128"/>
    </row>
    <row r="265" spans="21:21" x14ac:dyDescent="0.25">
      <c r="U265" s="128"/>
    </row>
    <row r="266" spans="21:21" x14ac:dyDescent="0.25">
      <c r="U266" s="128"/>
    </row>
    <row r="267" spans="21:21" x14ac:dyDescent="0.25">
      <c r="U267" s="128"/>
    </row>
    <row r="268" spans="21:21" x14ac:dyDescent="0.25">
      <c r="U268" s="128"/>
    </row>
    <row r="269" spans="21:21" x14ac:dyDescent="0.25">
      <c r="U269" s="128"/>
    </row>
    <row r="270" spans="21:21" x14ac:dyDescent="0.25">
      <c r="U270" s="128"/>
    </row>
    <row r="271" spans="21:21" x14ac:dyDescent="0.25">
      <c r="U271" s="128"/>
    </row>
    <row r="272" spans="21:21" x14ac:dyDescent="0.25">
      <c r="U272" s="128"/>
    </row>
    <row r="273" spans="21:21" x14ac:dyDescent="0.25">
      <c r="U273" s="128"/>
    </row>
    <row r="274" spans="21:21" x14ac:dyDescent="0.25">
      <c r="U274" s="128"/>
    </row>
    <row r="275" spans="21:21" x14ac:dyDescent="0.25">
      <c r="U275" s="128"/>
    </row>
    <row r="276" spans="21:21" x14ac:dyDescent="0.25">
      <c r="U276" s="128"/>
    </row>
    <row r="277" spans="21:21" x14ac:dyDescent="0.25">
      <c r="U277" s="128"/>
    </row>
    <row r="278" spans="21:21" x14ac:dyDescent="0.25">
      <c r="U278" s="128"/>
    </row>
    <row r="279" spans="21:21" x14ac:dyDescent="0.25">
      <c r="U279" s="128"/>
    </row>
    <row r="280" spans="21:21" x14ac:dyDescent="0.25">
      <c r="U280" s="128"/>
    </row>
    <row r="281" spans="21:21" x14ac:dyDescent="0.25">
      <c r="U281" s="128"/>
    </row>
    <row r="282" spans="21:21" x14ac:dyDescent="0.25">
      <c r="U282" s="128"/>
    </row>
    <row r="283" spans="21:21" x14ac:dyDescent="0.25">
      <c r="U283" s="128"/>
    </row>
    <row r="284" spans="21:21" x14ac:dyDescent="0.25">
      <c r="U284" s="128"/>
    </row>
    <row r="285" spans="21:21" x14ac:dyDescent="0.25">
      <c r="U285" s="128"/>
    </row>
    <row r="286" spans="21:21" x14ac:dyDescent="0.25">
      <c r="U286" s="128"/>
    </row>
    <row r="287" spans="21:21" x14ac:dyDescent="0.25">
      <c r="U287" s="128"/>
    </row>
    <row r="288" spans="21:21" x14ac:dyDescent="0.25">
      <c r="U288" s="128"/>
    </row>
    <row r="289" spans="21:21" x14ac:dyDescent="0.25">
      <c r="U289" s="128"/>
    </row>
    <row r="290" spans="21:21" x14ac:dyDescent="0.25">
      <c r="U290" s="128"/>
    </row>
    <row r="291" spans="21:21" x14ac:dyDescent="0.25">
      <c r="U291" s="128"/>
    </row>
    <row r="292" spans="21:21" x14ac:dyDescent="0.25">
      <c r="U292" s="128"/>
    </row>
    <row r="293" spans="21:21" x14ac:dyDescent="0.25">
      <c r="U293" s="128"/>
    </row>
    <row r="294" spans="21:21" x14ac:dyDescent="0.25">
      <c r="U294" s="128"/>
    </row>
    <row r="295" spans="21:21" x14ac:dyDescent="0.25">
      <c r="U295" s="128"/>
    </row>
    <row r="296" spans="21:21" x14ac:dyDescent="0.25">
      <c r="U296" s="128"/>
    </row>
    <row r="297" spans="21:21" x14ac:dyDescent="0.25">
      <c r="U297" s="128"/>
    </row>
    <row r="298" spans="21:21" x14ac:dyDescent="0.25">
      <c r="U298" s="128"/>
    </row>
    <row r="299" spans="21:21" x14ac:dyDescent="0.25">
      <c r="U299" s="128"/>
    </row>
    <row r="300" spans="21:21" x14ac:dyDescent="0.25">
      <c r="U300" s="128"/>
    </row>
    <row r="301" spans="21:21" x14ac:dyDescent="0.25">
      <c r="U301" s="128"/>
    </row>
    <row r="302" spans="21:21" x14ac:dyDescent="0.25">
      <c r="U302" s="128"/>
    </row>
    <row r="303" spans="21:21" x14ac:dyDescent="0.25">
      <c r="U303" s="128"/>
    </row>
    <row r="304" spans="21:21" x14ac:dyDescent="0.25">
      <c r="U304" s="128"/>
    </row>
    <row r="305" spans="21:21" x14ac:dyDescent="0.25">
      <c r="U305" s="128"/>
    </row>
    <row r="306" spans="21:21" x14ac:dyDescent="0.25">
      <c r="U306" s="128"/>
    </row>
    <row r="307" spans="21:21" x14ac:dyDescent="0.25">
      <c r="U307" s="128"/>
    </row>
    <row r="308" spans="21:21" x14ac:dyDescent="0.25">
      <c r="U308" s="128"/>
    </row>
    <row r="309" spans="21:21" x14ac:dyDescent="0.25">
      <c r="U309" s="128"/>
    </row>
    <row r="310" spans="21:21" x14ac:dyDescent="0.25">
      <c r="U310" s="128"/>
    </row>
    <row r="311" spans="21:21" x14ac:dyDescent="0.25">
      <c r="U311" s="128"/>
    </row>
    <row r="312" spans="21:21" x14ac:dyDescent="0.25">
      <c r="U312" s="128"/>
    </row>
    <row r="313" spans="21:21" x14ac:dyDescent="0.25">
      <c r="U313" s="128"/>
    </row>
    <row r="314" spans="21:21" x14ac:dyDescent="0.25">
      <c r="U314" s="128"/>
    </row>
    <row r="315" spans="21:21" x14ac:dyDescent="0.25">
      <c r="U315" s="128"/>
    </row>
    <row r="316" spans="21:21" x14ac:dyDescent="0.25">
      <c r="U316" s="128"/>
    </row>
    <row r="317" spans="21:21" x14ac:dyDescent="0.25">
      <c r="U317" s="128"/>
    </row>
    <row r="318" spans="21:21" x14ac:dyDescent="0.25">
      <c r="U318" s="128"/>
    </row>
    <row r="319" spans="21:21" x14ac:dyDescent="0.25">
      <c r="U319" s="128"/>
    </row>
    <row r="320" spans="21:21" x14ac:dyDescent="0.25">
      <c r="U320" s="128"/>
    </row>
    <row r="321" spans="21:21" x14ac:dyDescent="0.25">
      <c r="U321" s="128"/>
    </row>
    <row r="322" spans="21:21" x14ac:dyDescent="0.25">
      <c r="U322" s="128"/>
    </row>
    <row r="323" spans="21:21" x14ac:dyDescent="0.25">
      <c r="U323" s="128"/>
    </row>
    <row r="324" spans="21:21" x14ac:dyDescent="0.25">
      <c r="U324" s="128"/>
    </row>
    <row r="325" spans="21:21" x14ac:dyDescent="0.25">
      <c r="U325" s="128"/>
    </row>
    <row r="326" spans="21:21" x14ac:dyDescent="0.25">
      <c r="U326" s="128"/>
    </row>
    <row r="327" spans="21:21" x14ac:dyDescent="0.25">
      <c r="U327" s="128"/>
    </row>
    <row r="328" spans="21:21" x14ac:dyDescent="0.25">
      <c r="U328" s="128"/>
    </row>
    <row r="329" spans="21:21" x14ac:dyDescent="0.25">
      <c r="U329" s="128"/>
    </row>
    <row r="330" spans="21:21" x14ac:dyDescent="0.25">
      <c r="U330" s="128"/>
    </row>
    <row r="331" spans="21:21" x14ac:dyDescent="0.25">
      <c r="U331" s="128"/>
    </row>
    <row r="332" spans="21:21" x14ac:dyDescent="0.25">
      <c r="U332" s="128"/>
    </row>
    <row r="333" spans="21:21" x14ac:dyDescent="0.25">
      <c r="U333" s="128"/>
    </row>
    <row r="334" spans="21:21" x14ac:dyDescent="0.25">
      <c r="U334" s="128"/>
    </row>
    <row r="335" spans="21:21" x14ac:dyDescent="0.25">
      <c r="U335" s="128"/>
    </row>
    <row r="336" spans="21:21" x14ac:dyDescent="0.25">
      <c r="U336" s="128"/>
    </row>
    <row r="337" spans="21:21" x14ac:dyDescent="0.25">
      <c r="U337" s="128"/>
    </row>
    <row r="338" spans="21:21" x14ac:dyDescent="0.25">
      <c r="U338" s="128"/>
    </row>
    <row r="339" spans="21:21" x14ac:dyDescent="0.25">
      <c r="U339" s="128"/>
    </row>
    <row r="340" spans="21:21" x14ac:dyDescent="0.25">
      <c r="U340" s="128"/>
    </row>
    <row r="341" spans="21:21" x14ac:dyDescent="0.25">
      <c r="U341" s="128"/>
    </row>
    <row r="342" spans="21:21" x14ac:dyDescent="0.25">
      <c r="U342" s="128"/>
    </row>
    <row r="343" spans="21:21" x14ac:dyDescent="0.25">
      <c r="U343" s="128"/>
    </row>
    <row r="344" spans="21:21" x14ac:dyDescent="0.25">
      <c r="U344" s="128"/>
    </row>
    <row r="345" spans="21:21" x14ac:dyDescent="0.25">
      <c r="U345" s="128"/>
    </row>
    <row r="346" spans="21:21" x14ac:dyDescent="0.25">
      <c r="U346" s="128"/>
    </row>
    <row r="347" spans="21:21" x14ac:dyDescent="0.25">
      <c r="U347" s="128"/>
    </row>
    <row r="348" spans="21:21" x14ac:dyDescent="0.25">
      <c r="U348" s="128"/>
    </row>
    <row r="349" spans="21:21" x14ac:dyDescent="0.25">
      <c r="U349" s="128"/>
    </row>
    <row r="350" spans="21:21" x14ac:dyDescent="0.25">
      <c r="U350" s="128"/>
    </row>
    <row r="351" spans="21:21" x14ac:dyDescent="0.25">
      <c r="U351" s="128"/>
    </row>
    <row r="352" spans="21:21" x14ac:dyDescent="0.25">
      <c r="U352" s="128"/>
    </row>
    <row r="353" spans="21:21" x14ac:dyDescent="0.25">
      <c r="U353" s="128"/>
    </row>
    <row r="354" spans="21:21" x14ac:dyDescent="0.25">
      <c r="U354" s="128"/>
    </row>
    <row r="355" spans="21:21" x14ac:dyDescent="0.25">
      <c r="U355" s="128"/>
    </row>
    <row r="356" spans="21:21" x14ac:dyDescent="0.25">
      <c r="U356" s="128"/>
    </row>
    <row r="357" spans="21:21" x14ac:dyDescent="0.25">
      <c r="U357" s="128"/>
    </row>
    <row r="358" spans="21:21" x14ac:dyDescent="0.25">
      <c r="U358" s="128"/>
    </row>
    <row r="359" spans="21:21" x14ac:dyDescent="0.25">
      <c r="U359" s="128"/>
    </row>
    <row r="360" spans="21:21" x14ac:dyDescent="0.25">
      <c r="U360" s="128"/>
    </row>
    <row r="361" spans="21:21" x14ac:dyDescent="0.25">
      <c r="U361" s="128"/>
    </row>
    <row r="362" spans="21:21" x14ac:dyDescent="0.25">
      <c r="U362" s="128"/>
    </row>
    <row r="363" spans="21:21" x14ac:dyDescent="0.25">
      <c r="U363" s="128"/>
    </row>
    <row r="364" spans="21:21" x14ac:dyDescent="0.25">
      <c r="U364" s="128"/>
    </row>
    <row r="365" spans="21:21" x14ac:dyDescent="0.25">
      <c r="U365" s="128"/>
    </row>
    <row r="366" spans="21:21" x14ac:dyDescent="0.25">
      <c r="U366" s="128"/>
    </row>
    <row r="367" spans="21:21" x14ac:dyDescent="0.25">
      <c r="U367" s="128"/>
    </row>
    <row r="368" spans="21:21" x14ac:dyDescent="0.25">
      <c r="U368" s="128"/>
    </row>
    <row r="369" spans="21:21" x14ac:dyDescent="0.25">
      <c r="U369" s="128"/>
    </row>
    <row r="370" spans="21:21" x14ac:dyDescent="0.25">
      <c r="U370" s="128"/>
    </row>
    <row r="371" spans="21:21" x14ac:dyDescent="0.25">
      <c r="U371" s="128"/>
    </row>
    <row r="372" spans="21:21" x14ac:dyDescent="0.25">
      <c r="U372" s="128"/>
    </row>
    <row r="373" spans="21:21" x14ac:dyDescent="0.25">
      <c r="U373" s="128"/>
    </row>
    <row r="374" spans="21:21" x14ac:dyDescent="0.25">
      <c r="U374" s="128"/>
    </row>
    <row r="375" spans="21:21" x14ac:dyDescent="0.25">
      <c r="U375" s="128"/>
    </row>
    <row r="376" spans="21:21" x14ac:dyDescent="0.25">
      <c r="U376" s="128"/>
    </row>
    <row r="377" spans="21:21" x14ac:dyDescent="0.25">
      <c r="U377" s="128"/>
    </row>
    <row r="378" spans="21:21" x14ac:dyDescent="0.25">
      <c r="U378" s="128"/>
    </row>
    <row r="379" spans="21:21" x14ac:dyDescent="0.25">
      <c r="U379" s="128"/>
    </row>
    <row r="380" spans="21:21" x14ac:dyDescent="0.25">
      <c r="U380" s="128"/>
    </row>
    <row r="381" spans="21:21" x14ac:dyDescent="0.25">
      <c r="U381" s="128"/>
    </row>
    <row r="382" spans="21:21" x14ac:dyDescent="0.25">
      <c r="U382" s="128"/>
    </row>
    <row r="383" spans="21:21" x14ac:dyDescent="0.25">
      <c r="U383" s="128"/>
    </row>
    <row r="384" spans="21:21" x14ac:dyDescent="0.25">
      <c r="U384" s="128"/>
    </row>
    <row r="385" spans="21:21" x14ac:dyDescent="0.25">
      <c r="U385" s="128"/>
    </row>
    <row r="386" spans="21:21" x14ac:dyDescent="0.25">
      <c r="U386" s="128"/>
    </row>
    <row r="387" spans="21:21" x14ac:dyDescent="0.25">
      <c r="U387" s="128"/>
    </row>
    <row r="388" spans="21:21" x14ac:dyDescent="0.25">
      <c r="U388" s="128"/>
    </row>
    <row r="389" spans="21:21" x14ac:dyDescent="0.25">
      <c r="U389" s="128"/>
    </row>
    <row r="390" spans="21:21" x14ac:dyDescent="0.25">
      <c r="U390" s="128"/>
    </row>
    <row r="391" spans="21:21" x14ac:dyDescent="0.25">
      <c r="U391" s="128"/>
    </row>
    <row r="392" spans="21:21" x14ac:dyDescent="0.25">
      <c r="U392" s="128"/>
    </row>
    <row r="393" spans="21:21" x14ac:dyDescent="0.25">
      <c r="U393" s="128"/>
    </row>
    <row r="394" spans="21:21" x14ac:dyDescent="0.25">
      <c r="U394" s="128"/>
    </row>
    <row r="395" spans="21:21" x14ac:dyDescent="0.25">
      <c r="U395" s="128"/>
    </row>
    <row r="396" spans="21:21" x14ac:dyDescent="0.25">
      <c r="U396" s="128"/>
    </row>
    <row r="397" spans="21:21" x14ac:dyDescent="0.25">
      <c r="U397" s="128"/>
    </row>
    <row r="398" spans="21:21" x14ac:dyDescent="0.25">
      <c r="U398" s="128"/>
    </row>
    <row r="399" spans="21:21" x14ac:dyDescent="0.25">
      <c r="U399" s="128"/>
    </row>
    <row r="400" spans="21:21" x14ac:dyDescent="0.25">
      <c r="U400" s="128"/>
    </row>
    <row r="401" spans="21:21" x14ac:dyDescent="0.25">
      <c r="U401" s="128"/>
    </row>
    <row r="402" spans="21:21" x14ac:dyDescent="0.25">
      <c r="U402" s="128"/>
    </row>
    <row r="403" spans="21:21" x14ac:dyDescent="0.25">
      <c r="U403" s="128"/>
    </row>
    <row r="404" spans="21:21" x14ac:dyDescent="0.25">
      <c r="U404" s="128"/>
    </row>
    <row r="405" spans="21:21" x14ac:dyDescent="0.25">
      <c r="U405" s="128"/>
    </row>
    <row r="406" spans="21:21" x14ac:dyDescent="0.25">
      <c r="U406" s="128"/>
    </row>
    <row r="407" spans="21:21" x14ac:dyDescent="0.25">
      <c r="U407" s="128"/>
    </row>
    <row r="408" spans="21:21" x14ac:dyDescent="0.25">
      <c r="U408" s="128"/>
    </row>
    <row r="409" spans="21:21" x14ac:dyDescent="0.25">
      <c r="U409" s="128"/>
    </row>
    <row r="410" spans="21:21" x14ac:dyDescent="0.25">
      <c r="U410" s="128"/>
    </row>
    <row r="411" spans="21:21" x14ac:dyDescent="0.25">
      <c r="U411" s="128"/>
    </row>
    <row r="412" spans="21:21" x14ac:dyDescent="0.25">
      <c r="U412" s="128"/>
    </row>
    <row r="413" spans="21:21" x14ac:dyDescent="0.25">
      <c r="U413" s="128"/>
    </row>
    <row r="414" spans="21:21" x14ac:dyDescent="0.25">
      <c r="U414" s="128"/>
    </row>
    <row r="415" spans="21:21" x14ac:dyDescent="0.25">
      <c r="U415" s="128"/>
    </row>
    <row r="416" spans="21:21" x14ac:dyDescent="0.25">
      <c r="U416" s="128"/>
    </row>
    <row r="417" spans="21:21" x14ac:dyDescent="0.25">
      <c r="U417" s="128"/>
    </row>
    <row r="418" spans="21:21" x14ac:dyDescent="0.25">
      <c r="U418" s="128"/>
    </row>
    <row r="419" spans="21:21" x14ac:dyDescent="0.25">
      <c r="U419" s="128"/>
    </row>
    <row r="420" spans="21:21" x14ac:dyDescent="0.25">
      <c r="U420" s="128"/>
    </row>
    <row r="421" spans="21:21" x14ac:dyDescent="0.25">
      <c r="U421" s="128"/>
    </row>
    <row r="422" spans="21:21" x14ac:dyDescent="0.25">
      <c r="U422" s="128"/>
    </row>
    <row r="423" spans="21:21" x14ac:dyDescent="0.25">
      <c r="U423" s="128"/>
    </row>
    <row r="424" spans="21:21" x14ac:dyDescent="0.25">
      <c r="U424" s="128"/>
    </row>
    <row r="425" spans="21:21" x14ac:dyDescent="0.25">
      <c r="U425" s="128"/>
    </row>
    <row r="426" spans="21:21" x14ac:dyDescent="0.25">
      <c r="U426" s="128"/>
    </row>
    <row r="427" spans="21:21" x14ac:dyDescent="0.25">
      <c r="U427" s="128"/>
    </row>
    <row r="428" spans="21:21" x14ac:dyDescent="0.25">
      <c r="U428" s="128"/>
    </row>
    <row r="429" spans="21:21" x14ac:dyDescent="0.25">
      <c r="U429" s="128"/>
    </row>
    <row r="430" spans="21:21" x14ac:dyDescent="0.25">
      <c r="U430" s="128"/>
    </row>
    <row r="431" spans="21:21" x14ac:dyDescent="0.25">
      <c r="U431" s="128"/>
    </row>
    <row r="432" spans="21:21" x14ac:dyDescent="0.25">
      <c r="U432" s="128"/>
    </row>
    <row r="433" spans="21:21" x14ac:dyDescent="0.25">
      <c r="U433" s="128"/>
    </row>
    <row r="434" spans="21:21" x14ac:dyDescent="0.25">
      <c r="U434" s="128"/>
    </row>
    <row r="435" spans="21:21" x14ac:dyDescent="0.25">
      <c r="U435" s="128"/>
    </row>
    <row r="436" spans="21:21" x14ac:dyDescent="0.25">
      <c r="U436" s="128"/>
    </row>
    <row r="437" spans="21:21" x14ac:dyDescent="0.25">
      <c r="U437" s="128"/>
    </row>
    <row r="438" spans="21:21" x14ac:dyDescent="0.25">
      <c r="U438" s="128"/>
    </row>
    <row r="439" spans="21:21" x14ac:dyDescent="0.25">
      <c r="U439" s="128"/>
    </row>
    <row r="440" spans="21:21" x14ac:dyDescent="0.25">
      <c r="U440" s="128"/>
    </row>
    <row r="441" spans="21:21" x14ac:dyDescent="0.25">
      <c r="U441" s="128"/>
    </row>
    <row r="442" spans="21:21" x14ac:dyDescent="0.25">
      <c r="U442" s="128"/>
    </row>
    <row r="443" spans="21:21" x14ac:dyDescent="0.25">
      <c r="U443" s="128"/>
    </row>
    <row r="444" spans="21:21" x14ac:dyDescent="0.25">
      <c r="U444" s="128"/>
    </row>
    <row r="445" spans="21:21" x14ac:dyDescent="0.25">
      <c r="U445" s="128"/>
    </row>
    <row r="446" spans="21:21" x14ac:dyDescent="0.25">
      <c r="U446" s="128"/>
    </row>
    <row r="447" spans="21:21" x14ac:dyDescent="0.25">
      <c r="U447" s="128"/>
    </row>
    <row r="448" spans="21:21" x14ac:dyDescent="0.25">
      <c r="U448" s="128"/>
    </row>
    <row r="449" spans="21:21" x14ac:dyDescent="0.25">
      <c r="U449" s="128"/>
    </row>
    <row r="450" spans="21:21" x14ac:dyDescent="0.25">
      <c r="U450" s="128"/>
    </row>
    <row r="451" spans="21:21" x14ac:dyDescent="0.25">
      <c r="U451" s="128"/>
    </row>
    <row r="452" spans="21:21" x14ac:dyDescent="0.25">
      <c r="U452" s="128"/>
    </row>
    <row r="453" spans="21:21" x14ac:dyDescent="0.25">
      <c r="U453" s="128"/>
    </row>
    <row r="454" spans="21:21" x14ac:dyDescent="0.25">
      <c r="U454" s="128"/>
    </row>
    <row r="455" spans="21:21" x14ac:dyDescent="0.25">
      <c r="U455" s="128"/>
    </row>
    <row r="456" spans="21:21" x14ac:dyDescent="0.25">
      <c r="U456" s="128"/>
    </row>
    <row r="457" spans="21:21" x14ac:dyDescent="0.25">
      <c r="U457" s="128"/>
    </row>
    <row r="458" spans="21:21" x14ac:dyDescent="0.25">
      <c r="U458" s="128"/>
    </row>
    <row r="459" spans="21:21" x14ac:dyDescent="0.25">
      <c r="U459" s="128"/>
    </row>
    <row r="460" spans="21:21" x14ac:dyDescent="0.25">
      <c r="U460" s="128"/>
    </row>
    <row r="461" spans="21:21" x14ac:dyDescent="0.25">
      <c r="U461" s="128"/>
    </row>
    <row r="462" spans="21:21" x14ac:dyDescent="0.25">
      <c r="U462" s="128"/>
    </row>
    <row r="463" spans="21:21" x14ac:dyDescent="0.25">
      <c r="U463" s="128"/>
    </row>
    <row r="464" spans="21:21" x14ac:dyDescent="0.25">
      <c r="U464" s="128"/>
    </row>
    <row r="465" spans="21:21" x14ac:dyDescent="0.25">
      <c r="U465" s="128"/>
    </row>
    <row r="466" spans="21:21" x14ac:dyDescent="0.25">
      <c r="U466" s="128"/>
    </row>
    <row r="467" spans="21:21" x14ac:dyDescent="0.25">
      <c r="U467" s="128"/>
    </row>
    <row r="468" spans="21:21" x14ac:dyDescent="0.25">
      <c r="U468" s="128"/>
    </row>
    <row r="469" spans="21:21" x14ac:dyDescent="0.25">
      <c r="U469" s="128"/>
    </row>
    <row r="470" spans="21:21" x14ac:dyDescent="0.25">
      <c r="U470" s="128"/>
    </row>
    <row r="471" spans="21:21" x14ac:dyDescent="0.25">
      <c r="U471" s="128"/>
    </row>
    <row r="472" spans="21:21" x14ac:dyDescent="0.25">
      <c r="U472" s="128"/>
    </row>
    <row r="473" spans="21:21" x14ac:dyDescent="0.25">
      <c r="U473" s="128"/>
    </row>
    <row r="474" spans="21:21" x14ac:dyDescent="0.25">
      <c r="U474" s="128"/>
    </row>
    <row r="475" spans="21:21" x14ac:dyDescent="0.25">
      <c r="U475" s="128"/>
    </row>
    <row r="476" spans="21:21" x14ac:dyDescent="0.25">
      <c r="U476" s="128"/>
    </row>
    <row r="477" spans="21:21" x14ac:dyDescent="0.25">
      <c r="U477" s="128"/>
    </row>
    <row r="478" spans="21:21" x14ac:dyDescent="0.25">
      <c r="U478" s="128"/>
    </row>
    <row r="479" spans="21:21" x14ac:dyDescent="0.25">
      <c r="U479" s="128"/>
    </row>
    <row r="480" spans="21:21" x14ac:dyDescent="0.25">
      <c r="U480" s="128"/>
    </row>
    <row r="481" spans="21:21" x14ac:dyDescent="0.25">
      <c r="U481" s="128"/>
    </row>
    <row r="482" spans="21:21" x14ac:dyDescent="0.25">
      <c r="U482" s="128"/>
    </row>
    <row r="483" spans="21:21" x14ac:dyDescent="0.25">
      <c r="U483" s="128"/>
    </row>
    <row r="484" spans="21:21" x14ac:dyDescent="0.25">
      <c r="U484" s="128"/>
    </row>
    <row r="485" spans="21:21" x14ac:dyDescent="0.25">
      <c r="U485" s="128"/>
    </row>
    <row r="486" spans="21:21" x14ac:dyDescent="0.25">
      <c r="U486" s="128"/>
    </row>
    <row r="487" spans="21:21" x14ac:dyDescent="0.25">
      <c r="U487" s="128"/>
    </row>
    <row r="488" spans="21:21" x14ac:dyDescent="0.25">
      <c r="U488" s="128"/>
    </row>
    <row r="489" spans="21:21" x14ac:dyDescent="0.25">
      <c r="U489" s="128"/>
    </row>
    <row r="490" spans="21:21" x14ac:dyDescent="0.25">
      <c r="U490" s="128"/>
    </row>
    <row r="491" spans="21:21" x14ac:dyDescent="0.25">
      <c r="U491" s="128"/>
    </row>
    <row r="492" spans="21:21" x14ac:dyDescent="0.25">
      <c r="U492" s="128"/>
    </row>
    <row r="493" spans="21:21" x14ac:dyDescent="0.25">
      <c r="U493" s="128"/>
    </row>
    <row r="494" spans="21:21" x14ac:dyDescent="0.25">
      <c r="U494" s="128"/>
    </row>
    <row r="495" spans="21:21" x14ac:dyDescent="0.25">
      <c r="U495" s="128"/>
    </row>
    <row r="496" spans="21:21" x14ac:dyDescent="0.25">
      <c r="U496" s="128"/>
    </row>
    <row r="497" spans="21:21" x14ac:dyDescent="0.25">
      <c r="U497" s="128"/>
    </row>
    <row r="498" spans="21:21" x14ac:dyDescent="0.25">
      <c r="U498" s="128"/>
    </row>
    <row r="499" spans="21:21" x14ac:dyDescent="0.25">
      <c r="U499" s="128"/>
    </row>
    <row r="500" spans="21:21" x14ac:dyDescent="0.25">
      <c r="U500" s="128"/>
    </row>
    <row r="501" spans="21:21" x14ac:dyDescent="0.25">
      <c r="U501" s="128"/>
    </row>
    <row r="502" spans="21:21" x14ac:dyDescent="0.25">
      <c r="U502" s="128"/>
    </row>
    <row r="503" spans="21:21" x14ac:dyDescent="0.25">
      <c r="U503" s="128"/>
    </row>
    <row r="504" spans="21:21" x14ac:dyDescent="0.25">
      <c r="U504" s="128"/>
    </row>
    <row r="505" spans="21:21" x14ac:dyDescent="0.25">
      <c r="U505" s="128"/>
    </row>
    <row r="506" spans="21:21" x14ac:dyDescent="0.25">
      <c r="U506" s="128"/>
    </row>
    <row r="507" spans="21:21" x14ac:dyDescent="0.25">
      <c r="U507" s="128"/>
    </row>
    <row r="508" spans="21:21" x14ac:dyDescent="0.25">
      <c r="U508" s="128"/>
    </row>
    <row r="509" spans="21:21" x14ac:dyDescent="0.25">
      <c r="U509" s="128"/>
    </row>
    <row r="510" spans="21:21" x14ac:dyDescent="0.25">
      <c r="U510" s="128"/>
    </row>
    <row r="511" spans="21:21" x14ac:dyDescent="0.25">
      <c r="U511" s="128"/>
    </row>
    <row r="512" spans="21:21" x14ac:dyDescent="0.25">
      <c r="U512" s="128"/>
    </row>
    <row r="513" spans="21:21" x14ac:dyDescent="0.25">
      <c r="U513" s="128"/>
    </row>
    <row r="514" spans="21:21" x14ac:dyDescent="0.25">
      <c r="U514" s="128"/>
    </row>
    <row r="515" spans="21:21" x14ac:dyDescent="0.25">
      <c r="U515" s="128"/>
    </row>
    <row r="516" spans="21:21" x14ac:dyDescent="0.25">
      <c r="U516" s="128"/>
    </row>
    <row r="517" spans="21:21" x14ac:dyDescent="0.25">
      <c r="U517" s="128"/>
    </row>
    <row r="518" spans="21:21" x14ac:dyDescent="0.25">
      <c r="U518" s="128"/>
    </row>
    <row r="519" spans="21:21" x14ac:dyDescent="0.25">
      <c r="U519" s="128"/>
    </row>
    <row r="520" spans="21:21" x14ac:dyDescent="0.25">
      <c r="U520" s="128"/>
    </row>
    <row r="521" spans="21:21" x14ac:dyDescent="0.25">
      <c r="U521" s="128"/>
    </row>
    <row r="522" spans="21:21" x14ac:dyDescent="0.25">
      <c r="U522" s="128"/>
    </row>
    <row r="523" spans="21:21" x14ac:dyDescent="0.25">
      <c r="U523" s="128"/>
    </row>
    <row r="524" spans="21:21" x14ac:dyDescent="0.25">
      <c r="U524" s="128"/>
    </row>
    <row r="525" spans="21:21" x14ac:dyDescent="0.25">
      <c r="U525" s="128"/>
    </row>
    <row r="526" spans="21:21" x14ac:dyDescent="0.25">
      <c r="U526" s="128"/>
    </row>
    <row r="527" spans="21:21" x14ac:dyDescent="0.25">
      <c r="U527" s="128"/>
    </row>
    <row r="528" spans="21:21" x14ac:dyDescent="0.25">
      <c r="U528" s="128"/>
    </row>
    <row r="529" spans="21:21" x14ac:dyDescent="0.25">
      <c r="U529" s="128"/>
    </row>
    <row r="530" spans="21:21" x14ac:dyDescent="0.25">
      <c r="U530" s="128"/>
    </row>
    <row r="531" spans="21:21" x14ac:dyDescent="0.25">
      <c r="U531" s="128"/>
    </row>
    <row r="532" spans="21:21" x14ac:dyDescent="0.25">
      <c r="U532" s="128"/>
    </row>
    <row r="533" spans="21:21" x14ac:dyDescent="0.25">
      <c r="U533" s="128"/>
    </row>
    <row r="534" spans="21:21" x14ac:dyDescent="0.25">
      <c r="U534" s="128"/>
    </row>
    <row r="535" spans="21:21" x14ac:dyDescent="0.25">
      <c r="U535" s="128"/>
    </row>
    <row r="536" spans="21:21" x14ac:dyDescent="0.25">
      <c r="U536" s="128"/>
    </row>
    <row r="537" spans="21:21" x14ac:dyDescent="0.25">
      <c r="U537" s="128"/>
    </row>
    <row r="538" spans="21:21" x14ac:dyDescent="0.25">
      <c r="U538" s="128"/>
    </row>
    <row r="539" spans="21:21" x14ac:dyDescent="0.25">
      <c r="U539" s="128"/>
    </row>
    <row r="540" spans="21:21" x14ac:dyDescent="0.25">
      <c r="U540" s="128"/>
    </row>
    <row r="541" spans="21:21" x14ac:dyDescent="0.25">
      <c r="U541" s="128"/>
    </row>
    <row r="542" spans="21:21" x14ac:dyDescent="0.25">
      <c r="U542" s="128"/>
    </row>
    <row r="543" spans="21:21" x14ac:dyDescent="0.25">
      <c r="U543" s="128"/>
    </row>
    <row r="544" spans="21:21" x14ac:dyDescent="0.25">
      <c r="U544" s="128"/>
    </row>
    <row r="545" spans="21:21" x14ac:dyDescent="0.25">
      <c r="U545" s="128"/>
    </row>
    <row r="546" spans="21:21" x14ac:dyDescent="0.25">
      <c r="U546" s="128"/>
    </row>
    <row r="547" spans="21:21" x14ac:dyDescent="0.25">
      <c r="U547" s="128"/>
    </row>
    <row r="548" spans="21:21" x14ac:dyDescent="0.25">
      <c r="U548" s="128"/>
    </row>
    <row r="549" spans="21:21" x14ac:dyDescent="0.25">
      <c r="U549" s="128"/>
    </row>
    <row r="550" spans="21:21" x14ac:dyDescent="0.25">
      <c r="U550" s="128"/>
    </row>
    <row r="551" spans="21:21" x14ac:dyDescent="0.25">
      <c r="U551" s="128"/>
    </row>
    <row r="552" spans="21:21" x14ac:dyDescent="0.25">
      <c r="U552" s="128"/>
    </row>
    <row r="553" spans="21:21" x14ac:dyDescent="0.25">
      <c r="U553" s="128"/>
    </row>
    <row r="554" spans="21:21" x14ac:dyDescent="0.25">
      <c r="U554" s="128"/>
    </row>
    <row r="555" spans="21:21" x14ac:dyDescent="0.25">
      <c r="U555" s="128"/>
    </row>
    <row r="556" spans="21:21" x14ac:dyDescent="0.25">
      <c r="U556" s="128"/>
    </row>
    <row r="557" spans="21:21" x14ac:dyDescent="0.25">
      <c r="U557" s="128"/>
    </row>
    <row r="558" spans="21:21" x14ac:dyDescent="0.25">
      <c r="U558" s="128"/>
    </row>
    <row r="559" spans="21:21" x14ac:dyDescent="0.25">
      <c r="U559" s="128"/>
    </row>
    <row r="560" spans="21:21" x14ac:dyDescent="0.25">
      <c r="U560" s="128"/>
    </row>
    <row r="561" spans="21:21" x14ac:dyDescent="0.25">
      <c r="U561" s="128"/>
    </row>
    <row r="562" spans="21:21" x14ac:dyDescent="0.25">
      <c r="U562" s="128"/>
    </row>
    <row r="563" spans="21:21" x14ac:dyDescent="0.25">
      <c r="U563" s="128"/>
    </row>
    <row r="564" spans="21:21" x14ac:dyDescent="0.25">
      <c r="U564" s="128"/>
    </row>
    <row r="565" spans="21:21" x14ac:dyDescent="0.25">
      <c r="U565" s="128"/>
    </row>
    <row r="566" spans="21:21" x14ac:dyDescent="0.25">
      <c r="U566" s="128"/>
    </row>
    <row r="567" spans="21:21" x14ac:dyDescent="0.25">
      <c r="U567" s="128"/>
    </row>
    <row r="568" spans="21:21" x14ac:dyDescent="0.25">
      <c r="U568" s="128"/>
    </row>
    <row r="569" spans="21:21" x14ac:dyDescent="0.25">
      <c r="U569" s="128"/>
    </row>
    <row r="570" spans="21:21" x14ac:dyDescent="0.25">
      <c r="U570" s="128"/>
    </row>
    <row r="571" spans="21:21" x14ac:dyDescent="0.25">
      <c r="U571" s="128"/>
    </row>
    <row r="572" spans="21:21" x14ac:dyDescent="0.25">
      <c r="U572" s="128"/>
    </row>
    <row r="573" spans="21:21" x14ac:dyDescent="0.25">
      <c r="U573" s="128"/>
    </row>
    <row r="574" spans="21:21" x14ac:dyDescent="0.25">
      <c r="U574" s="128"/>
    </row>
    <row r="575" spans="21:21" x14ac:dyDescent="0.25">
      <c r="U575" s="128"/>
    </row>
    <row r="576" spans="21:21" x14ac:dyDescent="0.25">
      <c r="U576" s="128"/>
    </row>
    <row r="577" spans="21:21" x14ac:dyDescent="0.25">
      <c r="U577" s="128"/>
    </row>
    <row r="578" spans="21:21" x14ac:dyDescent="0.25">
      <c r="U578" s="128"/>
    </row>
    <row r="579" spans="21:21" x14ac:dyDescent="0.25">
      <c r="U579" s="128"/>
    </row>
    <row r="580" spans="21:21" x14ac:dyDescent="0.25">
      <c r="U580" s="128"/>
    </row>
    <row r="581" spans="21:21" x14ac:dyDescent="0.25">
      <c r="U581" s="128"/>
    </row>
    <row r="582" spans="21:21" x14ac:dyDescent="0.25">
      <c r="U582" s="128"/>
    </row>
    <row r="583" spans="21:21" x14ac:dyDescent="0.25">
      <c r="U583" s="128"/>
    </row>
    <row r="584" spans="21:21" x14ac:dyDescent="0.25">
      <c r="U584" s="128"/>
    </row>
    <row r="585" spans="21:21" x14ac:dyDescent="0.25">
      <c r="U585" s="128"/>
    </row>
    <row r="586" spans="21:21" x14ac:dyDescent="0.25">
      <c r="U586" s="128"/>
    </row>
    <row r="587" spans="21:21" x14ac:dyDescent="0.25">
      <c r="U587" s="128"/>
    </row>
    <row r="588" spans="21:21" x14ac:dyDescent="0.25">
      <c r="U588" s="128"/>
    </row>
    <row r="589" spans="21:21" x14ac:dyDescent="0.25">
      <c r="U589" s="128"/>
    </row>
    <row r="590" spans="21:21" x14ac:dyDescent="0.25">
      <c r="U590" s="128"/>
    </row>
    <row r="591" spans="21:21" x14ac:dyDescent="0.25">
      <c r="U591" s="128"/>
    </row>
    <row r="592" spans="21:21" x14ac:dyDescent="0.25">
      <c r="U592" s="128"/>
    </row>
    <row r="593" spans="21:21" x14ac:dyDescent="0.25">
      <c r="U593" s="128"/>
    </row>
    <row r="594" spans="21:21" x14ac:dyDescent="0.25">
      <c r="U594" s="128"/>
    </row>
    <row r="595" spans="21:21" x14ac:dyDescent="0.25">
      <c r="U595" s="128"/>
    </row>
    <row r="596" spans="21:21" x14ac:dyDescent="0.25">
      <c r="U596" s="128"/>
    </row>
    <row r="597" spans="21:21" x14ac:dyDescent="0.25">
      <c r="U597" s="128"/>
    </row>
    <row r="598" spans="21:21" x14ac:dyDescent="0.25">
      <c r="U598" s="128"/>
    </row>
    <row r="599" spans="21:21" x14ac:dyDescent="0.25">
      <c r="U599" s="128"/>
    </row>
    <row r="600" spans="21:21" x14ac:dyDescent="0.25">
      <c r="U600" s="128"/>
    </row>
    <row r="601" spans="21:21" x14ac:dyDescent="0.25">
      <c r="U601" s="128"/>
    </row>
    <row r="602" spans="21:21" x14ac:dyDescent="0.25">
      <c r="U602" s="128"/>
    </row>
    <row r="603" spans="21:21" x14ac:dyDescent="0.25">
      <c r="U603" s="128"/>
    </row>
    <row r="604" spans="21:21" x14ac:dyDescent="0.25">
      <c r="U604" s="128"/>
    </row>
    <row r="605" spans="21:21" x14ac:dyDescent="0.25">
      <c r="U605" s="128"/>
    </row>
    <row r="606" spans="21:21" x14ac:dyDescent="0.25">
      <c r="U606" s="128"/>
    </row>
    <row r="607" spans="21:21" x14ac:dyDescent="0.25">
      <c r="U607" s="128"/>
    </row>
    <row r="608" spans="21:21" x14ac:dyDescent="0.25">
      <c r="U608" s="128"/>
    </row>
    <row r="609" spans="21:21" x14ac:dyDescent="0.25">
      <c r="U609" s="128"/>
    </row>
    <row r="610" spans="21:21" x14ac:dyDescent="0.25">
      <c r="U610" s="128"/>
    </row>
    <row r="611" spans="21:21" x14ac:dyDescent="0.25">
      <c r="U611" s="128"/>
    </row>
    <row r="612" spans="21:21" x14ac:dyDescent="0.25">
      <c r="U612" s="128"/>
    </row>
    <row r="613" spans="21:21" x14ac:dyDescent="0.25">
      <c r="U613" s="128"/>
    </row>
    <row r="614" spans="21:21" x14ac:dyDescent="0.25">
      <c r="U614" s="128"/>
    </row>
    <row r="615" spans="21:21" x14ac:dyDescent="0.25">
      <c r="U615" s="128"/>
    </row>
    <row r="616" spans="21:21" x14ac:dyDescent="0.25">
      <c r="U616" s="128"/>
    </row>
    <row r="617" spans="21:21" x14ac:dyDescent="0.25">
      <c r="U617" s="128"/>
    </row>
    <row r="618" spans="21:21" x14ac:dyDescent="0.25">
      <c r="U618" s="128"/>
    </row>
    <row r="619" spans="21:21" x14ac:dyDescent="0.25">
      <c r="U619" s="128"/>
    </row>
    <row r="620" spans="21:21" x14ac:dyDescent="0.25">
      <c r="U620" s="128"/>
    </row>
    <row r="621" spans="21:21" x14ac:dyDescent="0.25">
      <c r="U621" s="128"/>
    </row>
    <row r="622" spans="21:21" x14ac:dyDescent="0.25">
      <c r="U622" s="128"/>
    </row>
    <row r="623" spans="21:21" x14ac:dyDescent="0.25">
      <c r="U623" s="128"/>
    </row>
    <row r="624" spans="21:21" x14ac:dyDescent="0.25">
      <c r="U624" s="128"/>
    </row>
    <row r="625" spans="21:21" x14ac:dyDescent="0.25">
      <c r="U625" s="128"/>
    </row>
    <row r="626" spans="21:21" x14ac:dyDescent="0.25">
      <c r="U626" s="128"/>
    </row>
    <row r="627" spans="21:21" x14ac:dyDescent="0.25">
      <c r="U627" s="128"/>
    </row>
    <row r="628" spans="21:21" x14ac:dyDescent="0.25">
      <c r="U628" s="128"/>
    </row>
    <row r="629" spans="21:21" x14ac:dyDescent="0.25">
      <c r="U629" s="128"/>
    </row>
    <row r="630" spans="21:21" x14ac:dyDescent="0.25">
      <c r="U630" s="128"/>
    </row>
    <row r="631" spans="21:21" x14ac:dyDescent="0.25">
      <c r="U631" s="128"/>
    </row>
    <row r="632" spans="21:21" x14ac:dyDescent="0.25">
      <c r="U632" s="128"/>
    </row>
    <row r="633" spans="21:21" x14ac:dyDescent="0.25">
      <c r="U633" s="128"/>
    </row>
    <row r="634" spans="21:21" x14ac:dyDescent="0.25">
      <c r="U634" s="128"/>
    </row>
    <row r="635" spans="21:21" x14ac:dyDescent="0.25">
      <c r="U635" s="128"/>
    </row>
    <row r="636" spans="21:21" x14ac:dyDescent="0.25">
      <c r="U636" s="128"/>
    </row>
    <row r="637" spans="21:21" x14ac:dyDescent="0.25">
      <c r="U637" s="128"/>
    </row>
    <row r="638" spans="21:21" x14ac:dyDescent="0.25">
      <c r="U638" s="128"/>
    </row>
    <row r="639" spans="21:21" x14ac:dyDescent="0.25">
      <c r="U639" s="128"/>
    </row>
    <row r="640" spans="21:21" x14ac:dyDescent="0.25">
      <c r="U640" s="128"/>
    </row>
    <row r="641" spans="21:21" x14ac:dyDescent="0.25">
      <c r="U641" s="128"/>
    </row>
    <row r="642" spans="21:21" x14ac:dyDescent="0.25">
      <c r="U642" s="128"/>
    </row>
    <row r="643" spans="21:21" x14ac:dyDescent="0.25">
      <c r="U643" s="128"/>
    </row>
    <row r="644" spans="21:21" x14ac:dyDescent="0.25">
      <c r="U644" s="128"/>
    </row>
    <row r="645" spans="21:21" x14ac:dyDescent="0.25">
      <c r="U645" s="128"/>
    </row>
    <row r="646" spans="21:21" x14ac:dyDescent="0.25">
      <c r="U646" s="128"/>
    </row>
    <row r="647" spans="21:21" x14ac:dyDescent="0.25">
      <c r="U647" s="128"/>
    </row>
    <row r="648" spans="21:21" x14ac:dyDescent="0.25">
      <c r="U648" s="128"/>
    </row>
    <row r="649" spans="21:21" x14ac:dyDescent="0.25">
      <c r="U649" s="128"/>
    </row>
    <row r="650" spans="21:21" x14ac:dyDescent="0.25">
      <c r="U650" s="128"/>
    </row>
    <row r="651" spans="21:21" x14ac:dyDescent="0.25">
      <c r="U651" s="128"/>
    </row>
    <row r="652" spans="21:21" x14ac:dyDescent="0.25">
      <c r="U652" s="128"/>
    </row>
    <row r="653" spans="21:21" x14ac:dyDescent="0.25">
      <c r="U653" s="128"/>
    </row>
    <row r="654" spans="21:21" x14ac:dyDescent="0.25">
      <c r="U654" s="128"/>
    </row>
    <row r="655" spans="21:21" x14ac:dyDescent="0.25">
      <c r="U655" s="128"/>
    </row>
    <row r="656" spans="21:21" x14ac:dyDescent="0.25">
      <c r="U656" s="128"/>
    </row>
    <row r="657" spans="21:21" x14ac:dyDescent="0.25">
      <c r="U657" s="128"/>
    </row>
    <row r="658" spans="21:21" x14ac:dyDescent="0.25">
      <c r="U658" s="128"/>
    </row>
    <row r="659" spans="21:21" x14ac:dyDescent="0.25">
      <c r="U659" s="128"/>
    </row>
    <row r="660" spans="21:21" x14ac:dyDescent="0.25">
      <c r="U660" s="128"/>
    </row>
    <row r="661" spans="21:21" x14ac:dyDescent="0.25">
      <c r="U661" s="128"/>
    </row>
    <row r="662" spans="21:21" x14ac:dyDescent="0.25">
      <c r="U662" s="128"/>
    </row>
    <row r="663" spans="21:21" x14ac:dyDescent="0.25">
      <c r="U663" s="128"/>
    </row>
    <row r="664" spans="21:21" x14ac:dyDescent="0.25">
      <c r="U664" s="128"/>
    </row>
    <row r="665" spans="21:21" x14ac:dyDescent="0.25">
      <c r="U665" s="128"/>
    </row>
    <row r="666" spans="21:21" x14ac:dyDescent="0.25">
      <c r="U666" s="128"/>
    </row>
    <row r="667" spans="21:21" x14ac:dyDescent="0.25">
      <c r="U667" s="128"/>
    </row>
    <row r="668" spans="21:21" x14ac:dyDescent="0.25">
      <c r="U668" s="128"/>
    </row>
    <row r="669" spans="21:21" x14ac:dyDescent="0.25">
      <c r="U669" s="128"/>
    </row>
    <row r="670" spans="21:21" x14ac:dyDescent="0.25">
      <c r="U670" s="128"/>
    </row>
    <row r="671" spans="21:21" x14ac:dyDescent="0.25">
      <c r="U671" s="128"/>
    </row>
    <row r="672" spans="21:21" x14ac:dyDescent="0.25">
      <c r="U672" s="128"/>
    </row>
    <row r="673" spans="21:21" x14ac:dyDescent="0.25">
      <c r="U673" s="128"/>
    </row>
    <row r="674" spans="21:21" x14ac:dyDescent="0.25">
      <c r="U674" s="128"/>
    </row>
    <row r="675" spans="21:21" x14ac:dyDescent="0.25">
      <c r="U675" s="128"/>
    </row>
    <row r="676" spans="21:21" x14ac:dyDescent="0.25">
      <c r="U676" s="128"/>
    </row>
    <row r="677" spans="21:21" x14ac:dyDescent="0.25">
      <c r="U677" s="128"/>
    </row>
    <row r="678" spans="21:21" x14ac:dyDescent="0.25">
      <c r="U678" s="128"/>
    </row>
    <row r="679" spans="21:21" x14ac:dyDescent="0.25">
      <c r="U679" s="128"/>
    </row>
    <row r="680" spans="21:21" x14ac:dyDescent="0.25">
      <c r="U680" s="128"/>
    </row>
    <row r="681" spans="21:21" x14ac:dyDescent="0.25">
      <c r="U681" s="128"/>
    </row>
    <row r="682" spans="21:21" x14ac:dyDescent="0.25">
      <c r="U682" s="128"/>
    </row>
    <row r="683" spans="21:21" x14ac:dyDescent="0.25">
      <c r="U683" s="128"/>
    </row>
    <row r="684" spans="21:21" x14ac:dyDescent="0.25">
      <c r="U684" s="128"/>
    </row>
    <row r="685" spans="21:21" x14ac:dyDescent="0.25">
      <c r="U685" s="128"/>
    </row>
    <row r="686" spans="21:21" x14ac:dyDescent="0.25">
      <c r="U686" s="128"/>
    </row>
    <row r="687" spans="21:21" x14ac:dyDescent="0.25">
      <c r="U687" s="128"/>
    </row>
    <row r="688" spans="21:21" x14ac:dyDescent="0.25">
      <c r="U688" s="128"/>
    </row>
    <row r="689" spans="21:21" x14ac:dyDescent="0.25">
      <c r="U689" s="128"/>
    </row>
    <row r="690" spans="21:21" x14ac:dyDescent="0.25">
      <c r="U690" s="128"/>
    </row>
    <row r="691" spans="21:21" x14ac:dyDescent="0.25">
      <c r="U691" s="128"/>
    </row>
    <row r="692" spans="21:21" x14ac:dyDescent="0.25">
      <c r="U692" s="128"/>
    </row>
    <row r="693" spans="21:21" x14ac:dyDescent="0.25">
      <c r="U693" s="128"/>
    </row>
    <row r="694" spans="21:21" x14ac:dyDescent="0.25">
      <c r="U694" s="128"/>
    </row>
    <row r="695" spans="21:21" x14ac:dyDescent="0.25">
      <c r="U695" s="128"/>
    </row>
    <row r="696" spans="21:21" x14ac:dyDescent="0.25">
      <c r="U696" s="128"/>
    </row>
    <row r="697" spans="21:21" x14ac:dyDescent="0.25">
      <c r="U697" s="128"/>
    </row>
    <row r="698" spans="21:21" x14ac:dyDescent="0.25">
      <c r="U698" s="128"/>
    </row>
    <row r="699" spans="21:21" x14ac:dyDescent="0.25">
      <c r="U699" s="128"/>
    </row>
    <row r="700" spans="21:21" x14ac:dyDescent="0.25">
      <c r="U700" s="128"/>
    </row>
    <row r="701" spans="21:21" x14ac:dyDescent="0.25">
      <c r="U701" s="128"/>
    </row>
    <row r="702" spans="21:21" x14ac:dyDescent="0.25">
      <c r="U702" s="128"/>
    </row>
    <row r="703" spans="21:21" x14ac:dyDescent="0.25">
      <c r="U703" s="128"/>
    </row>
    <row r="704" spans="21:21" x14ac:dyDescent="0.25">
      <c r="U704" s="128"/>
    </row>
    <row r="705" spans="21:21" x14ac:dyDescent="0.25">
      <c r="U705" s="128"/>
    </row>
    <row r="706" spans="21:21" x14ac:dyDescent="0.25">
      <c r="U706" s="128"/>
    </row>
    <row r="707" spans="21:21" x14ac:dyDescent="0.25">
      <c r="U707" s="128"/>
    </row>
    <row r="708" spans="21:21" x14ac:dyDescent="0.25">
      <c r="U708" s="128"/>
    </row>
    <row r="709" spans="21:21" x14ac:dyDescent="0.25">
      <c r="U709" s="128"/>
    </row>
    <row r="710" spans="21:21" x14ac:dyDescent="0.25">
      <c r="U710" s="128"/>
    </row>
    <row r="711" spans="21:21" x14ac:dyDescent="0.25">
      <c r="U711" s="128"/>
    </row>
    <row r="712" spans="21:21" x14ac:dyDescent="0.25">
      <c r="U712" s="128"/>
    </row>
    <row r="713" spans="21:21" x14ac:dyDescent="0.25">
      <c r="U713" s="128"/>
    </row>
    <row r="714" spans="21:21" x14ac:dyDescent="0.25">
      <c r="U714" s="128"/>
    </row>
    <row r="715" spans="21:21" x14ac:dyDescent="0.25">
      <c r="U715" s="128"/>
    </row>
    <row r="716" spans="21:21" x14ac:dyDescent="0.25">
      <c r="U716" s="128"/>
    </row>
    <row r="717" spans="21:21" x14ac:dyDescent="0.25">
      <c r="U717" s="128"/>
    </row>
    <row r="718" spans="21:21" x14ac:dyDescent="0.25">
      <c r="U718" s="128"/>
    </row>
    <row r="719" spans="21:21" x14ac:dyDescent="0.25">
      <c r="U719" s="128"/>
    </row>
    <row r="720" spans="21:21" x14ac:dyDescent="0.25">
      <c r="U720" s="128"/>
    </row>
    <row r="721" spans="21:21" x14ac:dyDescent="0.25">
      <c r="U721" s="128"/>
    </row>
    <row r="722" spans="21:21" x14ac:dyDescent="0.25">
      <c r="U722" s="128"/>
    </row>
    <row r="723" spans="21:21" x14ac:dyDescent="0.25">
      <c r="U723" s="128"/>
    </row>
    <row r="724" spans="21:21" x14ac:dyDescent="0.25">
      <c r="U724" s="128"/>
    </row>
    <row r="725" spans="21:21" x14ac:dyDescent="0.25">
      <c r="U725" s="128"/>
    </row>
    <row r="726" spans="21:21" x14ac:dyDescent="0.25">
      <c r="U726" s="128"/>
    </row>
    <row r="727" spans="21:21" x14ac:dyDescent="0.25">
      <c r="U727" s="128"/>
    </row>
    <row r="728" spans="21:21" x14ac:dyDescent="0.25">
      <c r="U728" s="128"/>
    </row>
    <row r="729" spans="21:21" x14ac:dyDescent="0.25">
      <c r="U729" s="128"/>
    </row>
    <row r="730" spans="21:21" x14ac:dyDescent="0.25">
      <c r="U730" s="128"/>
    </row>
    <row r="731" spans="21:21" x14ac:dyDescent="0.25">
      <c r="U731" s="128"/>
    </row>
    <row r="732" spans="21:21" x14ac:dyDescent="0.25">
      <c r="U732" s="128"/>
    </row>
    <row r="733" spans="21:21" x14ac:dyDescent="0.25">
      <c r="U733" s="128"/>
    </row>
    <row r="734" spans="21:21" x14ac:dyDescent="0.25">
      <c r="U734" s="128"/>
    </row>
    <row r="735" spans="21:21" x14ac:dyDescent="0.25">
      <c r="U735" s="128"/>
    </row>
    <row r="736" spans="21:21" x14ac:dyDescent="0.25">
      <c r="U736" s="128"/>
    </row>
    <row r="737" spans="21:21" x14ac:dyDescent="0.25">
      <c r="U737" s="128"/>
    </row>
    <row r="738" spans="21:21" x14ac:dyDescent="0.25">
      <c r="U738" s="128"/>
    </row>
    <row r="739" spans="21:21" x14ac:dyDescent="0.25">
      <c r="U739" s="128"/>
    </row>
    <row r="740" spans="21:21" x14ac:dyDescent="0.25">
      <c r="U740" s="128"/>
    </row>
    <row r="741" spans="21:21" x14ac:dyDescent="0.25">
      <c r="U741" s="128"/>
    </row>
    <row r="742" spans="21:21" x14ac:dyDescent="0.25">
      <c r="U742" s="128"/>
    </row>
    <row r="743" spans="21:21" x14ac:dyDescent="0.25">
      <c r="U743" s="128"/>
    </row>
    <row r="744" spans="21:21" x14ac:dyDescent="0.25">
      <c r="U744" s="128"/>
    </row>
    <row r="745" spans="21:21" x14ac:dyDescent="0.25">
      <c r="U745" s="128"/>
    </row>
    <row r="746" spans="21:21" x14ac:dyDescent="0.25">
      <c r="U746" s="128"/>
    </row>
    <row r="747" spans="21:21" x14ac:dyDescent="0.25">
      <c r="U747" s="128"/>
    </row>
    <row r="748" spans="21:21" x14ac:dyDescent="0.25">
      <c r="U748" s="128"/>
    </row>
    <row r="749" spans="21:21" x14ac:dyDescent="0.25">
      <c r="U749" s="128"/>
    </row>
    <row r="750" spans="21:21" x14ac:dyDescent="0.25">
      <c r="U750" s="128"/>
    </row>
    <row r="751" spans="21:21" x14ac:dyDescent="0.25">
      <c r="U751" s="128"/>
    </row>
    <row r="752" spans="21:21" x14ac:dyDescent="0.25">
      <c r="U752" s="128"/>
    </row>
    <row r="753" spans="21:21" x14ac:dyDescent="0.25">
      <c r="U753" s="128"/>
    </row>
    <row r="754" spans="21:21" x14ac:dyDescent="0.25">
      <c r="U754" s="128"/>
    </row>
    <row r="755" spans="21:21" x14ac:dyDescent="0.25">
      <c r="U755" s="128"/>
    </row>
    <row r="756" spans="21:21" x14ac:dyDescent="0.25">
      <c r="U756" s="128"/>
    </row>
    <row r="757" spans="21:21" x14ac:dyDescent="0.25">
      <c r="U757" s="128"/>
    </row>
    <row r="758" spans="21:21" x14ac:dyDescent="0.25">
      <c r="U758" s="128"/>
    </row>
    <row r="759" spans="21:21" x14ac:dyDescent="0.25">
      <c r="U759" s="128"/>
    </row>
    <row r="760" spans="21:21" x14ac:dyDescent="0.25">
      <c r="U760" s="128"/>
    </row>
    <row r="761" spans="21:21" x14ac:dyDescent="0.25">
      <c r="U761" s="128"/>
    </row>
    <row r="762" spans="21:21" x14ac:dyDescent="0.25">
      <c r="U762" s="128"/>
    </row>
    <row r="763" spans="21:21" x14ac:dyDescent="0.25">
      <c r="U763" s="128"/>
    </row>
    <row r="764" spans="21:21" x14ac:dyDescent="0.25">
      <c r="U764" s="128"/>
    </row>
    <row r="765" spans="21:21" x14ac:dyDescent="0.25">
      <c r="U765" s="128"/>
    </row>
    <row r="766" spans="21:21" x14ac:dyDescent="0.25">
      <c r="U766" s="128"/>
    </row>
    <row r="767" spans="21:21" x14ac:dyDescent="0.25">
      <c r="U767" s="128"/>
    </row>
    <row r="768" spans="21:21" x14ac:dyDescent="0.25">
      <c r="U768" s="128"/>
    </row>
    <row r="769" spans="21:21" x14ac:dyDescent="0.25">
      <c r="U769" s="128"/>
    </row>
    <row r="770" spans="21:21" x14ac:dyDescent="0.25">
      <c r="U770" s="128"/>
    </row>
    <row r="771" spans="21:21" x14ac:dyDescent="0.25">
      <c r="U771" s="128"/>
    </row>
    <row r="772" spans="21:21" x14ac:dyDescent="0.25">
      <c r="U772" s="128"/>
    </row>
    <row r="773" spans="21:21" x14ac:dyDescent="0.25">
      <c r="U773" s="128"/>
    </row>
    <row r="774" spans="21:21" x14ac:dyDescent="0.25">
      <c r="U774" s="128"/>
    </row>
    <row r="775" spans="21:21" x14ac:dyDescent="0.25">
      <c r="U775" s="128"/>
    </row>
    <row r="776" spans="21:21" x14ac:dyDescent="0.25">
      <c r="U776" s="128"/>
    </row>
    <row r="777" spans="21:21" x14ac:dyDescent="0.25">
      <c r="U777" s="128"/>
    </row>
    <row r="778" spans="21:21" x14ac:dyDescent="0.25">
      <c r="U778" s="128"/>
    </row>
    <row r="779" spans="21:21" x14ac:dyDescent="0.25">
      <c r="U779" s="128"/>
    </row>
    <row r="780" spans="21:21" x14ac:dyDescent="0.25">
      <c r="U780" s="128"/>
    </row>
    <row r="781" spans="21:21" x14ac:dyDescent="0.25">
      <c r="U781" s="128"/>
    </row>
    <row r="782" spans="21:21" x14ac:dyDescent="0.25">
      <c r="U782" s="128"/>
    </row>
    <row r="783" spans="21:21" x14ac:dyDescent="0.25">
      <c r="U783" s="128"/>
    </row>
    <row r="784" spans="21:21" x14ac:dyDescent="0.25">
      <c r="U784" s="128"/>
    </row>
    <row r="785" spans="21:21" x14ac:dyDescent="0.25">
      <c r="U785" s="128"/>
    </row>
    <row r="786" spans="21:21" x14ac:dyDescent="0.25">
      <c r="U786" s="128"/>
    </row>
    <row r="787" spans="21:21" x14ac:dyDescent="0.25">
      <c r="U787" s="128"/>
    </row>
    <row r="788" spans="21:21" x14ac:dyDescent="0.25">
      <c r="U788" s="128"/>
    </row>
    <row r="789" spans="21:21" x14ac:dyDescent="0.25">
      <c r="U789" s="128"/>
    </row>
    <row r="790" spans="21:21" x14ac:dyDescent="0.25">
      <c r="U790" s="128"/>
    </row>
    <row r="791" spans="21:21" x14ac:dyDescent="0.25">
      <c r="U791" s="128"/>
    </row>
    <row r="792" spans="21:21" x14ac:dyDescent="0.25">
      <c r="U792" s="128"/>
    </row>
    <row r="793" spans="21:21" x14ac:dyDescent="0.25">
      <c r="U793" s="128"/>
    </row>
    <row r="794" spans="21:21" x14ac:dyDescent="0.25">
      <c r="U794" s="128"/>
    </row>
    <row r="795" spans="21:21" x14ac:dyDescent="0.25">
      <c r="U795" s="128"/>
    </row>
    <row r="796" spans="21:21" x14ac:dyDescent="0.25">
      <c r="U796" s="128"/>
    </row>
    <row r="797" spans="21:21" x14ac:dyDescent="0.25">
      <c r="U797" s="128"/>
    </row>
    <row r="798" spans="21:21" x14ac:dyDescent="0.25">
      <c r="U798" s="128"/>
    </row>
    <row r="799" spans="21:21" x14ac:dyDescent="0.25">
      <c r="U799" s="128"/>
    </row>
    <row r="800" spans="21:21" x14ac:dyDescent="0.25">
      <c r="U800" s="128"/>
    </row>
    <row r="801" spans="21:21" x14ac:dyDescent="0.25">
      <c r="U801" s="128"/>
    </row>
    <row r="802" spans="21:21" x14ac:dyDescent="0.25">
      <c r="U802" s="128"/>
    </row>
    <row r="803" spans="21:21" x14ac:dyDescent="0.25">
      <c r="U803" s="128"/>
    </row>
    <row r="804" spans="21:21" x14ac:dyDescent="0.25">
      <c r="U804" s="128"/>
    </row>
    <row r="805" spans="21:21" x14ac:dyDescent="0.25">
      <c r="U805" s="128"/>
    </row>
    <row r="806" spans="21:21" x14ac:dyDescent="0.25">
      <c r="U806" s="128"/>
    </row>
    <row r="807" spans="21:21" x14ac:dyDescent="0.25">
      <c r="U807" s="128"/>
    </row>
    <row r="808" spans="21:21" x14ac:dyDescent="0.25">
      <c r="U808" s="128"/>
    </row>
    <row r="809" spans="21:21" x14ac:dyDescent="0.25">
      <c r="U809" s="128"/>
    </row>
    <row r="810" spans="21:21" x14ac:dyDescent="0.25">
      <c r="U810" s="128"/>
    </row>
    <row r="811" spans="21:21" x14ac:dyDescent="0.25">
      <c r="U811" s="128"/>
    </row>
    <row r="812" spans="21:21" x14ac:dyDescent="0.25">
      <c r="U812" s="128"/>
    </row>
    <row r="813" spans="21:21" x14ac:dyDescent="0.25">
      <c r="U813" s="128"/>
    </row>
    <row r="814" spans="21:21" x14ac:dyDescent="0.25">
      <c r="U814" s="128"/>
    </row>
    <row r="815" spans="21:21" x14ac:dyDescent="0.25">
      <c r="U815" s="128"/>
    </row>
    <row r="816" spans="21:21" x14ac:dyDescent="0.25">
      <c r="U816" s="128"/>
    </row>
    <row r="817" spans="21:21" x14ac:dyDescent="0.25">
      <c r="U817" s="128"/>
    </row>
    <row r="818" spans="21:21" x14ac:dyDescent="0.25">
      <c r="U818" s="128"/>
    </row>
    <row r="819" spans="21:21" x14ac:dyDescent="0.25">
      <c r="U819" s="128"/>
    </row>
    <row r="820" spans="21:21" x14ac:dyDescent="0.25">
      <c r="U820" s="128"/>
    </row>
    <row r="821" spans="21:21" x14ac:dyDescent="0.25">
      <c r="U821" s="128"/>
    </row>
    <row r="822" spans="21:21" x14ac:dyDescent="0.25">
      <c r="U822" s="128"/>
    </row>
    <row r="823" spans="21:21" x14ac:dyDescent="0.25">
      <c r="U823" s="128"/>
    </row>
    <row r="824" spans="21:21" x14ac:dyDescent="0.25">
      <c r="U824" s="128"/>
    </row>
    <row r="825" spans="21:21" x14ac:dyDescent="0.25">
      <c r="U825" s="128"/>
    </row>
    <row r="826" spans="21:21" x14ac:dyDescent="0.25">
      <c r="U826" s="128"/>
    </row>
    <row r="827" spans="21:21" x14ac:dyDescent="0.25">
      <c r="U827" s="128"/>
    </row>
    <row r="828" spans="21:21" x14ac:dyDescent="0.25">
      <c r="U828" s="128"/>
    </row>
    <row r="829" spans="21:21" x14ac:dyDescent="0.25">
      <c r="U829" s="128"/>
    </row>
    <row r="830" spans="21:21" x14ac:dyDescent="0.25">
      <c r="U830" s="128"/>
    </row>
    <row r="831" spans="21:21" x14ac:dyDescent="0.25">
      <c r="U831" s="128"/>
    </row>
    <row r="832" spans="21:21" x14ac:dyDescent="0.25">
      <c r="U832" s="128"/>
    </row>
    <row r="833" spans="21:21" x14ac:dyDescent="0.25">
      <c r="U833" s="128"/>
    </row>
    <row r="834" spans="21:21" x14ac:dyDescent="0.25">
      <c r="U834" s="128"/>
    </row>
    <row r="835" spans="21:21" x14ac:dyDescent="0.25">
      <c r="U835" s="128"/>
    </row>
    <row r="836" spans="21:21" x14ac:dyDescent="0.25">
      <c r="U836" s="128"/>
    </row>
    <row r="837" spans="21:21" x14ac:dyDescent="0.25">
      <c r="U837" s="128"/>
    </row>
    <row r="838" spans="21:21" x14ac:dyDescent="0.25">
      <c r="U838" s="128"/>
    </row>
    <row r="839" spans="21:21" x14ac:dyDescent="0.25">
      <c r="U839" s="128"/>
    </row>
    <row r="840" spans="21:21" x14ac:dyDescent="0.25">
      <c r="U840" s="128"/>
    </row>
    <row r="841" spans="21:21" x14ac:dyDescent="0.25">
      <c r="U841" s="128"/>
    </row>
    <row r="842" spans="21:21" x14ac:dyDescent="0.25">
      <c r="U842" s="128"/>
    </row>
    <row r="843" spans="21:21" x14ac:dyDescent="0.25">
      <c r="U843" s="128"/>
    </row>
    <row r="844" spans="21:21" x14ac:dyDescent="0.25">
      <c r="U844" s="128"/>
    </row>
    <row r="845" spans="21:21" x14ac:dyDescent="0.25">
      <c r="U845" s="128"/>
    </row>
    <row r="846" spans="21:21" x14ac:dyDescent="0.25">
      <c r="U846" s="128"/>
    </row>
    <row r="847" spans="21:21" x14ac:dyDescent="0.25">
      <c r="U847" s="128"/>
    </row>
    <row r="848" spans="21:21" x14ac:dyDescent="0.25">
      <c r="U848" s="128"/>
    </row>
    <row r="849" spans="21:21" x14ac:dyDescent="0.25">
      <c r="U849" s="128"/>
    </row>
    <row r="850" spans="21:21" x14ac:dyDescent="0.25">
      <c r="U850" s="128"/>
    </row>
    <row r="851" spans="21:21" x14ac:dyDescent="0.25">
      <c r="U851" s="128"/>
    </row>
    <row r="852" spans="21:21" x14ac:dyDescent="0.25">
      <c r="U852" s="128"/>
    </row>
    <row r="853" spans="21:21" x14ac:dyDescent="0.25">
      <c r="U853" s="128"/>
    </row>
    <row r="854" spans="21:21" x14ac:dyDescent="0.25">
      <c r="U854" s="128"/>
    </row>
    <row r="855" spans="21:21" x14ac:dyDescent="0.25">
      <c r="U855" s="128"/>
    </row>
    <row r="856" spans="21:21" x14ac:dyDescent="0.25">
      <c r="U856" s="128"/>
    </row>
    <row r="857" spans="21:21" x14ac:dyDescent="0.25">
      <c r="U857" s="128"/>
    </row>
    <row r="858" spans="21:21" x14ac:dyDescent="0.25">
      <c r="U858" s="128"/>
    </row>
    <row r="859" spans="21:21" x14ac:dyDescent="0.25">
      <c r="U859" s="128"/>
    </row>
    <row r="860" spans="21:21" x14ac:dyDescent="0.25">
      <c r="U860" s="128"/>
    </row>
    <row r="861" spans="21:21" x14ac:dyDescent="0.25">
      <c r="U861" s="128"/>
    </row>
    <row r="862" spans="21:21" x14ac:dyDescent="0.25">
      <c r="U862" s="128"/>
    </row>
    <row r="863" spans="21:21" x14ac:dyDescent="0.25">
      <c r="U863" s="128"/>
    </row>
    <row r="864" spans="21:21" x14ac:dyDescent="0.25">
      <c r="U864" s="128"/>
    </row>
    <row r="865" spans="21:21" x14ac:dyDescent="0.25">
      <c r="U865" s="128"/>
    </row>
    <row r="866" spans="21:21" x14ac:dyDescent="0.25">
      <c r="U866" s="128"/>
    </row>
    <row r="867" spans="21:21" x14ac:dyDescent="0.25">
      <c r="U867" s="128"/>
    </row>
    <row r="868" spans="21:21" x14ac:dyDescent="0.25">
      <c r="U868" s="128"/>
    </row>
    <row r="869" spans="21:21" x14ac:dyDescent="0.25">
      <c r="U869" s="128"/>
    </row>
    <row r="870" spans="21:21" x14ac:dyDescent="0.25">
      <c r="U870" s="128"/>
    </row>
    <row r="871" spans="21:21" x14ac:dyDescent="0.25">
      <c r="U871" s="128"/>
    </row>
    <row r="872" spans="21:21" x14ac:dyDescent="0.25">
      <c r="U872" s="128"/>
    </row>
    <row r="873" spans="21:21" x14ac:dyDescent="0.25">
      <c r="U873" s="128"/>
    </row>
    <row r="874" spans="21:21" x14ac:dyDescent="0.25">
      <c r="U874" s="128"/>
    </row>
    <row r="875" spans="21:21" x14ac:dyDescent="0.25">
      <c r="U875" s="128"/>
    </row>
    <row r="876" spans="21:21" x14ac:dyDescent="0.25">
      <c r="U876" s="128"/>
    </row>
    <row r="877" spans="21:21" x14ac:dyDescent="0.25">
      <c r="U877" s="128"/>
    </row>
    <row r="878" spans="21:21" x14ac:dyDescent="0.25">
      <c r="U878" s="128"/>
    </row>
    <row r="879" spans="21:21" x14ac:dyDescent="0.25">
      <c r="U879" s="128"/>
    </row>
    <row r="880" spans="21:21" x14ac:dyDescent="0.25">
      <c r="U880" s="128"/>
    </row>
    <row r="881" spans="21:21" x14ac:dyDescent="0.25">
      <c r="U881" s="128"/>
    </row>
    <row r="882" spans="21:21" x14ac:dyDescent="0.25">
      <c r="U882" s="128"/>
    </row>
    <row r="883" spans="21:21" x14ac:dyDescent="0.25">
      <c r="U883" s="128"/>
    </row>
    <row r="884" spans="21:21" x14ac:dyDescent="0.25">
      <c r="U884" s="128"/>
    </row>
    <row r="885" spans="21:21" x14ac:dyDescent="0.25">
      <c r="U885" s="128"/>
    </row>
    <row r="886" spans="21:21" x14ac:dyDescent="0.25">
      <c r="U886" s="128"/>
    </row>
    <row r="887" spans="21:21" x14ac:dyDescent="0.25">
      <c r="U887" s="128"/>
    </row>
    <row r="888" spans="21:21" x14ac:dyDescent="0.25">
      <c r="U888" s="128"/>
    </row>
    <row r="889" spans="21:21" x14ac:dyDescent="0.25">
      <c r="U889" s="128"/>
    </row>
    <row r="890" spans="21:21" x14ac:dyDescent="0.25">
      <c r="U890" s="128"/>
    </row>
    <row r="891" spans="21:21" x14ac:dyDescent="0.25">
      <c r="U891" s="128"/>
    </row>
    <row r="892" spans="21:21" x14ac:dyDescent="0.25">
      <c r="U892" s="128"/>
    </row>
    <row r="893" spans="21:21" x14ac:dyDescent="0.25">
      <c r="U893" s="128"/>
    </row>
    <row r="894" spans="21:21" x14ac:dyDescent="0.25">
      <c r="U894" s="128"/>
    </row>
    <row r="895" spans="21:21" x14ac:dyDescent="0.25">
      <c r="U895" s="128"/>
    </row>
    <row r="896" spans="21:21" x14ac:dyDescent="0.25">
      <c r="U896" s="128"/>
    </row>
    <row r="897" spans="21:21" x14ac:dyDescent="0.25">
      <c r="U897" s="128"/>
    </row>
    <row r="898" spans="21:21" x14ac:dyDescent="0.25">
      <c r="U898" s="128"/>
    </row>
    <row r="899" spans="21:21" x14ac:dyDescent="0.25">
      <c r="U899" s="128"/>
    </row>
    <row r="900" spans="21:21" x14ac:dyDescent="0.25">
      <c r="U900" s="128"/>
    </row>
    <row r="901" spans="21:21" x14ac:dyDescent="0.25">
      <c r="U901" s="128"/>
    </row>
    <row r="902" spans="21:21" x14ac:dyDescent="0.25">
      <c r="U902" s="128"/>
    </row>
    <row r="903" spans="21:21" x14ac:dyDescent="0.25">
      <c r="U903" s="128"/>
    </row>
    <row r="904" spans="21:21" x14ac:dyDescent="0.25">
      <c r="U904" s="128"/>
    </row>
    <row r="905" spans="21:21" x14ac:dyDescent="0.25">
      <c r="U905" s="128"/>
    </row>
    <row r="906" spans="21:21" x14ac:dyDescent="0.25">
      <c r="U906" s="128"/>
    </row>
    <row r="907" spans="21:21" x14ac:dyDescent="0.25">
      <c r="U907" s="128"/>
    </row>
    <row r="908" spans="21:21" x14ac:dyDescent="0.25">
      <c r="U908" s="128"/>
    </row>
    <row r="909" spans="21:21" x14ac:dyDescent="0.25">
      <c r="U909" s="128"/>
    </row>
    <row r="910" spans="21:21" x14ac:dyDescent="0.25">
      <c r="U910" s="128"/>
    </row>
    <row r="911" spans="21:21" x14ac:dyDescent="0.25">
      <c r="U911" s="128"/>
    </row>
    <row r="912" spans="21:21" x14ac:dyDescent="0.25">
      <c r="U912" s="128"/>
    </row>
    <row r="913" spans="21:21" x14ac:dyDescent="0.25">
      <c r="U913" s="128"/>
    </row>
    <row r="914" spans="21:21" x14ac:dyDescent="0.25">
      <c r="U914" s="128"/>
    </row>
    <row r="915" spans="21:21" x14ac:dyDescent="0.25">
      <c r="U915" s="128"/>
    </row>
    <row r="916" spans="21:21" x14ac:dyDescent="0.25">
      <c r="U916" s="128"/>
    </row>
    <row r="917" spans="21:21" x14ac:dyDescent="0.25">
      <c r="U917" s="128"/>
    </row>
    <row r="918" spans="21:21" x14ac:dyDescent="0.25">
      <c r="U918" s="128"/>
    </row>
    <row r="919" spans="21:21" x14ac:dyDescent="0.25">
      <c r="U919" s="128"/>
    </row>
    <row r="920" spans="21:21" x14ac:dyDescent="0.25">
      <c r="U920" s="128"/>
    </row>
    <row r="921" spans="21:21" x14ac:dyDescent="0.25">
      <c r="U921" s="128"/>
    </row>
    <row r="922" spans="21:21" x14ac:dyDescent="0.25">
      <c r="U922" s="128"/>
    </row>
    <row r="923" spans="21:21" x14ac:dyDescent="0.25">
      <c r="U923" s="128"/>
    </row>
    <row r="924" spans="21:21" x14ac:dyDescent="0.25">
      <c r="U924" s="128"/>
    </row>
    <row r="925" spans="21:21" x14ac:dyDescent="0.25">
      <c r="U925" s="128"/>
    </row>
    <row r="926" spans="21:21" x14ac:dyDescent="0.25">
      <c r="U926" s="128"/>
    </row>
    <row r="927" spans="21:21" x14ac:dyDescent="0.25">
      <c r="U927" s="128"/>
    </row>
    <row r="928" spans="21:21" x14ac:dyDescent="0.25">
      <c r="U928" s="128"/>
    </row>
    <row r="929" spans="21:21" x14ac:dyDescent="0.25">
      <c r="U929" s="128"/>
    </row>
    <row r="930" spans="21:21" x14ac:dyDescent="0.25">
      <c r="U930" s="128"/>
    </row>
    <row r="931" spans="21:21" x14ac:dyDescent="0.25">
      <c r="U931" s="128"/>
    </row>
    <row r="932" spans="21:21" x14ac:dyDescent="0.25">
      <c r="U932" s="128"/>
    </row>
    <row r="933" spans="21:21" x14ac:dyDescent="0.25">
      <c r="U933" s="128"/>
    </row>
    <row r="934" spans="21:21" x14ac:dyDescent="0.25">
      <c r="U934" s="128"/>
    </row>
    <row r="935" spans="21:21" x14ac:dyDescent="0.25">
      <c r="U935" s="128"/>
    </row>
    <row r="936" spans="21:21" x14ac:dyDescent="0.25">
      <c r="U936" s="128"/>
    </row>
    <row r="937" spans="21:21" x14ac:dyDescent="0.25">
      <c r="U937" s="128"/>
    </row>
    <row r="938" spans="21:21" x14ac:dyDescent="0.25">
      <c r="U938" s="128"/>
    </row>
    <row r="939" spans="21:21" x14ac:dyDescent="0.25">
      <c r="U939" s="128"/>
    </row>
    <row r="940" spans="21:21" x14ac:dyDescent="0.25">
      <c r="U940" s="128"/>
    </row>
    <row r="941" spans="21:21" x14ac:dyDescent="0.25">
      <c r="U941" s="128"/>
    </row>
    <row r="942" spans="21:21" x14ac:dyDescent="0.25">
      <c r="U942" s="128"/>
    </row>
    <row r="943" spans="21:21" x14ac:dyDescent="0.25">
      <c r="U943" s="128"/>
    </row>
    <row r="944" spans="21:21" x14ac:dyDescent="0.25">
      <c r="U944" s="128"/>
    </row>
    <row r="945" spans="21:21" x14ac:dyDescent="0.25">
      <c r="U945" s="128"/>
    </row>
    <row r="946" spans="21:21" x14ac:dyDescent="0.25">
      <c r="U946" s="128"/>
    </row>
    <row r="947" spans="21:21" x14ac:dyDescent="0.25">
      <c r="U947" s="128"/>
    </row>
    <row r="948" spans="21:21" x14ac:dyDescent="0.25">
      <c r="U948" s="128"/>
    </row>
    <row r="949" spans="21:21" x14ac:dyDescent="0.25">
      <c r="U949" s="128"/>
    </row>
    <row r="950" spans="21:21" x14ac:dyDescent="0.25">
      <c r="U950" s="128"/>
    </row>
    <row r="951" spans="21:21" x14ac:dyDescent="0.25">
      <c r="U951" s="128"/>
    </row>
    <row r="952" spans="21:21" x14ac:dyDescent="0.25">
      <c r="U952" s="128"/>
    </row>
    <row r="953" spans="21:21" x14ac:dyDescent="0.25">
      <c r="U953" s="128"/>
    </row>
    <row r="954" spans="21:21" x14ac:dyDescent="0.25">
      <c r="U954" s="128"/>
    </row>
    <row r="955" spans="21:21" x14ac:dyDescent="0.25">
      <c r="U955" s="128"/>
    </row>
    <row r="956" spans="21:21" x14ac:dyDescent="0.25">
      <c r="U956" s="128"/>
    </row>
    <row r="957" spans="21:21" x14ac:dyDescent="0.25">
      <c r="U957" s="128"/>
    </row>
    <row r="958" spans="21:21" x14ac:dyDescent="0.25">
      <c r="U958" s="128"/>
    </row>
    <row r="959" spans="21:21" x14ac:dyDescent="0.25">
      <c r="U959" s="128"/>
    </row>
    <row r="960" spans="21:21" x14ac:dyDescent="0.25">
      <c r="U960" s="128"/>
    </row>
    <row r="961" spans="21:21" x14ac:dyDescent="0.25">
      <c r="U961" s="128"/>
    </row>
    <row r="962" spans="21:21" x14ac:dyDescent="0.25">
      <c r="U962" s="128"/>
    </row>
    <row r="963" spans="21:21" x14ac:dyDescent="0.25">
      <c r="U963" s="128"/>
    </row>
    <row r="964" spans="21:21" x14ac:dyDescent="0.25">
      <c r="U964" s="128"/>
    </row>
    <row r="965" spans="21:21" x14ac:dyDescent="0.25">
      <c r="U965" s="128"/>
    </row>
    <row r="966" spans="21:21" x14ac:dyDescent="0.25">
      <c r="U966" s="128"/>
    </row>
    <row r="967" spans="21:21" x14ac:dyDescent="0.25">
      <c r="U967" s="128"/>
    </row>
    <row r="968" spans="21:21" x14ac:dyDescent="0.25">
      <c r="U968" s="128"/>
    </row>
    <row r="969" spans="21:21" x14ac:dyDescent="0.25">
      <c r="U969" s="128"/>
    </row>
    <row r="970" spans="21:21" x14ac:dyDescent="0.25">
      <c r="U970" s="128"/>
    </row>
    <row r="971" spans="21:21" x14ac:dyDescent="0.25">
      <c r="U971" s="128"/>
    </row>
    <row r="972" spans="21:21" x14ac:dyDescent="0.25">
      <c r="U972" s="128"/>
    </row>
    <row r="973" spans="21:21" x14ac:dyDescent="0.25">
      <c r="U973" s="128"/>
    </row>
    <row r="974" spans="21:21" x14ac:dyDescent="0.25">
      <c r="U974" s="128"/>
    </row>
    <row r="975" spans="21:21" x14ac:dyDescent="0.25">
      <c r="U975" s="128"/>
    </row>
    <row r="976" spans="21:21" x14ac:dyDescent="0.25">
      <c r="U976" s="128"/>
    </row>
    <row r="977" spans="21:21" x14ac:dyDescent="0.25">
      <c r="U977" s="128"/>
    </row>
    <row r="978" spans="21:21" x14ac:dyDescent="0.25">
      <c r="U978" s="128"/>
    </row>
    <row r="979" spans="21:21" x14ac:dyDescent="0.25">
      <c r="U979" s="128"/>
    </row>
    <row r="980" spans="21:21" x14ac:dyDescent="0.25">
      <c r="U980" s="128"/>
    </row>
    <row r="981" spans="21:21" x14ac:dyDescent="0.25">
      <c r="U981" s="128"/>
    </row>
    <row r="982" spans="21:21" x14ac:dyDescent="0.25">
      <c r="U982" s="128"/>
    </row>
    <row r="983" spans="21:21" x14ac:dyDescent="0.25">
      <c r="U983" s="128"/>
    </row>
    <row r="984" spans="21:21" x14ac:dyDescent="0.25">
      <c r="U984" s="128"/>
    </row>
    <row r="985" spans="21:21" x14ac:dyDescent="0.25">
      <c r="U985" s="128"/>
    </row>
    <row r="986" spans="21:21" x14ac:dyDescent="0.25">
      <c r="U986" s="128"/>
    </row>
    <row r="987" spans="21:21" x14ac:dyDescent="0.25">
      <c r="U987" s="128"/>
    </row>
    <row r="988" spans="21:21" x14ac:dyDescent="0.25">
      <c r="U988" s="128"/>
    </row>
    <row r="989" spans="21:21" x14ac:dyDescent="0.25">
      <c r="U989" s="128"/>
    </row>
    <row r="990" spans="21:21" x14ac:dyDescent="0.25">
      <c r="U990" s="128"/>
    </row>
    <row r="991" spans="21:21" x14ac:dyDescent="0.25">
      <c r="U991" s="128"/>
    </row>
    <row r="992" spans="21:21" x14ac:dyDescent="0.25">
      <c r="U992" s="128"/>
    </row>
    <row r="993" spans="21:21" x14ac:dyDescent="0.25">
      <c r="U993" s="128"/>
    </row>
    <row r="994" spans="21:21" x14ac:dyDescent="0.25">
      <c r="U994" s="128"/>
    </row>
    <row r="995" spans="21:21" x14ac:dyDescent="0.25">
      <c r="U995" s="128"/>
    </row>
    <row r="996" spans="21:21" x14ac:dyDescent="0.25">
      <c r="U996" s="128"/>
    </row>
    <row r="997" spans="21:21" x14ac:dyDescent="0.25">
      <c r="U997" s="128"/>
    </row>
    <row r="998" spans="21:21" x14ac:dyDescent="0.25">
      <c r="U998" s="128"/>
    </row>
    <row r="999" spans="21:21" x14ac:dyDescent="0.25">
      <c r="U999" s="128"/>
    </row>
    <row r="1000" spans="21:21" x14ac:dyDescent="0.25">
      <c r="U1000" s="128"/>
    </row>
    <row r="1001" spans="21:21" x14ac:dyDescent="0.25">
      <c r="U1001" s="128"/>
    </row>
    <row r="1002" spans="21:21" x14ac:dyDescent="0.25">
      <c r="U1002" s="128"/>
    </row>
    <row r="1003" spans="21:21" x14ac:dyDescent="0.25">
      <c r="U1003" s="128"/>
    </row>
    <row r="1004" spans="21:21" x14ac:dyDescent="0.25">
      <c r="U1004" s="128"/>
    </row>
    <row r="1005" spans="21:21" x14ac:dyDescent="0.25">
      <c r="U1005" s="128"/>
    </row>
    <row r="1006" spans="21:21" x14ac:dyDescent="0.25">
      <c r="U1006" s="128"/>
    </row>
    <row r="1007" spans="21:21" x14ac:dyDescent="0.25">
      <c r="U1007" s="128"/>
    </row>
    <row r="1008" spans="21:21" x14ac:dyDescent="0.25">
      <c r="U1008" s="128"/>
    </row>
    <row r="1009" spans="21:21" x14ac:dyDescent="0.25">
      <c r="U1009" s="128"/>
    </row>
    <row r="1010" spans="21:21" x14ac:dyDescent="0.25">
      <c r="U1010" s="128"/>
    </row>
    <row r="1011" spans="21:21" x14ac:dyDescent="0.25">
      <c r="U1011" s="128"/>
    </row>
    <row r="1012" spans="21:21" x14ac:dyDescent="0.25">
      <c r="U1012" s="128"/>
    </row>
    <row r="1013" spans="21:21" x14ac:dyDescent="0.25">
      <c r="U1013" s="128"/>
    </row>
    <row r="1014" spans="21:21" x14ac:dyDescent="0.25">
      <c r="U1014" s="128"/>
    </row>
    <row r="1015" spans="21:21" x14ac:dyDescent="0.25">
      <c r="U1015" s="128"/>
    </row>
    <row r="1016" spans="21:21" x14ac:dyDescent="0.25">
      <c r="U1016" s="128"/>
    </row>
    <row r="1017" spans="21:21" x14ac:dyDescent="0.25">
      <c r="U1017" s="128"/>
    </row>
    <row r="1018" spans="21:21" x14ac:dyDescent="0.25">
      <c r="U1018" s="128"/>
    </row>
    <row r="1019" spans="21:21" x14ac:dyDescent="0.25">
      <c r="U1019" s="128"/>
    </row>
    <row r="1020" spans="21:21" x14ac:dyDescent="0.25">
      <c r="U1020" s="128"/>
    </row>
    <row r="1021" spans="21:21" x14ac:dyDescent="0.25">
      <c r="U1021" s="128"/>
    </row>
    <row r="1022" spans="21:21" x14ac:dyDescent="0.25">
      <c r="U1022" s="128"/>
    </row>
    <row r="1023" spans="21:21" x14ac:dyDescent="0.25">
      <c r="U1023" s="128"/>
    </row>
    <row r="1024" spans="21:21" x14ac:dyDescent="0.25">
      <c r="U1024" s="128"/>
    </row>
    <row r="1025" spans="21:21" x14ac:dyDescent="0.25">
      <c r="U1025" s="128"/>
    </row>
    <row r="1026" spans="21:21" x14ac:dyDescent="0.25">
      <c r="U1026" s="128"/>
    </row>
    <row r="1027" spans="21:21" x14ac:dyDescent="0.25">
      <c r="U1027" s="128"/>
    </row>
    <row r="1028" spans="21:21" x14ac:dyDescent="0.25">
      <c r="U1028" s="128"/>
    </row>
    <row r="1029" spans="21:21" x14ac:dyDescent="0.25">
      <c r="U1029" s="128"/>
    </row>
    <row r="1030" spans="21:21" x14ac:dyDescent="0.25">
      <c r="U1030" s="128"/>
    </row>
    <row r="1031" spans="21:21" x14ac:dyDescent="0.25">
      <c r="U1031" s="128"/>
    </row>
    <row r="1032" spans="21:21" x14ac:dyDescent="0.25">
      <c r="U1032" s="128"/>
    </row>
    <row r="1033" spans="21:21" x14ac:dyDescent="0.25">
      <c r="U1033" s="128"/>
    </row>
    <row r="1034" spans="21:21" x14ac:dyDescent="0.25">
      <c r="U1034" s="128"/>
    </row>
    <row r="1035" spans="21:21" x14ac:dyDescent="0.25">
      <c r="U1035" s="128"/>
    </row>
  </sheetData>
  <phoneticPr fontId="1" type="noConversion"/>
  <dataValidations count="2">
    <dataValidation type="list" allowBlank="1" showInputMessage="1" showErrorMessage="1" sqref="U254:U1035">
      <formula1>"正价采购，估价采购，冲估价采购，估价转正价采购，估价转估价采购"</formula1>
    </dataValidation>
    <dataValidation type="list" allowBlank="1" showInputMessage="1" showErrorMessage="1" sqref="U2:U253">
      <formula1>"正价采购,估价采购,冲估价采购,估价转正价采购,估价转估价采购"</formula1>
    </dataValidation>
  </dataValidations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'VESSELS AND PORTS'!$C$2:$C$1090</xm:f>
          </x14:formula1>
          <xm:sqref>Q2:Q746</xm:sqref>
        </x14:dataValidation>
        <x14:dataValidation type="list" allowBlank="1" showInputMessage="1" showErrorMessage="1">
          <x14:formula1>
            <xm:f>'VESSELS AND PORTS'!$A$2:$A$34</xm:f>
          </x14:formula1>
          <xm:sqref>P2:P1011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AJ105"/>
  <sheetViews>
    <sheetView topLeftCell="A79" workbookViewId="0">
      <selection activeCell="J98" sqref="J98"/>
    </sheetView>
  </sheetViews>
  <sheetFormatPr defaultRowHeight="14.4" x14ac:dyDescent="0.25"/>
  <cols>
    <col min="1" max="1" width="19.33203125" customWidth="1"/>
    <col min="2" max="2" width="40.88671875" customWidth="1"/>
    <col min="3" max="3" width="26" bestFit="1" customWidth="1"/>
  </cols>
  <sheetData>
    <row r="3" spans="1:3" x14ac:dyDescent="0.25">
      <c r="A3" t="s">
        <v>3</v>
      </c>
      <c r="B3" t="s">
        <v>5</v>
      </c>
      <c r="C3" t="s">
        <v>6</v>
      </c>
    </row>
    <row r="4" spans="1:3" x14ac:dyDescent="0.25">
      <c r="A4" t="s">
        <v>11</v>
      </c>
      <c r="B4" t="s">
        <v>41</v>
      </c>
      <c r="C4" t="s">
        <v>9</v>
      </c>
    </row>
    <row r="5" spans="1:3" x14ac:dyDescent="0.25">
      <c r="A5" t="s">
        <v>4</v>
      </c>
      <c r="B5" t="s">
        <v>109</v>
      </c>
      <c r="C5" t="s">
        <v>9</v>
      </c>
    </row>
    <row r="6" spans="1:3" x14ac:dyDescent="0.25">
      <c r="A6" t="s">
        <v>10</v>
      </c>
      <c r="B6" t="s">
        <v>61</v>
      </c>
      <c r="C6" t="s">
        <v>9</v>
      </c>
    </row>
    <row r="7" spans="1:3" x14ac:dyDescent="0.25">
      <c r="A7" t="s">
        <v>28</v>
      </c>
      <c r="B7" t="s">
        <v>25</v>
      </c>
      <c r="C7" t="s">
        <v>26</v>
      </c>
    </row>
    <row r="9" spans="1:3" x14ac:dyDescent="0.25">
      <c r="A9" t="s">
        <v>27</v>
      </c>
      <c r="B9" t="s">
        <v>52</v>
      </c>
      <c r="C9" t="s">
        <v>53</v>
      </c>
    </row>
    <row r="10" spans="1:3" x14ac:dyDescent="0.25">
      <c r="A10" t="s">
        <v>64</v>
      </c>
      <c r="B10" t="s">
        <v>62</v>
      </c>
      <c r="C10" t="s">
        <v>56</v>
      </c>
    </row>
    <row r="11" spans="1:3" x14ac:dyDescent="0.25">
      <c r="A11" t="s">
        <v>127</v>
      </c>
      <c r="B11" t="s">
        <v>54</v>
      </c>
      <c r="C11" t="s">
        <v>53</v>
      </c>
    </row>
    <row r="12" spans="1:3" x14ac:dyDescent="0.25">
      <c r="A12" t="s">
        <v>126</v>
      </c>
      <c r="B12" t="s">
        <v>55</v>
      </c>
      <c r="C12" t="s">
        <v>53</v>
      </c>
    </row>
    <row r="13" spans="1:3" x14ac:dyDescent="0.25">
      <c r="A13" t="s">
        <v>86</v>
      </c>
      <c r="B13" t="s">
        <v>60</v>
      </c>
      <c r="C13" t="s">
        <v>56</v>
      </c>
    </row>
    <row r="15" spans="1:3" x14ac:dyDescent="0.25">
      <c r="A15" t="s">
        <v>128</v>
      </c>
      <c r="B15" t="s">
        <v>74</v>
      </c>
      <c r="C15" t="s">
        <v>73</v>
      </c>
    </row>
    <row r="16" spans="1:3" x14ac:dyDescent="0.25">
      <c r="A16" t="s">
        <v>89</v>
      </c>
      <c r="B16" t="s">
        <v>110</v>
      </c>
      <c r="C16" t="s">
        <v>73</v>
      </c>
    </row>
    <row r="17" spans="1:36" x14ac:dyDescent="0.25">
      <c r="A17" t="s">
        <v>116</v>
      </c>
      <c r="B17" t="s">
        <v>111</v>
      </c>
      <c r="C17" t="s">
        <v>73</v>
      </c>
    </row>
    <row r="18" spans="1:36" x14ac:dyDescent="0.25">
      <c r="A18" t="s">
        <v>115</v>
      </c>
      <c r="B18" t="s">
        <v>122</v>
      </c>
      <c r="C18" t="s">
        <v>117</v>
      </c>
    </row>
    <row r="19" spans="1:36" x14ac:dyDescent="0.25">
      <c r="A19" t="s">
        <v>150</v>
      </c>
      <c r="B19" t="s">
        <v>151</v>
      </c>
      <c r="C19" t="s">
        <v>152</v>
      </c>
    </row>
    <row r="21" spans="1:36" x14ac:dyDescent="0.25">
      <c r="A21" t="s">
        <v>179</v>
      </c>
      <c r="B21" t="s">
        <v>187</v>
      </c>
      <c r="C21" t="s">
        <v>178</v>
      </c>
    </row>
    <row r="22" spans="1:36" x14ac:dyDescent="0.25">
      <c r="A22" t="s">
        <v>206</v>
      </c>
      <c r="B22" t="s">
        <v>180</v>
      </c>
    </row>
    <row r="23" spans="1:36" x14ac:dyDescent="0.25">
      <c r="A23" t="s">
        <v>196</v>
      </c>
      <c r="B23" t="s">
        <v>188</v>
      </c>
      <c r="C23" t="s">
        <v>197</v>
      </c>
    </row>
    <row r="24" spans="1:36" x14ac:dyDescent="0.25">
      <c r="A24" t="s">
        <v>215</v>
      </c>
      <c r="B24" t="s">
        <v>199</v>
      </c>
      <c r="C24" t="s">
        <v>209</v>
      </c>
    </row>
    <row r="25" spans="1:36" x14ac:dyDescent="0.25">
      <c r="A25" t="s">
        <v>154</v>
      </c>
      <c r="B25" t="s">
        <v>190</v>
      </c>
    </row>
    <row r="27" spans="1:36" x14ac:dyDescent="0.25">
      <c r="A27" t="s">
        <v>204</v>
      </c>
      <c r="B27" t="s">
        <v>200</v>
      </c>
    </row>
    <row r="28" spans="1:36" x14ac:dyDescent="0.25">
      <c r="A28" t="s">
        <v>207</v>
      </c>
      <c r="B28" t="s">
        <v>201</v>
      </c>
    </row>
    <row r="29" spans="1:36" x14ac:dyDescent="0.25">
      <c r="A29" t="s">
        <v>230</v>
      </c>
      <c r="B29" t="s">
        <v>202</v>
      </c>
      <c r="C29" t="s">
        <v>205</v>
      </c>
    </row>
    <row r="30" spans="1:36" x14ac:dyDescent="0.25">
      <c r="A30" t="s">
        <v>383</v>
      </c>
      <c r="B30" t="s">
        <v>211</v>
      </c>
      <c r="C30" t="s">
        <v>213</v>
      </c>
      <c r="AJ30">
        <v>-110000</v>
      </c>
    </row>
    <row r="31" spans="1:36" x14ac:dyDescent="0.25">
      <c r="A31" t="s">
        <v>238</v>
      </c>
      <c r="B31" t="s">
        <v>212</v>
      </c>
      <c r="C31" t="s">
        <v>229</v>
      </c>
    </row>
    <row r="33" spans="1:3" x14ac:dyDescent="0.25">
      <c r="A33" t="s">
        <v>253</v>
      </c>
      <c r="B33" t="s">
        <v>226</v>
      </c>
    </row>
    <row r="34" spans="1:3" x14ac:dyDescent="0.25">
      <c r="A34" t="s">
        <v>266</v>
      </c>
      <c r="B34" t="s">
        <v>225</v>
      </c>
      <c r="C34" t="s">
        <v>250</v>
      </c>
    </row>
    <row r="35" spans="1:3" x14ac:dyDescent="0.25">
      <c r="A35" t="s">
        <v>214</v>
      </c>
      <c r="B35" t="s">
        <v>227</v>
      </c>
      <c r="C35" t="s">
        <v>228</v>
      </c>
    </row>
    <row r="36" spans="1:3" x14ac:dyDescent="0.25">
      <c r="A36" t="s">
        <v>240</v>
      </c>
      <c r="B36" t="s">
        <v>263</v>
      </c>
      <c r="C36" t="s">
        <v>239</v>
      </c>
    </row>
    <row r="37" spans="1:3" x14ac:dyDescent="0.25">
      <c r="A37" t="s">
        <v>333</v>
      </c>
      <c r="B37" t="s">
        <v>245</v>
      </c>
      <c r="C37" t="s">
        <v>246</v>
      </c>
    </row>
    <row r="39" spans="1:3" x14ac:dyDescent="0.25">
      <c r="A39" t="s">
        <v>293</v>
      </c>
      <c r="B39" t="s">
        <v>262</v>
      </c>
      <c r="C39" t="s">
        <v>246</v>
      </c>
    </row>
    <row r="40" spans="1:3" x14ac:dyDescent="0.25">
      <c r="A40" t="s">
        <v>278</v>
      </c>
      <c r="B40" t="s">
        <v>249</v>
      </c>
    </row>
    <row r="41" spans="1:3" x14ac:dyDescent="0.25">
      <c r="A41" t="s">
        <v>351</v>
      </c>
      <c r="B41" t="s">
        <v>281</v>
      </c>
      <c r="C41" t="s">
        <v>239</v>
      </c>
    </row>
    <row r="42" spans="1:3" x14ac:dyDescent="0.25">
      <c r="A42" t="s">
        <v>247</v>
      </c>
      <c r="B42" t="s">
        <v>264</v>
      </c>
    </row>
    <row r="43" spans="1:3" x14ac:dyDescent="0.25">
      <c r="A43" t="s">
        <v>301</v>
      </c>
      <c r="B43" t="s">
        <v>284</v>
      </c>
      <c r="C43" t="s">
        <v>279</v>
      </c>
    </row>
    <row r="46" spans="1:3" x14ac:dyDescent="0.25">
      <c r="A46" t="s">
        <v>352</v>
      </c>
      <c r="B46" t="s">
        <v>282</v>
      </c>
      <c r="C46" t="s">
        <v>246</v>
      </c>
    </row>
    <row r="47" spans="1:3" x14ac:dyDescent="0.25">
      <c r="A47" t="s">
        <v>285</v>
      </c>
      <c r="B47" t="s">
        <v>286</v>
      </c>
    </row>
    <row r="48" spans="1:3" x14ac:dyDescent="0.25">
      <c r="A48" t="s">
        <v>350</v>
      </c>
      <c r="B48" t="s">
        <v>297</v>
      </c>
    </row>
    <row r="49" spans="1:3" x14ac:dyDescent="0.25">
      <c r="A49" t="s">
        <v>353</v>
      </c>
      <c r="B49" t="s">
        <v>298</v>
      </c>
      <c r="C49" t="s">
        <v>246</v>
      </c>
    </row>
    <row r="50" spans="1:3" x14ac:dyDescent="0.25">
      <c r="A50" t="s">
        <v>354</v>
      </c>
      <c r="B50" t="s">
        <v>299</v>
      </c>
      <c r="C50" t="s">
        <v>332</v>
      </c>
    </row>
    <row r="52" spans="1:3" x14ac:dyDescent="0.25">
      <c r="A52" t="s">
        <v>313</v>
      </c>
      <c r="B52" t="s">
        <v>339</v>
      </c>
    </row>
    <row r="53" spans="1:3" x14ac:dyDescent="0.25">
      <c r="A53" s="83" t="s">
        <v>358</v>
      </c>
      <c r="B53" t="s">
        <v>340</v>
      </c>
      <c r="C53" t="s">
        <v>341</v>
      </c>
    </row>
    <row r="54" spans="1:3" x14ac:dyDescent="0.25">
      <c r="A54" t="s">
        <v>314</v>
      </c>
      <c r="B54" t="s">
        <v>342</v>
      </c>
      <c r="C54" t="s">
        <v>343</v>
      </c>
    </row>
    <row r="55" spans="1:3" x14ac:dyDescent="0.25">
      <c r="A55" t="s">
        <v>347</v>
      </c>
      <c r="B55" t="s">
        <v>348</v>
      </c>
    </row>
    <row r="56" spans="1:3" x14ac:dyDescent="0.25">
      <c r="A56" t="s">
        <v>315</v>
      </c>
    </row>
    <row r="60" spans="1:3" x14ac:dyDescent="0.25">
      <c r="A60" t="s">
        <v>446</v>
      </c>
      <c r="B60" t="s">
        <v>380</v>
      </c>
      <c r="C60" t="s">
        <v>371</v>
      </c>
    </row>
    <row r="61" spans="1:3" x14ac:dyDescent="0.25">
      <c r="A61" t="s">
        <v>441</v>
      </c>
      <c r="B61" t="s">
        <v>381</v>
      </c>
      <c r="C61" t="s">
        <v>372</v>
      </c>
    </row>
    <row r="62" spans="1:3" x14ac:dyDescent="0.25">
      <c r="A62" t="s">
        <v>379</v>
      </c>
      <c r="B62" t="s">
        <v>377</v>
      </c>
      <c r="C62" t="s">
        <v>378</v>
      </c>
    </row>
    <row r="63" spans="1:3" x14ac:dyDescent="0.25">
      <c r="A63" t="s">
        <v>368</v>
      </c>
      <c r="B63" t="s">
        <v>435</v>
      </c>
    </row>
    <row r="64" spans="1:3" x14ac:dyDescent="0.25">
      <c r="A64" t="s">
        <v>424</v>
      </c>
      <c r="B64" t="s">
        <v>387</v>
      </c>
      <c r="C64" t="s">
        <v>388</v>
      </c>
    </row>
    <row r="67" spans="1:3" x14ac:dyDescent="0.25">
      <c r="A67" t="s">
        <v>389</v>
      </c>
      <c r="B67" t="s">
        <v>413</v>
      </c>
      <c r="C67" t="s">
        <v>378</v>
      </c>
    </row>
    <row r="68" spans="1:3" x14ac:dyDescent="0.25">
      <c r="A68" t="s">
        <v>419</v>
      </c>
      <c r="B68" t="s">
        <v>414</v>
      </c>
      <c r="C68" t="s">
        <v>378</v>
      </c>
    </row>
    <row r="69" spans="1:3" x14ac:dyDescent="0.25">
      <c r="A69" t="s">
        <v>416</v>
      </c>
      <c r="B69" t="s">
        <v>415</v>
      </c>
    </row>
    <row r="70" spans="1:3" x14ac:dyDescent="0.25">
      <c r="A70" t="s">
        <v>467</v>
      </c>
      <c r="B70" t="s">
        <v>436</v>
      </c>
    </row>
    <row r="71" spans="1:3" x14ac:dyDescent="0.25">
      <c r="A71" t="s">
        <v>390</v>
      </c>
      <c r="B71" t="s">
        <v>402</v>
      </c>
    </row>
    <row r="74" spans="1:3" x14ac:dyDescent="0.25">
      <c r="A74" t="s">
        <v>444</v>
      </c>
      <c r="B74" t="s">
        <v>442</v>
      </c>
      <c r="C74" t="s">
        <v>378</v>
      </c>
    </row>
    <row r="75" spans="1:3" x14ac:dyDescent="0.25">
      <c r="A75" t="s">
        <v>417</v>
      </c>
      <c r="B75" t="s">
        <v>443</v>
      </c>
      <c r="C75" t="s">
        <v>378</v>
      </c>
    </row>
    <row r="76" spans="1:3" x14ac:dyDescent="0.25">
      <c r="A76" t="s">
        <v>466</v>
      </c>
      <c r="B76" t="s">
        <v>454</v>
      </c>
      <c r="C76" t="s">
        <v>378</v>
      </c>
    </row>
    <row r="77" spans="1:3" x14ac:dyDescent="0.25">
      <c r="A77" t="s">
        <v>418</v>
      </c>
      <c r="B77" t="s">
        <v>455</v>
      </c>
      <c r="C77" t="s">
        <v>378</v>
      </c>
    </row>
    <row r="78" spans="1:3" x14ac:dyDescent="0.25">
      <c r="A78" t="s">
        <v>463</v>
      </c>
      <c r="B78" t="s">
        <v>457</v>
      </c>
      <c r="C78" t="s">
        <v>458</v>
      </c>
    </row>
    <row r="81" spans="1:3" x14ac:dyDescent="0.25">
      <c r="A81" t="s">
        <v>461</v>
      </c>
      <c r="B81" t="s">
        <v>460</v>
      </c>
    </row>
    <row r="82" spans="1:3" x14ac:dyDescent="0.25">
      <c r="A82" t="s">
        <v>464</v>
      </c>
      <c r="B82" t="s">
        <v>474</v>
      </c>
      <c r="C82" t="s">
        <v>378</v>
      </c>
    </row>
    <row r="83" spans="1:3" x14ac:dyDescent="0.25">
      <c r="A83" t="s">
        <v>459</v>
      </c>
      <c r="B83" t="s">
        <v>465</v>
      </c>
    </row>
    <row r="84" spans="1:3" x14ac:dyDescent="0.25">
      <c r="A84" t="s">
        <v>470</v>
      </c>
      <c r="B84" t="s">
        <v>471</v>
      </c>
      <c r="C84" t="s">
        <v>250</v>
      </c>
    </row>
    <row r="85" spans="1:3" x14ac:dyDescent="0.25">
      <c r="A85" t="s">
        <v>1722</v>
      </c>
      <c r="B85" t="s">
        <v>494</v>
      </c>
      <c r="C85" t="s">
        <v>250</v>
      </c>
    </row>
    <row r="88" spans="1:3" x14ac:dyDescent="0.25">
      <c r="A88" t="s">
        <v>476</v>
      </c>
      <c r="B88" t="s">
        <v>472</v>
      </c>
      <c r="C88" t="s">
        <v>182</v>
      </c>
    </row>
    <row r="89" spans="1:3" x14ac:dyDescent="0.25">
      <c r="A89" t="s">
        <v>482</v>
      </c>
      <c r="B89" t="s">
        <v>483</v>
      </c>
      <c r="C89" t="s">
        <v>485</v>
      </c>
    </row>
    <row r="90" spans="1:3" x14ac:dyDescent="0.25">
      <c r="A90" t="s">
        <v>475</v>
      </c>
      <c r="B90" t="s">
        <v>541</v>
      </c>
    </row>
    <row r="91" spans="1:3" x14ac:dyDescent="0.25">
      <c r="A91" t="s">
        <v>478</v>
      </c>
      <c r="B91" t="s">
        <v>477</v>
      </c>
    </row>
    <row r="92" spans="1:3" x14ac:dyDescent="0.25">
      <c r="A92" t="s">
        <v>487</v>
      </c>
      <c r="B92" t="s">
        <v>486</v>
      </c>
    </row>
    <row r="95" spans="1:3" x14ac:dyDescent="0.25">
      <c r="A95" t="s">
        <v>496</v>
      </c>
      <c r="B95" t="s">
        <v>495</v>
      </c>
    </row>
    <row r="96" spans="1:3" x14ac:dyDescent="0.25">
      <c r="A96" t="s">
        <v>488</v>
      </c>
      <c r="B96" t="s">
        <v>514</v>
      </c>
    </row>
    <row r="97" spans="1:2" x14ac:dyDescent="0.25">
      <c r="A97" t="s">
        <v>542</v>
      </c>
      <c r="B97" t="s">
        <v>1710</v>
      </c>
    </row>
    <row r="98" spans="1:2" x14ac:dyDescent="0.25">
      <c r="A98" t="s">
        <v>489</v>
      </c>
      <c r="B98" t="s">
        <v>1711</v>
      </c>
    </row>
    <row r="99" spans="1:2" x14ac:dyDescent="0.25">
      <c r="A99" t="s">
        <v>1662</v>
      </c>
      <c r="B99" t="s">
        <v>1661</v>
      </c>
    </row>
    <row r="101" spans="1:2" x14ac:dyDescent="0.25">
      <c r="A101" t="s">
        <v>1708</v>
      </c>
      <c r="B101" t="s">
        <v>1709</v>
      </c>
    </row>
    <row r="102" spans="1:2" x14ac:dyDescent="0.25">
      <c r="A102" t="s">
        <v>1663</v>
      </c>
      <c r="B102" t="s">
        <v>1726</v>
      </c>
    </row>
    <row r="103" spans="1:2" x14ac:dyDescent="0.25">
      <c r="A103" t="s">
        <v>1664</v>
      </c>
    </row>
    <row r="104" spans="1:2" x14ac:dyDescent="0.25">
      <c r="A104" t="s">
        <v>1665</v>
      </c>
    </row>
    <row r="105" spans="1:2" x14ac:dyDescent="0.25">
      <c r="A105" t="s">
        <v>1666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E33"/>
  <sheetViews>
    <sheetView topLeftCell="BL7" workbookViewId="0">
      <selection activeCell="BZ15" sqref="BZ15"/>
    </sheetView>
  </sheetViews>
  <sheetFormatPr defaultColWidth="9.44140625" defaultRowHeight="14.4" x14ac:dyDescent="0.25"/>
  <cols>
    <col min="3" max="4" width="10.5546875" bestFit="1" customWidth="1"/>
    <col min="5" max="5" width="13.88671875" bestFit="1" customWidth="1"/>
    <col min="8" max="8" width="10.5546875" style="8" bestFit="1" customWidth="1"/>
    <col min="9" max="9" width="9.5546875" bestFit="1" customWidth="1"/>
    <col min="10" max="10" width="12.6640625" customWidth="1"/>
    <col min="13" max="13" width="10.5546875" bestFit="1" customWidth="1"/>
    <col min="14" max="14" width="9.5546875" bestFit="1" customWidth="1"/>
    <col min="15" max="15" width="12.77734375" bestFit="1" customWidth="1"/>
    <col min="18" max="18" width="11.6640625" bestFit="1" customWidth="1"/>
    <col min="19" max="19" width="9.5546875" bestFit="1" customWidth="1"/>
    <col min="20" max="20" width="15" bestFit="1" customWidth="1"/>
    <col min="21" max="21" width="11.33203125" customWidth="1"/>
    <col min="22" max="22" width="9.5546875" bestFit="1" customWidth="1"/>
    <col min="23" max="23" width="10.5546875" bestFit="1" customWidth="1"/>
    <col min="24" max="24" width="15" bestFit="1" customWidth="1"/>
    <col min="28" max="28" width="10.5546875" bestFit="1" customWidth="1"/>
    <col min="29" max="29" width="10.88671875" customWidth="1"/>
    <col min="30" max="30" width="11.77734375" bestFit="1" customWidth="1"/>
    <col min="33" max="33" width="15.44140625" customWidth="1"/>
    <col min="34" max="34" width="10.88671875" customWidth="1"/>
    <col min="35" max="35" width="12.5546875" customWidth="1"/>
    <col min="36" max="36" width="15.21875" customWidth="1"/>
    <col min="37" max="37" width="10.77734375" customWidth="1"/>
    <col min="38" max="38" width="19.33203125" bestFit="1" customWidth="1"/>
    <col min="39" max="39" width="11.6640625" bestFit="1" customWidth="1"/>
    <col min="40" max="40" width="4.5546875" bestFit="1" customWidth="1"/>
    <col min="41" max="41" width="12.33203125" customWidth="1"/>
    <col min="43" max="43" width="27.109375" bestFit="1" customWidth="1"/>
    <col min="44" max="44" width="11.6640625" bestFit="1" customWidth="1"/>
    <col min="45" max="45" width="5.77734375" customWidth="1"/>
    <col min="46" max="46" width="14.88671875" customWidth="1"/>
    <col min="48" max="48" width="12.109375" customWidth="1"/>
    <col min="51" max="51" width="10.5546875" bestFit="1" customWidth="1"/>
    <col min="52" max="52" width="11.6640625" bestFit="1" customWidth="1"/>
    <col min="54" max="54" width="12.109375" customWidth="1"/>
    <col min="56" max="56" width="17.21875" bestFit="1" customWidth="1"/>
    <col min="59" max="59" width="18.5546875" bestFit="1" customWidth="1"/>
    <col min="60" max="60" width="12.33203125" customWidth="1"/>
    <col min="61" max="61" width="13.88671875" bestFit="1" customWidth="1"/>
    <col min="62" max="62" width="11.21875" customWidth="1"/>
    <col min="64" max="64" width="11.44140625" customWidth="1"/>
    <col min="67" max="67" width="11.44140625" customWidth="1"/>
    <col min="68" max="68" width="10.5546875" bestFit="1" customWidth="1"/>
    <col min="70" max="70" width="10.5546875" bestFit="1" customWidth="1"/>
    <col min="73" max="73" width="10.77734375" customWidth="1"/>
    <col min="75" max="75" width="10.5546875" bestFit="1" customWidth="1"/>
  </cols>
  <sheetData>
    <row r="1" spans="1:83" x14ac:dyDescent="0.25">
      <c r="A1" t="s">
        <v>23</v>
      </c>
    </row>
    <row r="2" spans="1:83" x14ac:dyDescent="0.25">
      <c r="A2" t="s">
        <v>95</v>
      </c>
    </row>
    <row r="3" spans="1:83" x14ac:dyDescent="0.25">
      <c r="A3" t="s">
        <v>224</v>
      </c>
    </row>
    <row r="4" spans="1:83" x14ac:dyDescent="0.25">
      <c r="A4" t="s">
        <v>20</v>
      </c>
    </row>
    <row r="5" spans="1:83" x14ac:dyDescent="0.25">
      <c r="A5" t="s">
        <v>22</v>
      </c>
    </row>
    <row r="6" spans="1:83" x14ac:dyDescent="0.25">
      <c r="A6" t="s">
        <v>21</v>
      </c>
    </row>
    <row r="7" spans="1:83" x14ac:dyDescent="0.25">
      <c r="A7" t="s">
        <v>24</v>
      </c>
      <c r="H7" s="17"/>
    </row>
    <row r="8" spans="1:83" x14ac:dyDescent="0.25">
      <c r="H8" s="17"/>
    </row>
    <row r="9" spans="1:83" x14ac:dyDescent="0.25">
      <c r="D9" s="7"/>
      <c r="H9" s="17"/>
    </row>
    <row r="10" spans="1:83" ht="19.8" customHeight="1" x14ac:dyDescent="0.25">
      <c r="B10" s="5" t="s">
        <v>44</v>
      </c>
      <c r="C10" s="229" t="s">
        <v>87</v>
      </c>
      <c r="D10" s="230"/>
      <c r="E10" s="231"/>
      <c r="F10" s="235" t="s">
        <v>88</v>
      </c>
      <c r="G10" s="235"/>
      <c r="H10" s="235"/>
      <c r="I10" s="235"/>
      <c r="J10" s="235"/>
      <c r="K10" s="232" t="s">
        <v>101</v>
      </c>
      <c r="L10" s="233"/>
      <c r="M10" s="233"/>
      <c r="N10" s="233"/>
      <c r="O10" s="234"/>
      <c r="P10" s="223" t="s">
        <v>118</v>
      </c>
      <c r="Q10" s="224"/>
      <c r="R10" s="224"/>
      <c r="S10" s="224"/>
      <c r="T10" s="225"/>
      <c r="U10" s="240" t="s">
        <v>153</v>
      </c>
      <c r="V10" s="240"/>
      <c r="W10" s="240"/>
      <c r="X10" s="240"/>
      <c r="Y10" s="58"/>
      <c r="Z10" s="239" t="s">
        <v>223</v>
      </c>
      <c r="AA10" s="239"/>
      <c r="AB10" s="239"/>
      <c r="AC10" s="239"/>
      <c r="AD10" s="239"/>
      <c r="AE10" s="239"/>
      <c r="AF10" s="216" t="s">
        <v>242</v>
      </c>
      <c r="AG10" s="217"/>
      <c r="AH10" s="217"/>
      <c r="AI10" s="217"/>
      <c r="AJ10" s="218"/>
      <c r="AK10" s="235" t="s">
        <v>277</v>
      </c>
      <c r="AL10" s="235"/>
      <c r="AM10" s="235"/>
      <c r="AN10" s="235"/>
      <c r="AO10" s="235"/>
      <c r="AP10" s="235"/>
      <c r="AQ10" s="223" t="s">
        <v>283</v>
      </c>
      <c r="AR10" s="224"/>
      <c r="AS10" s="224"/>
      <c r="AT10" s="224"/>
      <c r="AU10" s="224"/>
      <c r="AV10" s="224"/>
      <c r="AW10" s="225"/>
      <c r="AX10" s="235" t="s">
        <v>344</v>
      </c>
      <c r="AY10" s="235"/>
      <c r="AZ10" s="235"/>
      <c r="BA10" s="235"/>
      <c r="BB10" s="235"/>
      <c r="BC10" s="235"/>
      <c r="BD10" s="219" t="s">
        <v>394</v>
      </c>
      <c r="BE10" s="220"/>
      <c r="BF10" s="220"/>
      <c r="BG10" s="221"/>
      <c r="BH10" s="235" t="s">
        <v>374</v>
      </c>
      <c r="BI10" s="235"/>
      <c r="BJ10" s="235"/>
      <c r="BK10" s="235"/>
      <c r="BL10" s="235"/>
      <c r="BM10" s="235"/>
      <c r="BN10" s="222" t="s">
        <v>386</v>
      </c>
      <c r="BO10" s="222"/>
      <c r="BP10" s="222"/>
      <c r="BQ10" s="222"/>
      <c r="BR10" s="222"/>
      <c r="BS10" s="222"/>
      <c r="BT10" s="235" t="s">
        <v>473</v>
      </c>
      <c r="BU10" s="235"/>
      <c r="BV10" s="235"/>
      <c r="BW10" s="235"/>
      <c r="BX10" s="235"/>
      <c r="BY10" s="235"/>
      <c r="BZ10" s="241" t="s">
        <v>481</v>
      </c>
      <c r="CA10" s="241"/>
      <c r="CB10" s="241"/>
      <c r="CC10" s="241"/>
      <c r="CD10" s="241"/>
      <c r="CE10" s="241"/>
    </row>
    <row r="11" spans="1:83" ht="19.8" customHeight="1" x14ac:dyDescent="0.25">
      <c r="B11" s="5" t="s">
        <v>45</v>
      </c>
      <c r="C11" s="229" t="s">
        <v>50</v>
      </c>
      <c r="D11" s="230"/>
      <c r="E11" s="231"/>
      <c r="F11" s="236"/>
      <c r="G11" s="237"/>
      <c r="H11" s="237"/>
      <c r="I11" s="237"/>
      <c r="J11" s="238"/>
      <c r="K11" s="232"/>
      <c r="L11" s="233"/>
      <c r="M11" s="233"/>
      <c r="N11" s="233"/>
      <c r="O11" s="234"/>
      <c r="P11" s="48"/>
      <c r="Q11" s="48"/>
      <c r="R11" s="48"/>
      <c r="S11" s="48"/>
      <c r="T11" s="48"/>
      <c r="U11" s="23"/>
      <c r="V11" s="23"/>
      <c r="W11" s="23"/>
      <c r="X11" s="23"/>
      <c r="Y11" s="58"/>
      <c r="Z11" s="60"/>
      <c r="AA11" s="60"/>
      <c r="AB11" s="60"/>
      <c r="AC11" s="60"/>
      <c r="AD11" s="60"/>
      <c r="AE11" s="60"/>
      <c r="AF11" s="71"/>
      <c r="AG11" s="71"/>
      <c r="AH11" s="71"/>
      <c r="AI11" s="71"/>
      <c r="AJ11" s="71"/>
      <c r="AK11" s="18"/>
      <c r="AL11" s="18"/>
      <c r="AM11" s="18"/>
      <c r="AN11" s="18"/>
      <c r="AO11" s="18"/>
      <c r="AP11" s="18"/>
      <c r="AQ11" s="48" t="s">
        <v>300</v>
      </c>
      <c r="AR11" s="48"/>
      <c r="AS11" s="48"/>
      <c r="AT11" s="48"/>
      <c r="AU11" s="48"/>
      <c r="AV11" s="48"/>
      <c r="AW11" s="48"/>
      <c r="AX11" s="18"/>
      <c r="AY11" s="18"/>
      <c r="AZ11" s="18"/>
      <c r="BA11" s="18"/>
      <c r="BB11" s="18"/>
      <c r="BC11" s="18"/>
      <c r="BD11" s="85"/>
      <c r="BE11" s="85"/>
      <c r="BF11" s="85"/>
      <c r="BG11" s="85"/>
      <c r="BH11" s="18"/>
      <c r="BI11" s="18"/>
      <c r="BJ11" s="18"/>
      <c r="BK11" s="18"/>
      <c r="BL11" s="18"/>
      <c r="BM11" s="18"/>
      <c r="BN11" s="63"/>
      <c r="BO11" s="63"/>
      <c r="BP11" s="63"/>
      <c r="BQ11" s="63" t="s">
        <v>397</v>
      </c>
      <c r="BR11" s="63"/>
      <c r="BS11" s="63"/>
      <c r="BT11" s="18"/>
      <c r="BU11" s="18"/>
      <c r="BV11" s="18"/>
      <c r="BW11" s="18"/>
      <c r="BX11" s="18"/>
      <c r="BY11" s="18"/>
      <c r="BZ11" s="110"/>
      <c r="CA11" s="110"/>
      <c r="CB11" s="63" t="s">
        <v>396</v>
      </c>
      <c r="CC11" s="63"/>
      <c r="CD11" s="110"/>
      <c r="CE11" s="110"/>
    </row>
    <row r="12" spans="1:83" ht="19.8" customHeight="1" x14ac:dyDescent="0.25">
      <c r="B12" s="5" t="s">
        <v>91</v>
      </c>
      <c r="C12" s="25"/>
      <c r="D12" s="26"/>
      <c r="E12" s="27"/>
      <c r="F12" s="35"/>
      <c r="G12" s="36"/>
      <c r="H12" s="36" t="s">
        <v>90</v>
      </c>
      <c r="I12" s="36"/>
      <c r="J12" s="37"/>
      <c r="K12" s="31"/>
      <c r="L12" s="43"/>
      <c r="M12" s="39" t="s">
        <v>108</v>
      </c>
      <c r="N12" s="32"/>
      <c r="O12" s="33"/>
      <c r="P12" s="48"/>
      <c r="Q12" s="48"/>
      <c r="R12" s="48" t="s">
        <v>119</v>
      </c>
      <c r="S12" s="48"/>
      <c r="T12" s="48"/>
      <c r="U12" s="23"/>
      <c r="V12" s="23"/>
      <c r="W12" s="23"/>
      <c r="X12" s="23"/>
      <c r="Y12" s="58"/>
      <c r="Z12" s="60"/>
      <c r="AA12" s="60"/>
      <c r="AB12" s="60"/>
      <c r="AC12" s="60"/>
      <c r="AD12" s="60"/>
      <c r="AE12" s="60"/>
      <c r="AF12" s="71"/>
      <c r="AG12" s="71"/>
      <c r="AH12" s="71"/>
      <c r="AI12" s="71"/>
      <c r="AJ12" s="71"/>
      <c r="AK12" s="18"/>
      <c r="AL12" s="18" t="s">
        <v>324</v>
      </c>
      <c r="AM12" s="18" t="s">
        <v>325</v>
      </c>
      <c r="AN12" s="18"/>
      <c r="AO12" s="18"/>
      <c r="AP12" s="18"/>
      <c r="AQ12" s="48" t="s">
        <v>302</v>
      </c>
      <c r="AR12" s="48"/>
      <c r="AS12" s="48"/>
      <c r="AT12" s="48"/>
      <c r="AU12" s="48"/>
      <c r="AV12" s="48"/>
      <c r="AW12" s="48"/>
      <c r="AX12" s="18"/>
      <c r="AY12" s="18" t="s">
        <v>324</v>
      </c>
      <c r="AZ12" s="18" t="s">
        <v>345</v>
      </c>
      <c r="BA12" s="18"/>
      <c r="BB12" s="18"/>
      <c r="BC12" s="18"/>
      <c r="BD12" s="85"/>
      <c r="BE12" s="85"/>
      <c r="BF12" s="85"/>
      <c r="BG12" s="85"/>
      <c r="BH12" s="18"/>
      <c r="BI12" s="18" t="s">
        <v>324</v>
      </c>
      <c r="BJ12" s="18"/>
      <c r="BK12" s="18"/>
      <c r="BL12" s="18"/>
      <c r="BM12" s="18"/>
      <c r="BN12" s="63"/>
      <c r="BO12" s="63"/>
      <c r="BP12" s="63"/>
      <c r="BQ12" s="63" t="s">
        <v>420</v>
      </c>
      <c r="BR12" s="63"/>
      <c r="BS12" s="63"/>
      <c r="BT12" s="18"/>
      <c r="BU12" s="18"/>
      <c r="BV12" s="18"/>
      <c r="BW12" s="18"/>
      <c r="BX12" s="18"/>
      <c r="BY12" s="18"/>
      <c r="BZ12" s="110"/>
      <c r="CA12" s="110"/>
      <c r="CB12" s="110" t="s">
        <v>1724</v>
      </c>
      <c r="CC12" s="110"/>
      <c r="CD12" s="110"/>
      <c r="CE12" s="110"/>
    </row>
    <row r="13" spans="1:83" ht="19.8" customHeight="1" x14ac:dyDescent="0.25">
      <c r="B13" s="5" t="s">
        <v>94</v>
      </c>
      <c r="C13" s="25"/>
      <c r="D13" s="26"/>
      <c r="E13" s="27"/>
      <c r="F13" s="236" t="s">
        <v>92</v>
      </c>
      <c r="G13" s="237"/>
      <c r="H13" s="237"/>
      <c r="I13" s="237"/>
      <c r="J13" s="238"/>
      <c r="K13" s="232" t="s">
        <v>105</v>
      </c>
      <c r="L13" s="233"/>
      <c r="M13" s="233"/>
      <c r="N13" s="233"/>
      <c r="O13" s="234"/>
      <c r="P13" s="48"/>
      <c r="Q13" s="53"/>
      <c r="R13" s="52" t="s">
        <v>139</v>
      </c>
      <c r="S13" s="48"/>
      <c r="T13" s="48"/>
      <c r="U13" s="23"/>
      <c r="V13" s="23"/>
      <c r="W13" s="23"/>
      <c r="X13" s="23" t="s">
        <v>166</v>
      </c>
      <c r="Y13" s="58"/>
      <c r="Z13" s="60"/>
      <c r="AA13" s="60" t="s">
        <v>203</v>
      </c>
      <c r="AB13" s="60"/>
      <c r="AC13" s="60"/>
      <c r="AD13" s="60"/>
      <c r="AE13" s="60"/>
      <c r="AF13" s="71"/>
      <c r="AG13" s="71" t="s">
        <v>252</v>
      </c>
      <c r="AH13" s="71"/>
      <c r="AI13" s="71" t="s">
        <v>396</v>
      </c>
      <c r="AJ13" s="71"/>
      <c r="AK13" s="18"/>
      <c r="AL13" s="18" t="s">
        <v>317</v>
      </c>
      <c r="AM13" s="18"/>
      <c r="AN13" s="18"/>
      <c r="AO13" s="18"/>
      <c r="AP13" s="18"/>
      <c r="AQ13" s="48" t="s">
        <v>365</v>
      </c>
      <c r="AR13" s="48"/>
      <c r="AS13" s="48"/>
      <c r="AT13" s="48" t="s">
        <v>292</v>
      </c>
      <c r="AU13" s="48"/>
      <c r="AV13" s="48"/>
      <c r="AW13" s="48"/>
      <c r="AX13" s="18"/>
      <c r="AY13" s="18" t="s">
        <v>355</v>
      </c>
      <c r="AZ13" s="18"/>
      <c r="BA13" s="18"/>
      <c r="BB13" s="18"/>
      <c r="BC13" s="18"/>
      <c r="BD13" s="85" t="s">
        <v>393</v>
      </c>
      <c r="BE13" s="85" t="s">
        <v>397</v>
      </c>
      <c r="BF13" s="85"/>
      <c r="BG13" s="85"/>
      <c r="BH13" s="18"/>
      <c r="BI13" s="18" t="s">
        <v>391</v>
      </c>
      <c r="BJ13" s="18"/>
      <c r="BK13" s="18"/>
      <c r="BL13" s="18"/>
      <c r="BM13" s="18"/>
      <c r="BN13" s="63"/>
      <c r="BO13" s="63" t="s">
        <v>423</v>
      </c>
      <c r="BP13" s="63"/>
      <c r="BQ13" s="63" t="s">
        <v>421</v>
      </c>
      <c r="BR13" s="63"/>
      <c r="BS13" s="63"/>
      <c r="BT13" s="18"/>
      <c r="BU13" s="18" t="s">
        <v>491</v>
      </c>
      <c r="BV13" s="18"/>
      <c r="BW13" s="18"/>
      <c r="BX13" s="18"/>
      <c r="BY13" s="18"/>
      <c r="BZ13" s="110" t="s">
        <v>1720</v>
      </c>
      <c r="CA13" s="110"/>
      <c r="CB13" s="110" t="s">
        <v>1734</v>
      </c>
      <c r="CC13" s="110"/>
      <c r="CD13" s="110"/>
      <c r="CE13" s="110"/>
    </row>
    <row r="14" spans="1:83" ht="19.8" customHeight="1" x14ac:dyDescent="0.25">
      <c r="B14" s="5" t="s">
        <v>14</v>
      </c>
      <c r="C14" s="5" t="s">
        <v>12</v>
      </c>
      <c r="D14" s="19"/>
      <c r="E14" s="20"/>
      <c r="F14" s="236" t="s">
        <v>93</v>
      </c>
      <c r="G14" s="237"/>
      <c r="H14" s="237"/>
      <c r="I14" s="237"/>
      <c r="J14" s="238"/>
      <c r="K14" s="232" t="s">
        <v>104</v>
      </c>
      <c r="L14" s="233"/>
      <c r="M14" s="233"/>
      <c r="N14" s="233"/>
      <c r="O14" s="234"/>
      <c r="P14" s="48"/>
      <c r="Q14" s="48"/>
      <c r="R14" s="48" t="s">
        <v>138</v>
      </c>
      <c r="S14" s="48"/>
      <c r="T14" s="48"/>
      <c r="U14" s="23"/>
      <c r="V14" s="23" t="s">
        <v>158</v>
      </c>
      <c r="W14" s="23"/>
      <c r="X14" s="23" t="s">
        <v>165</v>
      </c>
      <c r="Y14" s="58"/>
      <c r="Z14" s="60"/>
      <c r="AA14" s="60" t="s">
        <v>221</v>
      </c>
      <c r="AB14" s="60"/>
      <c r="AC14" s="60"/>
      <c r="AD14" s="60"/>
      <c r="AE14" s="60"/>
      <c r="AF14" s="71"/>
      <c r="AG14" s="71" t="s">
        <v>254</v>
      </c>
      <c r="AH14" s="71"/>
      <c r="AI14" s="71" t="s">
        <v>267</v>
      </c>
      <c r="AJ14" s="71"/>
      <c r="AK14" s="18"/>
      <c r="AL14" s="18" t="s">
        <v>318</v>
      </c>
      <c r="AM14" s="18"/>
      <c r="AN14" s="18"/>
      <c r="AO14" s="18"/>
      <c r="AP14" s="18"/>
      <c r="AQ14" s="48" t="s">
        <v>303</v>
      </c>
      <c r="AR14" s="48"/>
      <c r="AS14" s="48"/>
      <c r="AT14" s="48" t="s">
        <v>294</v>
      </c>
      <c r="AU14" s="48"/>
      <c r="AV14" s="48"/>
      <c r="AW14" s="48"/>
      <c r="AX14" s="18"/>
      <c r="AY14" s="18" t="s">
        <v>363</v>
      </c>
      <c r="AZ14" s="18"/>
      <c r="BA14" s="18"/>
      <c r="BB14" s="18"/>
      <c r="BC14" s="18"/>
      <c r="BD14" s="85" t="s">
        <v>407</v>
      </c>
      <c r="BE14" s="85" t="s">
        <v>398</v>
      </c>
      <c r="BF14" s="85"/>
      <c r="BG14" s="85"/>
      <c r="BH14" s="18"/>
      <c r="BI14" s="18" t="s">
        <v>453</v>
      </c>
      <c r="BJ14" s="18"/>
      <c r="BK14" s="18"/>
      <c r="BL14" s="18"/>
      <c r="BM14" s="18"/>
      <c r="BN14" s="63"/>
      <c r="BO14" s="63" t="s">
        <v>432</v>
      </c>
      <c r="BP14" s="63"/>
      <c r="BQ14" s="63" t="s">
        <v>422</v>
      </c>
      <c r="BR14" s="63"/>
      <c r="BS14" s="63"/>
      <c r="BT14" s="18"/>
      <c r="BU14" s="18"/>
      <c r="BV14" s="18"/>
      <c r="BW14" s="18"/>
      <c r="BX14" s="18"/>
      <c r="BY14" s="18"/>
      <c r="BZ14" s="110" t="s">
        <v>1723</v>
      </c>
      <c r="CA14" s="110"/>
      <c r="CB14" s="110" t="s">
        <v>1721</v>
      </c>
      <c r="CC14" s="110"/>
      <c r="CD14" s="110"/>
      <c r="CE14" s="110"/>
    </row>
    <row r="15" spans="1:83" ht="19.8" customHeight="1" x14ac:dyDescent="0.25">
      <c r="B15" s="5" t="s">
        <v>15</v>
      </c>
      <c r="C15" s="19" t="s">
        <v>438</v>
      </c>
      <c r="D15" s="21"/>
      <c r="E15" s="20"/>
      <c r="F15" s="236" t="s">
        <v>135</v>
      </c>
      <c r="G15" s="237"/>
      <c r="H15" s="237"/>
      <c r="I15" s="237"/>
      <c r="J15" s="238"/>
      <c r="K15" s="232" t="s">
        <v>106</v>
      </c>
      <c r="L15" s="233"/>
      <c r="M15" s="233"/>
      <c r="N15" s="233"/>
      <c r="O15" s="234"/>
      <c r="P15" s="48"/>
      <c r="Q15" s="48"/>
      <c r="R15" s="48" t="s">
        <v>140</v>
      </c>
      <c r="S15" s="48"/>
      <c r="T15" s="48"/>
      <c r="U15" s="23"/>
      <c r="V15" s="23" t="s">
        <v>177</v>
      </c>
      <c r="W15" s="23"/>
      <c r="X15" s="23" t="s">
        <v>167</v>
      </c>
      <c r="Y15" s="58"/>
      <c r="Z15" s="60"/>
      <c r="AA15" s="60" t="s">
        <v>222</v>
      </c>
      <c r="AB15" s="60"/>
      <c r="AC15" s="60"/>
      <c r="AD15" s="60"/>
      <c r="AE15" s="60"/>
      <c r="AF15" s="71"/>
      <c r="AG15" s="71" t="s">
        <v>255</v>
      </c>
      <c r="AH15" s="71"/>
      <c r="AI15" s="71" t="s">
        <v>268</v>
      </c>
      <c r="AJ15" s="71" t="s">
        <v>273</v>
      </c>
      <c r="AK15" s="18"/>
      <c r="AL15" s="18" t="s">
        <v>319</v>
      </c>
      <c r="AM15" s="18" t="s">
        <v>322</v>
      </c>
      <c r="AN15" s="18"/>
      <c r="AO15" s="18"/>
      <c r="AP15" s="18"/>
      <c r="AQ15" s="48" t="s">
        <v>304</v>
      </c>
      <c r="AR15" s="48" t="s">
        <v>288</v>
      </c>
      <c r="AS15" s="48"/>
      <c r="AT15" s="48" t="s">
        <v>295</v>
      </c>
      <c r="AU15" s="48"/>
      <c r="AV15" s="48"/>
      <c r="AW15" s="48"/>
      <c r="AX15" s="18"/>
      <c r="AY15" s="18" t="s">
        <v>356</v>
      </c>
      <c r="AZ15" s="18" t="s">
        <v>357</v>
      </c>
      <c r="BA15" s="18"/>
      <c r="BB15" s="18"/>
      <c r="BC15" s="18"/>
      <c r="BD15" s="85" t="s">
        <v>395</v>
      </c>
      <c r="BE15" s="85" t="s">
        <v>399</v>
      </c>
      <c r="BF15" s="85"/>
      <c r="BG15" s="85"/>
      <c r="BH15" s="18"/>
      <c r="BI15" s="18" t="s">
        <v>392</v>
      </c>
      <c r="BJ15" s="18"/>
      <c r="BK15" s="18"/>
      <c r="BL15" s="18"/>
      <c r="BM15" s="18"/>
      <c r="BN15" s="63"/>
      <c r="BO15" s="63" t="s">
        <v>425</v>
      </c>
      <c r="BP15" s="63"/>
      <c r="BQ15" s="63"/>
      <c r="BR15" s="63"/>
      <c r="BS15" s="63"/>
      <c r="BT15" s="18"/>
      <c r="BU15" s="18"/>
      <c r="BV15" s="18"/>
      <c r="BW15" s="18"/>
      <c r="BX15" s="18"/>
      <c r="BY15" s="18"/>
      <c r="BZ15" s="110" t="s">
        <v>1735</v>
      </c>
      <c r="CA15" s="110"/>
      <c r="CB15" s="110"/>
      <c r="CC15" s="110"/>
      <c r="CD15" s="110"/>
      <c r="CE15" s="110"/>
    </row>
    <row r="16" spans="1:83" ht="19.8" customHeight="1" x14ac:dyDescent="0.25">
      <c r="B16" s="5" t="s">
        <v>16</v>
      </c>
      <c r="C16" s="19" t="s">
        <v>47</v>
      </c>
      <c r="D16" s="21"/>
      <c r="E16" s="20"/>
      <c r="F16" s="236" t="s">
        <v>137</v>
      </c>
      <c r="G16" s="237"/>
      <c r="H16" s="237"/>
      <c r="I16" s="237"/>
      <c r="J16" s="238"/>
      <c r="K16" s="232" t="s">
        <v>107</v>
      </c>
      <c r="L16" s="233"/>
      <c r="M16" s="233"/>
      <c r="N16" s="233"/>
      <c r="O16" s="234"/>
      <c r="P16" s="48"/>
      <c r="Q16" s="48"/>
      <c r="R16" s="48" t="s">
        <v>141</v>
      </c>
      <c r="S16" s="48"/>
      <c r="T16" s="48"/>
      <c r="U16" s="23"/>
      <c r="V16" s="23" t="s">
        <v>159</v>
      </c>
      <c r="W16" s="23"/>
      <c r="X16" s="23" t="s">
        <v>174</v>
      </c>
      <c r="Y16" s="58"/>
      <c r="Z16" s="60"/>
      <c r="AA16" s="60" t="s">
        <v>231</v>
      </c>
      <c r="AB16" s="60"/>
      <c r="AC16" s="60"/>
      <c r="AD16" s="60"/>
      <c r="AE16" s="60"/>
      <c r="AF16" s="71"/>
      <c r="AG16" s="71" t="s">
        <v>256</v>
      </c>
      <c r="AH16" s="71"/>
      <c r="AI16" s="71" t="s">
        <v>269</v>
      </c>
      <c r="AJ16" s="71" t="s">
        <v>272</v>
      </c>
      <c r="AK16" s="81"/>
      <c r="AL16" s="18" t="s">
        <v>320</v>
      </c>
      <c r="AM16" s="18" t="s">
        <v>323</v>
      </c>
      <c r="AN16" s="18"/>
      <c r="AO16" s="18"/>
      <c r="AP16" s="18"/>
      <c r="AQ16" s="48" t="s">
        <v>305</v>
      </c>
      <c r="AR16" s="48" t="s">
        <v>287</v>
      </c>
      <c r="AS16" s="48"/>
      <c r="AT16" s="48" t="s">
        <v>296</v>
      </c>
      <c r="AU16" s="48"/>
      <c r="AV16" s="48"/>
      <c r="AW16" s="48"/>
      <c r="AX16" s="81"/>
      <c r="AY16" s="18" t="s">
        <v>359</v>
      </c>
      <c r="AZ16" s="18" t="s">
        <v>362</v>
      </c>
      <c r="BA16" s="18"/>
      <c r="BB16" s="18"/>
      <c r="BC16" s="18"/>
      <c r="BD16" s="85" t="s">
        <v>401</v>
      </c>
      <c r="BE16" s="85" t="s">
        <v>400</v>
      </c>
      <c r="BF16" s="85"/>
      <c r="BG16" s="85"/>
      <c r="BH16" s="81"/>
      <c r="BI16" s="18" t="s">
        <v>410</v>
      </c>
      <c r="BJ16" s="18"/>
      <c r="BK16" s="18"/>
      <c r="BL16" s="18"/>
      <c r="BM16" s="18"/>
      <c r="BN16" s="91"/>
      <c r="BO16" s="63" t="s">
        <v>433</v>
      </c>
      <c r="BP16" s="63"/>
      <c r="BQ16" s="63"/>
      <c r="BR16" s="63"/>
      <c r="BS16" s="63"/>
      <c r="BT16" s="81"/>
      <c r="BU16" s="18" t="s">
        <v>492</v>
      </c>
      <c r="BV16" s="18"/>
      <c r="BW16" s="18"/>
      <c r="BX16" s="18"/>
      <c r="BY16" s="18"/>
      <c r="BZ16" s="110" t="s">
        <v>1725</v>
      </c>
      <c r="CA16" s="110"/>
      <c r="CB16" s="110"/>
      <c r="CC16" s="110"/>
      <c r="CD16" s="110"/>
      <c r="CE16" s="110"/>
    </row>
    <row r="17" spans="2:83" ht="19.8" customHeight="1" x14ac:dyDescent="0.25">
      <c r="B17" s="5" t="s">
        <v>17</v>
      </c>
      <c r="C17" s="19" t="s">
        <v>46</v>
      </c>
      <c r="D17" s="21"/>
      <c r="E17" s="20"/>
      <c r="F17" s="236" t="s">
        <v>136</v>
      </c>
      <c r="G17" s="237"/>
      <c r="H17" s="237"/>
      <c r="I17" s="237"/>
      <c r="J17" s="238"/>
      <c r="K17" s="232" t="s">
        <v>123</v>
      </c>
      <c r="L17" s="233"/>
      <c r="M17" s="233"/>
      <c r="N17" s="233"/>
      <c r="O17" s="234"/>
      <c r="P17" s="48"/>
      <c r="Q17" s="48"/>
      <c r="R17" s="48" t="s">
        <v>142</v>
      </c>
      <c r="S17" s="48"/>
      <c r="T17" s="48"/>
      <c r="U17" s="23"/>
      <c r="V17" s="23" t="s">
        <v>173</v>
      </c>
      <c r="W17" s="23"/>
      <c r="X17" s="23"/>
      <c r="Y17" s="58"/>
      <c r="Z17" s="60"/>
      <c r="AA17" s="60" t="s">
        <v>232</v>
      </c>
      <c r="AB17" s="60"/>
      <c r="AC17" s="60"/>
      <c r="AD17" s="60"/>
      <c r="AE17" s="60"/>
      <c r="AF17" s="71"/>
      <c r="AG17" s="71" t="s">
        <v>259</v>
      </c>
      <c r="AH17" s="71"/>
      <c r="AI17" s="71"/>
      <c r="AJ17" s="71"/>
      <c r="AK17" s="18" t="s">
        <v>321</v>
      </c>
      <c r="AL17" s="18"/>
      <c r="AM17" s="18"/>
      <c r="AN17" s="18"/>
      <c r="AO17" s="18"/>
      <c r="AP17" s="18"/>
      <c r="AQ17" s="48" t="s">
        <v>306</v>
      </c>
      <c r="AR17" s="48" t="s">
        <v>288</v>
      </c>
      <c r="AS17" s="48"/>
      <c r="AT17" s="48" t="s">
        <v>326</v>
      </c>
      <c r="AU17" s="48"/>
      <c r="AV17" s="48"/>
      <c r="AW17" s="48"/>
      <c r="AX17" s="18" t="s">
        <v>321</v>
      </c>
      <c r="AY17" s="18"/>
      <c r="AZ17" s="18"/>
      <c r="BA17" s="18"/>
      <c r="BB17" s="18"/>
      <c r="BC17" s="18"/>
      <c r="BD17" s="85"/>
      <c r="BE17" s="85"/>
      <c r="BF17" s="85"/>
      <c r="BG17" s="85"/>
      <c r="BH17" s="18" t="s">
        <v>321</v>
      </c>
      <c r="BI17" s="18"/>
      <c r="BJ17" s="18"/>
      <c r="BK17" s="18"/>
      <c r="BL17" s="18"/>
      <c r="BM17" s="18"/>
      <c r="BN17" s="63" t="s">
        <v>321</v>
      </c>
      <c r="BO17" s="63"/>
      <c r="BP17" s="63"/>
      <c r="BQ17" s="63"/>
      <c r="BR17" s="63"/>
      <c r="BS17" s="63"/>
      <c r="BT17" s="18" t="s">
        <v>321</v>
      </c>
      <c r="BU17" s="18"/>
      <c r="BV17" s="18"/>
      <c r="BW17" s="18"/>
      <c r="BX17" s="18"/>
      <c r="BY17" s="18"/>
      <c r="BZ17" s="110"/>
      <c r="CA17" s="110"/>
      <c r="CB17" s="110"/>
      <c r="CC17" s="110"/>
      <c r="CD17" s="110"/>
      <c r="CE17" s="110"/>
    </row>
    <row r="18" spans="2:83" ht="19.8" customHeight="1" x14ac:dyDescent="0.25">
      <c r="B18" s="5" t="s">
        <v>17</v>
      </c>
      <c r="C18" s="19" t="s">
        <v>67</v>
      </c>
      <c r="D18" s="21"/>
      <c r="E18" s="20"/>
      <c r="F18" s="236"/>
      <c r="G18" s="237"/>
      <c r="H18" s="237"/>
      <c r="I18" s="237"/>
      <c r="J18" s="238"/>
      <c r="K18" s="232"/>
      <c r="L18" s="233"/>
      <c r="M18" s="233"/>
      <c r="N18" s="233"/>
      <c r="O18" s="234"/>
      <c r="P18" s="48"/>
      <c r="Q18" s="48"/>
      <c r="R18" s="48"/>
      <c r="S18" s="48"/>
      <c r="T18" s="48"/>
      <c r="U18" s="23" t="s">
        <v>156</v>
      </c>
      <c r="V18" s="23" t="s">
        <v>155</v>
      </c>
      <c r="W18" s="23"/>
      <c r="X18" s="23"/>
      <c r="Y18" s="58"/>
      <c r="Z18" s="60"/>
      <c r="AA18" s="60"/>
      <c r="AB18" s="60"/>
      <c r="AC18" s="60"/>
      <c r="AD18" s="60"/>
      <c r="AE18" s="60"/>
      <c r="AF18" s="71"/>
      <c r="AG18" s="71"/>
      <c r="AH18" s="71"/>
      <c r="AI18" s="71"/>
      <c r="AJ18" s="71"/>
      <c r="AK18" s="18"/>
      <c r="AL18" s="18"/>
      <c r="AM18" s="18"/>
      <c r="AN18" s="18"/>
      <c r="AO18" s="18"/>
      <c r="AP18" s="18"/>
      <c r="AQ18" s="48" t="s">
        <v>307</v>
      </c>
      <c r="AR18" s="48" t="s">
        <v>287</v>
      </c>
      <c r="AS18" s="48"/>
      <c r="AT18" s="48" t="s">
        <v>308</v>
      </c>
      <c r="AU18" s="48" t="s">
        <v>316</v>
      </c>
      <c r="AV18" s="48"/>
      <c r="AW18" s="48"/>
      <c r="AX18" s="18"/>
      <c r="AY18" s="18"/>
      <c r="AZ18" s="18"/>
      <c r="BA18" s="18"/>
      <c r="BB18" s="18"/>
      <c r="BC18" s="18"/>
      <c r="BD18" s="85"/>
      <c r="BE18" s="85"/>
      <c r="BF18" s="85"/>
      <c r="BG18" s="85"/>
      <c r="BH18" s="18"/>
      <c r="BI18" s="18"/>
      <c r="BJ18" s="18"/>
      <c r="BK18" s="18"/>
      <c r="BL18" s="18"/>
      <c r="BM18" s="18"/>
      <c r="BN18" s="63"/>
      <c r="BO18" s="63"/>
      <c r="BP18" s="63"/>
      <c r="BQ18" s="63"/>
      <c r="BR18" s="63"/>
      <c r="BS18" s="63"/>
      <c r="BT18" s="18"/>
      <c r="BU18" s="18"/>
      <c r="BV18" s="18"/>
      <c r="BW18" s="18"/>
      <c r="BX18" s="18"/>
      <c r="BY18" s="18"/>
      <c r="BZ18" s="110"/>
      <c r="CA18" s="110"/>
      <c r="CB18" s="110"/>
      <c r="CC18" s="110"/>
      <c r="CD18" s="110"/>
      <c r="CE18" s="110"/>
    </row>
    <row r="19" spans="2:83" ht="19.8" customHeight="1" x14ac:dyDescent="0.25">
      <c r="B19" s="5" t="s">
        <v>120</v>
      </c>
      <c r="C19" s="19"/>
      <c r="D19" s="21"/>
      <c r="E19" s="20"/>
      <c r="F19" s="45"/>
      <c r="G19" s="46"/>
      <c r="H19" s="46"/>
      <c r="I19" s="46"/>
      <c r="J19" s="47"/>
      <c r="K19" s="42"/>
      <c r="L19" s="43"/>
      <c r="M19" s="43"/>
      <c r="N19" s="43"/>
      <c r="O19" s="44"/>
      <c r="P19" s="49">
        <v>43640</v>
      </c>
      <c r="Q19" s="49"/>
      <c r="R19" s="65">
        <v>30</v>
      </c>
      <c r="S19" s="49">
        <f>P19+R19</f>
        <v>43670</v>
      </c>
      <c r="T19" s="48"/>
      <c r="U19" s="23"/>
      <c r="V19" s="55"/>
      <c r="W19" s="55"/>
      <c r="X19" s="55"/>
      <c r="Y19" s="55"/>
      <c r="Z19" s="60"/>
      <c r="AA19" s="60"/>
      <c r="AB19" s="60"/>
      <c r="AC19" s="60"/>
      <c r="AD19" s="60"/>
      <c r="AE19" s="60"/>
      <c r="AF19" s="71"/>
      <c r="AG19" s="71"/>
      <c r="AH19" s="71"/>
      <c r="AI19" s="71"/>
      <c r="AJ19" s="71"/>
      <c r="AK19" s="18"/>
      <c r="AL19" s="18"/>
      <c r="AM19" s="18"/>
      <c r="AN19" s="18"/>
      <c r="AO19" s="18"/>
      <c r="AP19" s="18"/>
      <c r="AQ19" s="48"/>
      <c r="AR19" s="48"/>
      <c r="AS19" s="48"/>
      <c r="AT19" s="48"/>
      <c r="AU19" s="48"/>
      <c r="AV19" s="48"/>
      <c r="AW19" s="48"/>
      <c r="AX19" s="18"/>
      <c r="AY19" s="18"/>
      <c r="AZ19" s="18"/>
      <c r="BA19" s="18"/>
      <c r="BB19" s="18"/>
      <c r="BC19" s="18"/>
      <c r="BD19" s="85"/>
      <c r="BE19" s="85"/>
      <c r="BF19" s="85"/>
      <c r="BG19" s="85"/>
      <c r="BH19" s="18"/>
      <c r="BI19" s="18"/>
      <c r="BJ19" s="18"/>
      <c r="BK19" s="18"/>
      <c r="BL19" s="18"/>
      <c r="BM19" s="18"/>
      <c r="BN19" s="63"/>
      <c r="BO19" s="63"/>
      <c r="BP19" s="63"/>
      <c r="BQ19" s="63"/>
      <c r="BR19" s="63"/>
      <c r="BS19" s="63"/>
      <c r="BT19" s="18"/>
      <c r="BU19" s="18"/>
      <c r="BV19" s="18"/>
      <c r="BW19" s="18"/>
      <c r="BX19" s="18"/>
      <c r="BY19" s="18"/>
      <c r="BZ19" s="110"/>
      <c r="CA19" s="110"/>
      <c r="CB19" s="110"/>
      <c r="CC19" s="110"/>
      <c r="CD19" s="110"/>
      <c r="CE19" s="110"/>
    </row>
    <row r="20" spans="2:83" ht="19.8" customHeight="1" x14ac:dyDescent="0.25">
      <c r="B20" s="5" t="s">
        <v>48</v>
      </c>
      <c r="C20" s="24" t="s">
        <v>83</v>
      </c>
      <c r="D20" s="24" t="s">
        <v>84</v>
      </c>
      <c r="E20" s="24" t="s">
        <v>77</v>
      </c>
      <c r="F20" s="28" t="s">
        <v>83</v>
      </c>
      <c r="G20" s="29" t="s">
        <v>81</v>
      </c>
      <c r="H20" s="29" t="s">
        <v>76</v>
      </c>
      <c r="I20" s="29" t="s">
        <v>80</v>
      </c>
      <c r="J20" s="29" t="s">
        <v>79</v>
      </c>
      <c r="K20" s="50" t="s">
        <v>125</v>
      </c>
      <c r="L20" s="34"/>
      <c r="M20" s="34"/>
      <c r="N20" s="34"/>
      <c r="O20" s="34"/>
      <c r="P20" s="48"/>
      <c r="Q20" s="48"/>
      <c r="R20" s="65"/>
      <c r="S20" s="48"/>
      <c r="T20" s="48"/>
      <c r="U20" s="23"/>
      <c r="V20" s="23" t="s">
        <v>217</v>
      </c>
      <c r="W20" s="23" t="s">
        <v>218</v>
      </c>
      <c r="X20" s="23" t="s">
        <v>170</v>
      </c>
      <c r="Y20" s="58" t="s">
        <v>171</v>
      </c>
      <c r="Z20" s="60"/>
      <c r="AA20" s="60" t="s">
        <v>217</v>
      </c>
      <c r="AB20" s="60" t="s">
        <v>218</v>
      </c>
      <c r="AC20" s="60" t="s">
        <v>170</v>
      </c>
      <c r="AD20" s="61" t="s">
        <v>171</v>
      </c>
      <c r="AE20" s="60"/>
      <c r="AF20" s="71"/>
      <c r="AG20" s="71" t="s">
        <v>257</v>
      </c>
      <c r="AH20" s="71" t="s">
        <v>274</v>
      </c>
      <c r="AI20" s="71" t="s">
        <v>258</v>
      </c>
      <c r="AJ20" s="71"/>
      <c r="AK20" s="18" t="s">
        <v>275</v>
      </c>
      <c r="AL20" s="18" t="s">
        <v>257</v>
      </c>
      <c r="AM20" s="18" t="s">
        <v>276</v>
      </c>
      <c r="AN20" s="18"/>
      <c r="AO20" s="18"/>
      <c r="AP20" s="18"/>
      <c r="AQ20" s="48" t="s">
        <v>257</v>
      </c>
      <c r="AR20" s="48" t="s">
        <v>276</v>
      </c>
      <c r="AS20" s="48"/>
      <c r="AT20" s="48"/>
      <c r="AU20" s="48"/>
      <c r="AV20" s="48"/>
      <c r="AW20" s="48"/>
      <c r="AX20" s="18" t="s">
        <v>275</v>
      </c>
      <c r="AY20" s="18" t="s">
        <v>257</v>
      </c>
      <c r="AZ20" s="18" t="s">
        <v>276</v>
      </c>
      <c r="BA20" s="18"/>
      <c r="BB20" s="18"/>
      <c r="BC20" s="18"/>
      <c r="BD20" s="85"/>
      <c r="BE20" s="85"/>
      <c r="BF20" s="85"/>
      <c r="BG20" s="85"/>
      <c r="BH20" s="18"/>
      <c r="BI20" s="18" t="s">
        <v>218</v>
      </c>
      <c r="BJ20" s="18" t="s">
        <v>7</v>
      </c>
      <c r="BK20" s="18"/>
      <c r="BL20" s="18"/>
      <c r="BM20" s="18" t="s">
        <v>375</v>
      </c>
      <c r="BN20" s="63"/>
      <c r="BO20" s="63" t="s">
        <v>218</v>
      </c>
      <c r="BP20" s="63" t="s">
        <v>7</v>
      </c>
      <c r="BQ20" s="63"/>
      <c r="BR20" s="63"/>
      <c r="BS20" s="63" t="s">
        <v>375</v>
      </c>
      <c r="BT20" s="18"/>
      <c r="BU20" s="18" t="s">
        <v>218</v>
      </c>
      <c r="BV20" s="18" t="s">
        <v>7</v>
      </c>
      <c r="BW20" s="18"/>
      <c r="BX20" s="18"/>
      <c r="BY20" s="18" t="s">
        <v>217</v>
      </c>
      <c r="BZ20" s="110"/>
      <c r="CA20" s="110"/>
      <c r="CB20" s="110"/>
      <c r="CC20" s="110"/>
      <c r="CD20" s="110"/>
      <c r="CE20" s="110"/>
    </row>
    <row r="21" spans="2:83" ht="19.8" customHeight="1" x14ac:dyDescent="0.25">
      <c r="B21" s="5"/>
      <c r="C21" s="5" t="s">
        <v>18</v>
      </c>
      <c r="D21" s="69">
        <v>20000</v>
      </c>
      <c r="E21" s="69">
        <v>8747580</v>
      </c>
      <c r="F21" s="18" t="s">
        <v>131</v>
      </c>
      <c r="G21" s="29" t="s">
        <v>78</v>
      </c>
      <c r="H21" s="67">
        <v>6000</v>
      </c>
      <c r="I21" s="67">
        <f>368+30.45</f>
        <v>398.45</v>
      </c>
      <c r="J21" s="30">
        <f t="shared" ref="J21:J27" si="0">H21*I21</f>
        <v>2390700</v>
      </c>
      <c r="K21" s="51" t="s">
        <v>130</v>
      </c>
      <c r="L21" s="34" t="s">
        <v>124</v>
      </c>
      <c r="M21" s="66">
        <v>10000</v>
      </c>
      <c r="N21" s="66">
        <f>375.972+30</f>
        <v>405.97199999999998</v>
      </c>
      <c r="O21" s="66">
        <f>M21*N21</f>
        <v>4059720</v>
      </c>
      <c r="P21" s="48" t="s">
        <v>143</v>
      </c>
      <c r="Q21" s="48" t="s">
        <v>148</v>
      </c>
      <c r="R21" s="65">
        <v>29954.184000000001</v>
      </c>
      <c r="S21" s="65">
        <v>392.67200000000003</v>
      </c>
      <c r="T21" s="65">
        <f>R21*S21</f>
        <v>11762169.339648001</v>
      </c>
      <c r="U21" s="23"/>
      <c r="V21" s="23" t="s">
        <v>169</v>
      </c>
      <c r="W21" s="22">
        <v>4524.4449999999997</v>
      </c>
      <c r="X21" s="56">
        <v>43654</v>
      </c>
      <c r="Y21" s="59">
        <f>X21+59</f>
        <v>43713</v>
      </c>
      <c r="Z21" s="60"/>
      <c r="AA21" s="60" t="s">
        <v>219</v>
      </c>
      <c r="AB21" s="64">
        <v>19953.830000000002</v>
      </c>
      <c r="AC21" s="62">
        <v>43699</v>
      </c>
      <c r="AD21" s="62">
        <f>AC21+60</f>
        <v>43759</v>
      </c>
      <c r="AE21" s="60"/>
      <c r="AF21" s="71"/>
      <c r="AG21" s="72">
        <v>9973.2469999999994</v>
      </c>
      <c r="AH21" s="73">
        <v>43757</v>
      </c>
      <c r="AI21" s="73">
        <f>AH21+29+1</f>
        <v>43787</v>
      </c>
      <c r="AJ21" s="71" t="s">
        <v>261</v>
      </c>
      <c r="AK21" s="18"/>
      <c r="AL21" s="68">
        <v>500</v>
      </c>
      <c r="AM21" s="76">
        <v>43775</v>
      </c>
      <c r="AN21" s="77">
        <v>59</v>
      </c>
      <c r="AO21" s="76">
        <f>AM21+AN21-1</f>
        <v>43833</v>
      </c>
      <c r="AP21" s="18" t="s">
        <v>289</v>
      </c>
      <c r="AQ21" s="80">
        <v>2885.808</v>
      </c>
      <c r="AR21" s="78">
        <v>43781</v>
      </c>
      <c r="AS21" s="79">
        <v>59</v>
      </c>
      <c r="AT21" s="78">
        <f>AR21+AS21</f>
        <v>43840</v>
      </c>
      <c r="AU21" s="48" t="s">
        <v>288</v>
      </c>
      <c r="AV21" s="48" t="s">
        <v>367</v>
      </c>
      <c r="AW21" s="48" t="s">
        <v>291</v>
      </c>
      <c r="AX21" s="18"/>
      <c r="AY21" s="75">
        <v>500</v>
      </c>
      <c r="AZ21" s="82">
        <v>43807</v>
      </c>
      <c r="BA21" s="77">
        <v>59</v>
      </c>
      <c r="BB21" s="76">
        <f>AZ21+BA21</f>
        <v>43866</v>
      </c>
      <c r="BC21" s="18" t="s">
        <v>289</v>
      </c>
      <c r="BD21" s="85" t="s">
        <v>403</v>
      </c>
      <c r="BE21" s="85"/>
      <c r="BF21" s="85"/>
      <c r="BG21" s="85"/>
      <c r="BH21" s="18"/>
      <c r="BI21" s="75">
        <v>36111.300000000003</v>
      </c>
      <c r="BJ21" s="82">
        <v>43844</v>
      </c>
      <c r="BK21" s="77">
        <v>59</v>
      </c>
      <c r="BL21" s="76">
        <f>BJ21+BK21</f>
        <v>43903</v>
      </c>
      <c r="BM21" s="18" t="s">
        <v>376</v>
      </c>
      <c r="BN21" s="63"/>
      <c r="BO21" s="92">
        <v>4994.1260000000002</v>
      </c>
      <c r="BP21" s="93">
        <v>43873</v>
      </c>
      <c r="BQ21" s="94">
        <v>59</v>
      </c>
      <c r="BR21" s="95">
        <f>BP21+BQ21-1</f>
        <v>43931</v>
      </c>
      <c r="BS21" s="63" t="s">
        <v>426</v>
      </c>
      <c r="BT21" s="18"/>
      <c r="BU21" s="75"/>
      <c r="BV21" s="82"/>
      <c r="BW21" s="77"/>
      <c r="BX21" s="76"/>
      <c r="BY21" s="18"/>
      <c r="BZ21" s="110"/>
      <c r="CA21" s="110"/>
      <c r="CB21" s="110"/>
      <c r="CC21" s="110"/>
      <c r="CD21" s="110"/>
      <c r="CE21" s="110"/>
    </row>
    <row r="22" spans="2:83" ht="19.8" customHeight="1" x14ac:dyDescent="0.25">
      <c r="B22" s="5"/>
      <c r="C22" s="5" t="s">
        <v>13</v>
      </c>
      <c r="D22" s="69">
        <v>10000</v>
      </c>
      <c r="E22" s="69">
        <v>4389750</v>
      </c>
      <c r="F22" s="18" t="s">
        <v>96</v>
      </c>
      <c r="G22" s="29" t="s">
        <v>68</v>
      </c>
      <c r="H22" s="67">
        <v>2500</v>
      </c>
      <c r="I22" s="67">
        <v>437.7</v>
      </c>
      <c r="J22" s="30">
        <f t="shared" si="0"/>
        <v>1094250</v>
      </c>
      <c r="K22" s="51"/>
      <c r="L22" s="34"/>
      <c r="M22" s="66">
        <v>5000</v>
      </c>
      <c r="N22" s="66">
        <f>375.972+30.95</f>
        <v>406.92199999999997</v>
      </c>
      <c r="O22" s="66">
        <f>M22*N22</f>
        <v>2034609.9999999998</v>
      </c>
      <c r="P22" s="48"/>
      <c r="Q22" s="48"/>
      <c r="R22" s="65">
        <v>29954.184000000001</v>
      </c>
      <c r="S22" s="65">
        <f>422.892+27.767</f>
        <v>450.65899999999999</v>
      </c>
      <c r="T22" s="65">
        <f>R22*S22</f>
        <v>13499122.607256001</v>
      </c>
      <c r="U22" s="23"/>
      <c r="V22" s="23" t="s">
        <v>168</v>
      </c>
      <c r="W22" s="22">
        <v>4946.5529999999999</v>
      </c>
      <c r="X22" s="56">
        <v>43655</v>
      </c>
      <c r="Y22" s="59">
        <f>X22+59</f>
        <v>43714</v>
      </c>
      <c r="Z22" s="60"/>
      <c r="AA22" s="60"/>
      <c r="AB22" s="64">
        <v>22626.620999999999</v>
      </c>
      <c r="AC22" s="62">
        <v>43703</v>
      </c>
      <c r="AD22" s="62">
        <f>AC22+60</f>
        <v>43763</v>
      </c>
      <c r="AE22" s="60"/>
      <c r="AF22" s="71"/>
      <c r="AG22" s="72">
        <v>4974.9530000000004</v>
      </c>
      <c r="AH22" s="73">
        <v>43759</v>
      </c>
      <c r="AI22" s="73">
        <f>AH22+29</f>
        <v>43788</v>
      </c>
      <c r="AJ22" s="214" t="s">
        <v>260</v>
      </c>
      <c r="AK22" s="18"/>
      <c r="AL22" s="75">
        <v>4201.9449999999997</v>
      </c>
      <c r="AM22" s="76">
        <v>43775</v>
      </c>
      <c r="AN22" s="77">
        <v>59</v>
      </c>
      <c r="AO22" s="76">
        <f>AM22+AN22-1</f>
        <v>43833</v>
      </c>
      <c r="AP22" s="18" t="s">
        <v>289</v>
      </c>
      <c r="AQ22" s="80">
        <v>9986.6910000000007</v>
      </c>
      <c r="AR22" s="78">
        <v>43786</v>
      </c>
      <c r="AS22" s="79">
        <v>59</v>
      </c>
      <c r="AT22" s="78">
        <f>AR22+AS22</f>
        <v>43845</v>
      </c>
      <c r="AU22" s="48" t="s">
        <v>287</v>
      </c>
      <c r="AV22" s="48" t="s">
        <v>327</v>
      </c>
      <c r="AW22" s="48" t="s">
        <v>290</v>
      </c>
      <c r="AX22" s="18"/>
      <c r="AY22" s="75">
        <v>3439.848</v>
      </c>
      <c r="AZ22" s="82">
        <v>43807</v>
      </c>
      <c r="BA22" s="77">
        <v>59</v>
      </c>
      <c r="BB22" s="76">
        <f>AZ22+BA22</f>
        <v>43866</v>
      </c>
      <c r="BC22" s="18" t="s">
        <v>289</v>
      </c>
      <c r="BD22" s="98">
        <v>43836</v>
      </c>
      <c r="BE22" s="99">
        <v>89</v>
      </c>
      <c r="BF22" s="98">
        <f>BD22+BE22</f>
        <v>43925</v>
      </c>
      <c r="BG22" s="100">
        <v>4960.8459999999995</v>
      </c>
      <c r="BH22" s="18" t="s">
        <v>404</v>
      </c>
      <c r="BI22" s="75" t="s">
        <v>427</v>
      </c>
      <c r="BJ22" s="82"/>
      <c r="BK22" s="77"/>
      <c r="BL22" s="76"/>
      <c r="BM22" s="18"/>
      <c r="BN22" s="63"/>
      <c r="BO22" s="92"/>
      <c r="BP22" s="93"/>
      <c r="BQ22" s="94"/>
      <c r="BR22" s="95"/>
      <c r="BS22" s="63"/>
      <c r="BT22" s="18" t="s">
        <v>83</v>
      </c>
      <c r="BU22" s="75" t="s">
        <v>493</v>
      </c>
      <c r="BV22" s="82">
        <v>44013</v>
      </c>
      <c r="BW22" s="76">
        <v>44028</v>
      </c>
      <c r="BX22" s="76"/>
      <c r="BY22" s="18"/>
      <c r="BZ22" s="110"/>
      <c r="CA22" s="110"/>
      <c r="CB22" s="110"/>
      <c r="CC22" s="110"/>
      <c r="CD22" s="110"/>
      <c r="CE22" s="110"/>
    </row>
    <row r="23" spans="2:83" ht="19.8" customHeight="1" x14ac:dyDescent="0.25">
      <c r="B23" s="5"/>
      <c r="C23" s="5" t="s">
        <v>19</v>
      </c>
      <c r="D23" s="69">
        <v>3466.067</v>
      </c>
      <c r="E23" s="69">
        <v>1555959.07</v>
      </c>
      <c r="F23" s="18" t="s">
        <v>96</v>
      </c>
      <c r="G23" s="29" t="s">
        <v>68</v>
      </c>
      <c r="H23" s="67">
        <v>5000</v>
      </c>
      <c r="I23" s="67">
        <v>441.7</v>
      </c>
      <c r="J23" s="30">
        <f t="shared" si="0"/>
        <v>2208500</v>
      </c>
      <c r="K23" s="51"/>
      <c r="L23" s="34"/>
      <c r="M23" s="66">
        <v>3937.1</v>
      </c>
      <c r="N23" s="66">
        <f>375.972+31.4</f>
        <v>407.37199999999996</v>
      </c>
      <c r="O23" s="66">
        <f>M23*N23</f>
        <v>1603864.3011999999</v>
      </c>
      <c r="P23" s="48"/>
      <c r="Q23" s="48"/>
      <c r="R23" s="65"/>
      <c r="S23" s="65"/>
      <c r="T23" s="65"/>
      <c r="U23" s="23"/>
      <c r="V23" s="23" t="s">
        <v>168</v>
      </c>
      <c r="W23" s="22">
        <v>4935.2049999999999</v>
      </c>
      <c r="X23" s="56">
        <v>43658</v>
      </c>
      <c r="Y23" s="59">
        <f>X23+59</f>
        <v>43717</v>
      </c>
      <c r="Z23" s="60"/>
      <c r="AA23" s="60"/>
      <c r="AB23" s="64">
        <v>398.637</v>
      </c>
      <c r="AC23" s="62">
        <v>43703</v>
      </c>
      <c r="AD23" s="62">
        <f>AC23+60</f>
        <v>43763</v>
      </c>
      <c r="AE23" s="60"/>
      <c r="AF23" s="71"/>
      <c r="AG23" s="72">
        <v>4978.87</v>
      </c>
      <c r="AH23" s="73">
        <v>43759</v>
      </c>
      <c r="AI23" s="73">
        <f>AH23+29</f>
        <v>43788</v>
      </c>
      <c r="AJ23" s="215"/>
      <c r="AK23" s="18" t="s">
        <v>337</v>
      </c>
      <c r="AL23" s="75">
        <f>SUM(AL21:AL22)</f>
        <v>4701.9449999999997</v>
      </c>
      <c r="AM23" s="18"/>
      <c r="AN23" s="18"/>
      <c r="AO23" s="18"/>
      <c r="AP23" s="18"/>
      <c r="AQ23" s="48"/>
      <c r="AR23" s="48"/>
      <c r="AS23" s="48"/>
      <c r="AT23" s="48"/>
      <c r="AU23" s="48"/>
      <c r="AV23" s="48"/>
      <c r="AW23" s="48"/>
      <c r="AX23" s="18"/>
      <c r="AY23" s="75">
        <f>SUM(AY21:AY22)</f>
        <v>3939.848</v>
      </c>
      <c r="AZ23" s="82">
        <v>43807</v>
      </c>
      <c r="BA23" s="77">
        <v>59</v>
      </c>
      <c r="BB23" s="76">
        <f>AZ23+BA23</f>
        <v>43866</v>
      </c>
      <c r="BC23" s="18" t="s">
        <v>346</v>
      </c>
      <c r="BD23" s="97"/>
      <c r="BE23" s="85"/>
      <c r="BF23" s="85"/>
      <c r="BG23" s="85"/>
      <c r="BH23" s="18" t="s">
        <v>406</v>
      </c>
      <c r="BI23" s="68">
        <v>16111.3</v>
      </c>
      <c r="BJ23" s="82">
        <v>43844</v>
      </c>
      <c r="BK23" s="77">
        <v>59</v>
      </c>
      <c r="BL23" s="76">
        <f>BJ23+BK23</f>
        <v>43903</v>
      </c>
      <c r="BM23" s="18"/>
      <c r="BN23" s="63"/>
      <c r="BO23" s="92"/>
      <c r="BP23" s="93"/>
      <c r="BQ23" s="94"/>
      <c r="BR23" s="95"/>
      <c r="BS23" s="63"/>
      <c r="BT23" s="18"/>
      <c r="BU23" s="68"/>
      <c r="BV23" s="82"/>
      <c r="BW23" s="77"/>
      <c r="BX23" s="76"/>
      <c r="BY23" s="18"/>
      <c r="BZ23" s="110"/>
      <c r="CA23" s="110"/>
      <c r="CB23" s="110"/>
      <c r="CC23" s="110"/>
      <c r="CD23" s="110"/>
      <c r="CE23" s="110"/>
    </row>
    <row r="24" spans="2:83" ht="19.8" customHeight="1" x14ac:dyDescent="0.25">
      <c r="B24" s="5"/>
      <c r="C24" s="5" t="s">
        <v>66</v>
      </c>
      <c r="D24" s="69">
        <v>5000</v>
      </c>
      <c r="E24" s="69">
        <v>2266810</v>
      </c>
      <c r="F24" s="18" t="s">
        <v>134</v>
      </c>
      <c r="G24" s="29" t="s">
        <v>78</v>
      </c>
      <c r="H24" s="67">
        <v>7500</v>
      </c>
      <c r="I24" s="67">
        <f>368+25.7</f>
        <v>393.7</v>
      </c>
      <c r="J24" s="30">
        <f t="shared" si="0"/>
        <v>2952750</v>
      </c>
      <c r="K24" s="51"/>
      <c r="L24" s="34"/>
      <c r="M24" s="34"/>
      <c r="N24" s="34"/>
      <c r="O24" s="34"/>
      <c r="P24" s="48" t="s">
        <v>160</v>
      </c>
      <c r="Q24" s="48" t="s">
        <v>161</v>
      </c>
      <c r="R24" s="65">
        <v>-29954.184000000001</v>
      </c>
      <c r="S24" s="65">
        <v>392.67200000000003</v>
      </c>
      <c r="T24" s="65">
        <f>R24*S24</f>
        <v>-11762169.339648001</v>
      </c>
      <c r="U24" s="23"/>
      <c r="V24" s="23"/>
      <c r="W24" s="22">
        <f>SUM(W21:W23)</f>
        <v>14406.203</v>
      </c>
      <c r="X24" s="23"/>
      <c r="Y24" s="58"/>
      <c r="Z24" s="60"/>
      <c r="AA24" s="60"/>
      <c r="AB24" s="64" t="s">
        <v>220</v>
      </c>
      <c r="AC24" s="60"/>
      <c r="AD24" s="60"/>
      <c r="AE24" s="60"/>
      <c r="AF24" s="71"/>
      <c r="AG24" s="72">
        <f>SUM(AG21:AG23)</f>
        <v>19927.07</v>
      </c>
      <c r="AH24" s="71"/>
      <c r="AI24" s="71"/>
      <c r="AJ24" s="71"/>
      <c r="AK24" s="18" t="s">
        <v>336</v>
      </c>
      <c r="AL24" s="18"/>
      <c r="AM24" s="18"/>
      <c r="AN24" s="18"/>
      <c r="AO24" s="18"/>
      <c r="AP24" s="18"/>
      <c r="AQ24" s="48"/>
      <c r="AR24" s="48"/>
      <c r="AS24" s="48"/>
      <c r="AT24" s="48"/>
      <c r="AU24" s="48"/>
      <c r="AV24" s="48" t="s">
        <v>329</v>
      </c>
      <c r="AW24" s="48" t="s">
        <v>330</v>
      </c>
      <c r="AX24" s="18" t="s">
        <v>361</v>
      </c>
      <c r="AY24" s="68" t="s">
        <v>360</v>
      </c>
      <c r="AZ24" s="82"/>
      <c r="BA24" s="18"/>
      <c r="BB24" s="18"/>
      <c r="BC24" s="18"/>
      <c r="BD24" s="85"/>
      <c r="BE24" s="85"/>
      <c r="BF24" s="85"/>
      <c r="BG24" s="85"/>
      <c r="BH24" s="81" t="s">
        <v>409</v>
      </c>
      <c r="BI24" s="68">
        <v>5000</v>
      </c>
      <c r="BJ24" s="82">
        <v>43844</v>
      </c>
      <c r="BK24" s="77">
        <v>59</v>
      </c>
      <c r="BL24" s="76">
        <f>BJ24+BK24</f>
        <v>43903</v>
      </c>
      <c r="BM24" s="18" t="s">
        <v>448</v>
      </c>
      <c r="BN24" s="63" t="s">
        <v>361</v>
      </c>
      <c r="BO24" s="96" t="s">
        <v>431</v>
      </c>
      <c r="BP24" s="93"/>
      <c r="BQ24" s="63" t="s">
        <v>430</v>
      </c>
      <c r="BR24" s="63"/>
      <c r="BS24" s="63" t="s">
        <v>434</v>
      </c>
      <c r="BT24" s="81"/>
      <c r="BU24" s="68"/>
      <c r="BV24" s="82"/>
      <c r="BW24" s="77"/>
      <c r="BX24" s="76"/>
      <c r="BY24" s="18"/>
      <c r="BZ24" s="110"/>
      <c r="CA24" s="110"/>
      <c r="CB24" s="110"/>
      <c r="CC24" s="110"/>
      <c r="CD24" s="110"/>
      <c r="CE24" s="110"/>
    </row>
    <row r="25" spans="2:83" ht="19.8" customHeight="1" x14ac:dyDescent="0.25">
      <c r="B25" s="5" t="s">
        <v>69</v>
      </c>
      <c r="C25" s="5" t="s">
        <v>70</v>
      </c>
      <c r="D25" s="69">
        <v>-5000</v>
      </c>
      <c r="E25" s="69">
        <v>-2266810</v>
      </c>
      <c r="F25" s="18" t="s">
        <v>96</v>
      </c>
      <c r="G25" s="29" t="s">
        <v>68</v>
      </c>
      <c r="H25" s="67">
        <v>4037.7620000000002</v>
      </c>
      <c r="I25" s="67">
        <f>404.648+25</f>
        <v>429.64800000000002</v>
      </c>
      <c r="J25" s="30">
        <f t="shared" si="0"/>
        <v>1734816.3677760002</v>
      </c>
      <c r="K25" s="51"/>
      <c r="L25" s="34"/>
      <c r="M25" s="34"/>
      <c r="N25" s="34"/>
      <c r="O25" s="34"/>
      <c r="P25" s="48"/>
      <c r="Q25" s="48"/>
      <c r="R25" s="65"/>
      <c r="S25" s="65"/>
      <c r="T25" s="65"/>
      <c r="U25" s="23" t="s">
        <v>163</v>
      </c>
      <c r="V25" s="23"/>
      <c r="W25" s="22"/>
      <c r="X25" s="23"/>
      <c r="Y25" s="58"/>
      <c r="Z25" s="60"/>
      <c r="AA25" s="60"/>
      <c r="AB25" s="64"/>
      <c r="AC25" s="60"/>
      <c r="AD25" s="60"/>
      <c r="AE25" s="60"/>
      <c r="AF25" s="71"/>
      <c r="AG25" s="71"/>
      <c r="AH25" s="71"/>
      <c r="AI25" s="71"/>
      <c r="AJ25" s="71"/>
      <c r="AK25" s="18"/>
      <c r="AL25" s="68">
        <v>500</v>
      </c>
      <c r="AM25" s="76">
        <v>43797</v>
      </c>
      <c r="AN25" s="77">
        <v>59</v>
      </c>
      <c r="AO25" s="76">
        <f>AM25+AN25+1</f>
        <v>43857</v>
      </c>
      <c r="AP25" s="18" t="s">
        <v>289</v>
      </c>
      <c r="AQ25" s="48"/>
      <c r="AR25" s="48"/>
      <c r="AS25" s="48"/>
      <c r="AT25" s="48"/>
      <c r="AU25" s="48"/>
      <c r="AV25" s="48" t="s">
        <v>334</v>
      </c>
      <c r="AW25" s="48" t="s">
        <v>331</v>
      </c>
      <c r="AX25" s="18"/>
      <c r="AY25" s="75">
        <v>2000</v>
      </c>
      <c r="AZ25" s="82">
        <v>43815</v>
      </c>
      <c r="BA25" s="77">
        <v>59</v>
      </c>
      <c r="BB25" s="76">
        <f>AZ25+BA25</f>
        <v>43874</v>
      </c>
      <c r="BC25" s="18" t="s">
        <v>53</v>
      </c>
      <c r="BD25" s="226" t="s">
        <v>408</v>
      </c>
      <c r="BE25" s="227"/>
      <c r="BF25" s="227"/>
      <c r="BG25" s="228"/>
      <c r="BH25" s="18" t="s">
        <v>405</v>
      </c>
      <c r="BI25" s="68">
        <v>5000</v>
      </c>
      <c r="BJ25" s="82">
        <v>43844</v>
      </c>
      <c r="BK25" s="77">
        <v>59</v>
      </c>
      <c r="BL25" s="76">
        <f>BJ25+BK25</f>
        <v>43903</v>
      </c>
      <c r="BM25" s="18" t="s">
        <v>448</v>
      </c>
      <c r="BN25" s="63" t="s">
        <v>428</v>
      </c>
      <c r="BO25" s="92" t="s">
        <v>429</v>
      </c>
      <c r="BP25" s="93"/>
      <c r="BQ25" s="94"/>
      <c r="BR25" s="95"/>
      <c r="BS25" s="63"/>
      <c r="BT25" s="18"/>
      <c r="BU25" s="68"/>
      <c r="BV25" s="82"/>
      <c r="BW25" s="77"/>
      <c r="BX25" s="76"/>
      <c r="BY25" s="18"/>
      <c r="BZ25" s="110"/>
      <c r="CA25" s="110"/>
      <c r="CB25" s="110"/>
      <c r="CC25" s="110"/>
      <c r="CD25" s="110"/>
      <c r="CE25" s="110"/>
    </row>
    <row r="26" spans="2:83" ht="19.8" customHeight="1" x14ac:dyDescent="0.25">
      <c r="B26" s="5" t="s">
        <v>68</v>
      </c>
      <c r="C26" s="5" t="s">
        <v>71</v>
      </c>
      <c r="D26" s="69">
        <v>5000</v>
      </c>
      <c r="E26" s="69">
        <v>2162000</v>
      </c>
      <c r="F26" s="18" t="s">
        <v>132</v>
      </c>
      <c r="G26" s="18" t="s">
        <v>133</v>
      </c>
      <c r="H26" s="68">
        <v>-6000</v>
      </c>
      <c r="I26" s="67">
        <f>368+30.45</f>
        <v>398.45</v>
      </c>
      <c r="J26" s="67">
        <f t="shared" si="0"/>
        <v>-2390700</v>
      </c>
      <c r="K26" s="34"/>
      <c r="L26" s="34"/>
      <c r="M26" s="34"/>
      <c r="N26" s="34"/>
      <c r="O26" s="34"/>
      <c r="P26" s="48" t="s">
        <v>162</v>
      </c>
      <c r="Q26" s="48" t="s">
        <v>163</v>
      </c>
      <c r="R26" s="65">
        <v>29954.184000000001</v>
      </c>
      <c r="S26" s="65">
        <f>422.892+27.767</f>
        <v>450.65899999999999</v>
      </c>
      <c r="T26" s="65">
        <f>R26*S26</f>
        <v>13499122.607256001</v>
      </c>
      <c r="U26" s="23" t="s">
        <v>366</v>
      </c>
      <c r="V26" s="22">
        <v>4524.4449999999997</v>
      </c>
      <c r="W26" s="22">
        <f>422.892+32</f>
        <v>454.892</v>
      </c>
      <c r="X26" s="57">
        <f>V26*W26</f>
        <v>2058133.8349399997</v>
      </c>
      <c r="Y26" s="58" t="s">
        <v>169</v>
      </c>
      <c r="Z26" s="60"/>
      <c r="AA26" s="60" t="s">
        <v>233</v>
      </c>
      <c r="AB26" s="64">
        <v>42979.088000000003</v>
      </c>
      <c r="AC26" s="62">
        <v>43703</v>
      </c>
      <c r="AD26" s="62">
        <f>AC26+60</f>
        <v>43763</v>
      </c>
      <c r="AE26" s="60"/>
      <c r="AF26" s="71"/>
      <c r="AG26" s="71"/>
      <c r="AH26" s="71"/>
      <c r="AI26" s="71"/>
      <c r="AJ26" s="71"/>
      <c r="AK26" s="18"/>
      <c r="AL26" s="68">
        <v>2947.4520000000002</v>
      </c>
      <c r="AM26" s="76">
        <v>43797</v>
      </c>
      <c r="AN26" s="77">
        <v>59</v>
      </c>
      <c r="AO26" s="76">
        <f>AM26+AN26+1</f>
        <v>43857</v>
      </c>
      <c r="AP26" s="18" t="s">
        <v>289</v>
      </c>
      <c r="AQ26" s="48"/>
      <c r="AR26" s="48"/>
      <c r="AS26" s="48"/>
      <c r="AT26" s="48"/>
      <c r="AU26" s="48"/>
      <c r="AV26" s="48"/>
      <c r="AW26" s="48"/>
      <c r="AX26" s="18"/>
      <c r="AY26" s="75">
        <v>1895.836</v>
      </c>
      <c r="AZ26" s="82">
        <v>43815</v>
      </c>
      <c r="BA26" s="77">
        <v>59</v>
      </c>
      <c r="BB26" s="76">
        <f>AZ26+BA26</f>
        <v>43874</v>
      </c>
      <c r="BC26" s="18" t="s">
        <v>53</v>
      </c>
      <c r="BD26" s="98">
        <v>43836</v>
      </c>
      <c r="BE26" s="99">
        <v>59</v>
      </c>
      <c r="BF26" s="98">
        <f>BD26+BE26</f>
        <v>43895</v>
      </c>
      <c r="BG26" s="100">
        <v>4960.8459999999995</v>
      </c>
      <c r="BH26" s="18" t="s">
        <v>411</v>
      </c>
      <c r="BI26" s="68">
        <v>5000</v>
      </c>
      <c r="BJ26" s="82">
        <v>43844</v>
      </c>
      <c r="BK26" s="77">
        <v>59</v>
      </c>
      <c r="BL26" s="76">
        <f>BJ26+BK26</f>
        <v>43903</v>
      </c>
      <c r="BM26" s="18" t="s">
        <v>448</v>
      </c>
      <c r="BN26" s="63"/>
      <c r="BO26" s="92"/>
      <c r="BP26" s="93"/>
      <c r="BQ26" s="94"/>
      <c r="BR26" s="95"/>
      <c r="BS26" s="63"/>
      <c r="BT26" s="18"/>
      <c r="BU26" s="68"/>
      <c r="BV26" s="82"/>
      <c r="BW26" s="77"/>
      <c r="BX26" s="76"/>
      <c r="BY26" s="18"/>
      <c r="BZ26" s="110"/>
      <c r="CA26" s="110"/>
      <c r="CB26" s="110"/>
      <c r="CC26" s="110"/>
      <c r="CD26" s="110"/>
      <c r="CE26" s="110"/>
    </row>
    <row r="27" spans="2:83" ht="19.8" customHeight="1" x14ac:dyDescent="0.25">
      <c r="B27" s="5" t="s">
        <v>69</v>
      </c>
      <c r="C27" s="5" t="s">
        <v>72</v>
      </c>
      <c r="D27" s="69">
        <v>-5000</v>
      </c>
      <c r="E27" s="69">
        <v>-2162000</v>
      </c>
      <c r="F27" s="18" t="s">
        <v>149</v>
      </c>
      <c r="G27" s="18" t="s">
        <v>133</v>
      </c>
      <c r="H27" s="68">
        <v>-7500</v>
      </c>
      <c r="I27" s="67">
        <f>368+25.7</f>
        <v>393.7</v>
      </c>
      <c r="J27" s="67">
        <f t="shared" si="0"/>
        <v>-2952750</v>
      </c>
      <c r="K27" s="34"/>
      <c r="L27" s="34"/>
      <c r="M27" s="34"/>
      <c r="N27" s="34"/>
      <c r="O27" s="34"/>
      <c r="P27" s="48"/>
      <c r="Q27" s="48"/>
      <c r="R27" s="48"/>
      <c r="S27" s="48"/>
      <c r="T27" s="48"/>
      <c r="U27" s="23" t="s">
        <v>176</v>
      </c>
      <c r="V27" s="22">
        <v>4946.5529999999999</v>
      </c>
      <c r="W27" s="22">
        <f>422.892+32</f>
        <v>454.892</v>
      </c>
      <c r="X27" s="57">
        <f>V27*W27</f>
        <v>2250147.3872759999</v>
      </c>
      <c r="Y27" s="58" t="s">
        <v>168</v>
      </c>
      <c r="Z27" s="60"/>
      <c r="AA27" s="60"/>
      <c r="AB27" s="60"/>
      <c r="AC27" s="60"/>
      <c r="AD27" s="60"/>
      <c r="AE27" s="60"/>
      <c r="AF27" s="71"/>
      <c r="AG27" s="71"/>
      <c r="AH27" s="71"/>
      <c r="AI27" s="71"/>
      <c r="AJ27" s="71"/>
      <c r="AK27" s="18" t="s">
        <v>328</v>
      </c>
      <c r="AL27" s="75">
        <f>SUM(AL25:AL26)</f>
        <v>3447.4520000000002</v>
      </c>
      <c r="AM27" s="18"/>
      <c r="AN27" s="18"/>
      <c r="AO27" s="18"/>
      <c r="AP27" s="18"/>
      <c r="AQ27" s="48"/>
      <c r="AR27" s="48"/>
      <c r="AS27" s="48"/>
      <c r="AT27" s="48"/>
      <c r="AU27" s="48"/>
      <c r="AV27" s="48"/>
      <c r="AW27" s="48"/>
      <c r="AX27" s="18"/>
      <c r="AY27" s="75">
        <f>SUM(AY25:AY26)</f>
        <v>3895.8360000000002</v>
      </c>
      <c r="AZ27" s="68"/>
      <c r="BA27" s="18"/>
      <c r="BB27" s="18"/>
      <c r="BC27" s="18"/>
      <c r="BD27" s="85"/>
      <c r="BE27" s="85"/>
      <c r="BF27" s="85"/>
      <c r="BG27" s="85"/>
      <c r="BH27" s="18" t="s">
        <v>412</v>
      </c>
      <c r="BI27" s="68">
        <v>5000</v>
      </c>
      <c r="BJ27" s="82">
        <v>43844</v>
      </c>
      <c r="BK27" s="77">
        <v>59</v>
      </c>
      <c r="BL27" s="76">
        <f>BJ27+BK27</f>
        <v>43903</v>
      </c>
      <c r="BM27" s="18" t="s">
        <v>448</v>
      </c>
      <c r="BN27" s="63"/>
      <c r="BO27" s="92"/>
      <c r="BP27" s="96"/>
      <c r="BQ27" s="63"/>
      <c r="BR27" s="63"/>
      <c r="BS27" s="63"/>
      <c r="BT27" s="18"/>
      <c r="BU27" s="68"/>
      <c r="BV27" s="82"/>
      <c r="BW27" s="77"/>
      <c r="BX27" s="76"/>
      <c r="BY27" s="18"/>
      <c r="BZ27" s="110"/>
      <c r="CA27" s="110"/>
      <c r="CB27" s="110"/>
      <c r="CC27" s="110"/>
      <c r="CD27" s="110"/>
      <c r="CE27" s="110"/>
    </row>
    <row r="28" spans="2:83" ht="19.8" customHeight="1" x14ac:dyDescent="0.25">
      <c r="B28" s="5"/>
      <c r="C28" s="5"/>
      <c r="D28" s="69"/>
      <c r="E28" s="69"/>
      <c r="F28" s="18" t="s">
        <v>144</v>
      </c>
      <c r="G28" s="18"/>
      <c r="H28" s="68"/>
      <c r="I28" s="67"/>
      <c r="J28" s="30"/>
      <c r="K28" s="34"/>
      <c r="L28" s="34"/>
      <c r="M28" s="34"/>
      <c r="N28" s="34"/>
      <c r="O28" s="34"/>
      <c r="P28" s="48"/>
      <c r="Q28" s="48"/>
      <c r="R28" s="48"/>
      <c r="S28" s="48"/>
      <c r="T28" s="48"/>
      <c r="U28" s="23" t="s">
        <v>172</v>
      </c>
      <c r="V28" s="22">
        <v>4935.2049999999999</v>
      </c>
      <c r="W28" s="22">
        <f>422.892+32</f>
        <v>454.892</v>
      </c>
      <c r="X28" s="57">
        <f>V28*W28</f>
        <v>2244985.2728599999</v>
      </c>
      <c r="Y28" s="58" t="s">
        <v>168</v>
      </c>
      <c r="Z28" s="60"/>
      <c r="AA28" s="60"/>
      <c r="AB28" s="60"/>
      <c r="AC28" s="60"/>
      <c r="AD28" s="60"/>
      <c r="AE28" s="60"/>
      <c r="AF28" s="71"/>
      <c r="AG28" s="71"/>
      <c r="AH28" s="71"/>
      <c r="AI28" s="71"/>
      <c r="AJ28" s="71"/>
      <c r="AK28" s="18" t="s">
        <v>335</v>
      </c>
      <c r="AL28" s="18"/>
      <c r="AM28" s="18"/>
      <c r="AN28" s="18"/>
      <c r="AO28" s="18"/>
      <c r="AP28" s="18"/>
      <c r="AQ28" s="48"/>
      <c r="AR28" s="48"/>
      <c r="AS28" s="48"/>
      <c r="AT28" s="48"/>
      <c r="AU28" s="48"/>
      <c r="AV28" s="48"/>
      <c r="AW28" s="48"/>
      <c r="AX28" s="18" t="s">
        <v>361</v>
      </c>
      <c r="AY28" s="68" t="s">
        <v>364</v>
      </c>
      <c r="AZ28" s="18"/>
      <c r="BA28" s="18"/>
      <c r="BB28" s="18"/>
      <c r="BC28" s="18"/>
      <c r="BD28" s="85"/>
      <c r="BE28" s="85"/>
      <c r="BF28" s="85"/>
      <c r="BG28" s="85"/>
      <c r="BH28" s="18" t="s">
        <v>449</v>
      </c>
      <c r="BI28" s="68">
        <v>10000</v>
      </c>
      <c r="BJ28" s="18"/>
      <c r="BK28" s="18"/>
      <c r="BL28" s="18"/>
      <c r="BM28" s="18"/>
      <c r="BN28" s="63"/>
      <c r="BO28" s="96"/>
      <c r="BP28" s="63"/>
      <c r="BQ28" s="63"/>
      <c r="BR28" s="63"/>
      <c r="BS28" s="63"/>
      <c r="BT28" s="18"/>
      <c r="BU28" s="68"/>
      <c r="BV28" s="18"/>
      <c r="BW28" s="18"/>
      <c r="BX28" s="18"/>
      <c r="BY28" s="18"/>
      <c r="BZ28" s="110"/>
      <c r="CA28" s="110"/>
      <c r="CB28" s="110"/>
      <c r="CC28" s="110"/>
      <c r="CD28" s="110"/>
      <c r="CE28" s="110"/>
    </row>
    <row r="29" spans="2:83" ht="19.8" customHeight="1" x14ac:dyDescent="0.25">
      <c r="B29" s="5"/>
      <c r="C29" s="5"/>
      <c r="D29" s="69"/>
      <c r="E29" s="69"/>
      <c r="F29" s="18" t="s">
        <v>145</v>
      </c>
      <c r="G29" s="18"/>
      <c r="H29" s="68"/>
      <c r="I29" s="67"/>
      <c r="J29" s="30"/>
      <c r="K29" s="34"/>
      <c r="L29" s="34"/>
      <c r="M29" s="34"/>
      <c r="N29" s="34"/>
      <c r="O29" s="34"/>
      <c r="P29" s="48"/>
      <c r="Q29" s="48"/>
      <c r="R29" s="48"/>
      <c r="S29" s="48"/>
      <c r="T29" s="48"/>
      <c r="U29" s="23"/>
      <c r="V29" s="23"/>
      <c r="W29" s="23"/>
      <c r="X29" s="23"/>
      <c r="Y29" s="58"/>
      <c r="Z29" s="60"/>
      <c r="AA29" s="60"/>
      <c r="AB29" s="60"/>
      <c r="AC29" s="60"/>
      <c r="AD29" s="60"/>
      <c r="AE29" s="60"/>
      <c r="AF29" s="71"/>
      <c r="AG29" s="71"/>
      <c r="AH29" s="71"/>
      <c r="AI29" s="71"/>
      <c r="AJ29" s="71"/>
      <c r="AK29" s="18"/>
      <c r="AL29" s="18"/>
      <c r="AM29" s="18"/>
      <c r="AN29" s="18"/>
      <c r="AO29" s="18"/>
      <c r="AP29" s="18"/>
      <c r="AQ29" s="48"/>
      <c r="AR29" s="48"/>
      <c r="AS29" s="48"/>
      <c r="AT29" s="48"/>
      <c r="AU29" s="48"/>
      <c r="AV29" s="48"/>
      <c r="AW29" s="48"/>
      <c r="AX29" s="18"/>
      <c r="AY29" s="18"/>
      <c r="AZ29" s="18"/>
      <c r="BA29" s="18"/>
      <c r="BB29" s="18"/>
      <c r="BC29" s="18"/>
      <c r="BD29" s="85"/>
      <c r="BE29" s="85"/>
      <c r="BF29" s="85"/>
      <c r="BG29" s="85"/>
      <c r="BH29" s="18" t="s">
        <v>450</v>
      </c>
      <c r="BI29" s="68">
        <v>5000</v>
      </c>
      <c r="BJ29" s="18"/>
      <c r="BK29" s="18"/>
      <c r="BL29" s="18"/>
      <c r="BM29" s="18"/>
      <c r="BN29" s="63"/>
      <c r="BO29" s="63"/>
      <c r="BP29" s="63"/>
      <c r="BQ29" s="63"/>
      <c r="BR29" s="63"/>
      <c r="BS29" s="63"/>
      <c r="BT29" s="18"/>
      <c r="BU29" s="68"/>
      <c r="BV29" s="18"/>
      <c r="BW29" s="18"/>
      <c r="BX29" s="18"/>
      <c r="BY29" s="18"/>
      <c r="BZ29" s="110"/>
      <c r="CA29" s="110"/>
      <c r="CB29" s="110"/>
      <c r="CC29" s="110"/>
      <c r="CD29" s="110"/>
      <c r="CE29" s="110"/>
    </row>
    <row r="30" spans="2:83" ht="19.8" customHeight="1" x14ac:dyDescent="0.25">
      <c r="B30" s="5" t="s">
        <v>68</v>
      </c>
      <c r="C30" s="5" t="s">
        <v>75</v>
      </c>
      <c r="D30" s="69">
        <v>5000</v>
      </c>
      <c r="E30" s="69">
        <v>2162000</v>
      </c>
      <c r="F30" s="18" t="s">
        <v>146</v>
      </c>
      <c r="G30" s="29" t="s">
        <v>68</v>
      </c>
      <c r="H30" s="68">
        <v>6000</v>
      </c>
      <c r="I30" s="67">
        <f>375.972+30.45</f>
        <v>406.42199999999997</v>
      </c>
      <c r="J30" s="30">
        <f>H30*I30</f>
        <v>2438532</v>
      </c>
      <c r="K30" s="34"/>
      <c r="L30" s="34"/>
      <c r="M30" s="34"/>
      <c r="N30" s="34"/>
      <c r="O30" s="34"/>
      <c r="P30" s="48"/>
      <c r="Q30" s="48"/>
      <c r="R30" s="48"/>
      <c r="S30" s="48"/>
      <c r="T30" s="48"/>
      <c r="U30" s="23"/>
      <c r="V30" s="23"/>
      <c r="W30" s="23"/>
      <c r="X30" s="23"/>
      <c r="Y30" s="58"/>
      <c r="Z30" s="60"/>
      <c r="AA30" s="60"/>
      <c r="AB30" s="60"/>
      <c r="AC30" s="60"/>
      <c r="AD30" s="60"/>
      <c r="AE30" s="60"/>
      <c r="AF30" s="71"/>
      <c r="AG30" s="71"/>
      <c r="AH30" s="71"/>
      <c r="AI30" s="71"/>
      <c r="AJ30" s="71"/>
      <c r="AK30" s="18"/>
      <c r="AL30" s="18"/>
      <c r="AM30" s="18"/>
      <c r="AN30" s="18"/>
      <c r="AO30" s="18"/>
      <c r="AP30" s="18"/>
      <c r="AQ30" s="48"/>
      <c r="AR30" s="48"/>
      <c r="AS30" s="48"/>
      <c r="AT30" s="48"/>
      <c r="AU30" s="48"/>
      <c r="AV30" s="48"/>
      <c r="AW30" s="48"/>
      <c r="AX30" s="18"/>
      <c r="AY30" s="18"/>
      <c r="AZ30" s="18"/>
      <c r="BA30" s="18"/>
      <c r="BB30" s="18"/>
      <c r="BC30" s="18"/>
      <c r="BD30" s="85"/>
      <c r="BE30" s="85"/>
      <c r="BF30" s="85"/>
      <c r="BG30" s="85"/>
      <c r="BH30" s="18" t="s">
        <v>451</v>
      </c>
      <c r="BI30" s="68">
        <v>5000</v>
      </c>
      <c r="BJ30" s="18"/>
      <c r="BK30" s="18"/>
      <c r="BL30" s="18"/>
      <c r="BM30" s="18"/>
      <c r="BN30" s="63"/>
      <c r="BO30" s="63"/>
      <c r="BP30" s="63"/>
      <c r="BQ30" s="63"/>
      <c r="BR30" s="63"/>
      <c r="BS30" s="63"/>
      <c r="BT30" s="18"/>
      <c r="BU30" s="68"/>
      <c r="BV30" s="18"/>
      <c r="BW30" s="18"/>
      <c r="BX30" s="18"/>
      <c r="BY30" s="18"/>
      <c r="BZ30" s="110"/>
      <c r="CA30" s="110"/>
      <c r="CB30" s="110"/>
      <c r="CC30" s="110"/>
      <c r="CD30" s="110"/>
      <c r="CE30" s="110"/>
    </row>
    <row r="31" spans="2:83" x14ac:dyDescent="0.25">
      <c r="B31" s="5" t="s">
        <v>49</v>
      </c>
      <c r="C31" s="69">
        <v>43551</v>
      </c>
      <c r="D31" s="69">
        <v>59</v>
      </c>
      <c r="E31" s="69">
        <f>C31+D31</f>
        <v>43610</v>
      </c>
      <c r="F31" s="18" t="s">
        <v>146</v>
      </c>
      <c r="G31" s="29" t="s">
        <v>68</v>
      </c>
      <c r="H31" s="68">
        <v>7500</v>
      </c>
      <c r="I31" s="67">
        <f>375.972+25.7</f>
        <v>401.67199999999997</v>
      </c>
      <c r="J31" s="30">
        <f>H31*I31</f>
        <v>3012539.9999999995</v>
      </c>
      <c r="K31" s="34"/>
      <c r="L31" s="34"/>
      <c r="M31" s="34"/>
      <c r="N31" s="34"/>
      <c r="O31" s="34"/>
      <c r="P31" s="48"/>
      <c r="Q31" s="48"/>
      <c r="R31" s="48"/>
      <c r="S31" s="48"/>
      <c r="T31" s="48"/>
      <c r="U31" s="23"/>
      <c r="V31" s="23"/>
      <c r="W31" s="23"/>
      <c r="X31" s="23"/>
      <c r="Y31" s="58"/>
      <c r="Z31" s="60"/>
      <c r="AA31" s="60"/>
      <c r="AB31" s="60"/>
      <c r="AC31" s="60"/>
      <c r="AD31" s="60"/>
      <c r="AE31" s="60"/>
      <c r="AF31" s="71"/>
      <c r="AG31" s="71"/>
      <c r="AH31" s="71"/>
      <c r="AI31" s="71"/>
      <c r="AJ31" s="71"/>
      <c r="AK31" s="18"/>
      <c r="AL31" s="18"/>
      <c r="AM31" s="18"/>
      <c r="AN31" s="18"/>
      <c r="AO31" s="18"/>
      <c r="AP31" s="18"/>
      <c r="AQ31" s="48"/>
      <c r="AR31" s="48"/>
      <c r="AS31" s="48"/>
      <c r="AT31" s="48"/>
      <c r="AU31" s="48"/>
      <c r="AV31" s="48"/>
      <c r="AW31" s="48"/>
      <c r="AX31" s="18"/>
      <c r="AY31" s="18"/>
      <c r="AZ31" s="18"/>
      <c r="BA31" s="18"/>
      <c r="BB31" s="18"/>
      <c r="BC31" s="18"/>
      <c r="BD31" s="85"/>
      <c r="BE31" s="85"/>
      <c r="BF31" s="85"/>
      <c r="BG31" s="85"/>
      <c r="BH31" s="18"/>
      <c r="BI31" s="68"/>
      <c r="BJ31" s="18"/>
      <c r="BK31" s="18"/>
      <c r="BL31" s="18"/>
      <c r="BM31" s="18"/>
      <c r="BN31" s="63"/>
      <c r="BO31" s="63"/>
      <c r="BP31" s="63"/>
      <c r="BQ31" s="63"/>
      <c r="BR31" s="63"/>
      <c r="BS31" s="63"/>
      <c r="BT31" s="18"/>
      <c r="BU31" s="68"/>
      <c r="BV31" s="18"/>
      <c r="BW31" s="18"/>
      <c r="BX31" s="18"/>
      <c r="BY31" s="18"/>
      <c r="BZ31" s="110"/>
      <c r="CA31" s="110"/>
      <c r="CB31" s="110"/>
      <c r="CC31" s="110"/>
      <c r="CD31" s="110"/>
      <c r="CE31" s="110"/>
    </row>
    <row r="32" spans="2:83" ht="21" customHeight="1" x14ac:dyDescent="0.25">
      <c r="F32" t="s">
        <v>121</v>
      </c>
      <c r="K32" t="s">
        <v>157</v>
      </c>
      <c r="P32" t="s">
        <v>164</v>
      </c>
      <c r="U32" t="s">
        <v>175</v>
      </c>
      <c r="AA32" t="s">
        <v>234</v>
      </c>
      <c r="AG32" t="s">
        <v>280</v>
      </c>
      <c r="AK32" t="s">
        <v>338</v>
      </c>
      <c r="AQ32" t="s">
        <v>338</v>
      </c>
      <c r="BH32" s="104" t="s">
        <v>452</v>
      </c>
    </row>
    <row r="33" spans="2:6" x14ac:dyDescent="0.25">
      <c r="B33" s="8" t="s">
        <v>184</v>
      </c>
      <c r="F33" s="54" t="s">
        <v>147</v>
      </c>
    </row>
  </sheetData>
  <mergeCells count="32">
    <mergeCell ref="BZ10:CE10"/>
    <mergeCell ref="BT10:BY10"/>
    <mergeCell ref="K17:O17"/>
    <mergeCell ref="BH10:BM10"/>
    <mergeCell ref="AX10:BC10"/>
    <mergeCell ref="AK10:AP10"/>
    <mergeCell ref="F14:J14"/>
    <mergeCell ref="F15:J15"/>
    <mergeCell ref="Z10:AE10"/>
    <mergeCell ref="U10:X10"/>
    <mergeCell ref="P10:T10"/>
    <mergeCell ref="BD25:BG25"/>
    <mergeCell ref="C10:E10"/>
    <mergeCell ref="C11:E11"/>
    <mergeCell ref="K10:O10"/>
    <mergeCell ref="K11:O11"/>
    <mergeCell ref="F10:J10"/>
    <mergeCell ref="F11:J11"/>
    <mergeCell ref="K18:O18"/>
    <mergeCell ref="K14:O14"/>
    <mergeCell ref="K15:O15"/>
    <mergeCell ref="F18:J18"/>
    <mergeCell ref="F13:J13"/>
    <mergeCell ref="K13:O13"/>
    <mergeCell ref="F16:J16"/>
    <mergeCell ref="F17:J17"/>
    <mergeCell ref="K16:O16"/>
    <mergeCell ref="AJ22:AJ23"/>
    <mergeCell ref="AF10:AJ10"/>
    <mergeCell ref="BD10:BG10"/>
    <mergeCell ref="BN10:BS10"/>
    <mergeCell ref="AQ10:AW10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L24"/>
  <sheetViews>
    <sheetView zoomScale="85" zoomScaleNormal="85" workbookViewId="0">
      <selection activeCell="D5" sqref="D5"/>
    </sheetView>
  </sheetViews>
  <sheetFormatPr defaultColWidth="8.88671875" defaultRowHeight="17.399999999999999" x14ac:dyDescent="0.25"/>
  <cols>
    <col min="1" max="1" width="13.77734375" style="117" customWidth="1"/>
    <col min="2" max="2" width="17.5546875" style="117" customWidth="1"/>
    <col min="3" max="3" width="25.5546875" style="117" bestFit="1" customWidth="1"/>
    <col min="4" max="4" width="35.77734375" style="117" customWidth="1"/>
    <col min="5" max="5" width="21" style="117" customWidth="1"/>
    <col min="6" max="6" width="18" style="117" customWidth="1"/>
    <col min="7" max="7" width="19.21875" style="117" customWidth="1"/>
    <col min="8" max="10" width="16.88671875" style="117" bestFit="1" customWidth="1"/>
    <col min="11" max="11" width="17.44140625" style="117" customWidth="1"/>
    <col min="12" max="12" width="16.88671875" style="117" bestFit="1" customWidth="1"/>
    <col min="13" max="16384" width="8.88671875" style="117"/>
  </cols>
  <sheetData>
    <row r="1" spans="1:12" ht="22.2" customHeight="1" x14ac:dyDescent="0.25">
      <c r="A1" s="131" t="s">
        <v>533</v>
      </c>
      <c r="B1" s="127" t="s">
        <v>532</v>
      </c>
      <c r="C1" s="159" t="str">
        <f>VLOOKUP(C2,我的采购台账!A2:Y278,9,FALSE)</f>
        <v>QG2008030207</v>
      </c>
      <c r="D1" s="144"/>
      <c r="E1" s="144"/>
    </row>
    <row r="2" spans="1:12" ht="22.2" customHeight="1" x14ac:dyDescent="0.25">
      <c r="A2" s="132" t="s">
        <v>510</v>
      </c>
      <c r="B2" s="119" t="s">
        <v>505</v>
      </c>
      <c r="C2" s="162" t="s">
        <v>1730</v>
      </c>
      <c r="D2" s="144"/>
      <c r="E2" s="144"/>
    </row>
    <row r="3" spans="1:12" ht="22.2" customHeight="1" x14ac:dyDescent="0.25">
      <c r="A3" s="251" t="s">
        <v>515</v>
      </c>
      <c r="B3" s="120" t="s">
        <v>524</v>
      </c>
      <c r="C3" s="160" t="str">
        <f>VLOOKUP(C2,我的采购台账!A2:Y278,10,FALSE)</f>
        <v>CD2008180271</v>
      </c>
      <c r="D3" s="144"/>
      <c r="E3" s="144"/>
      <c r="I3" s="117" t="s">
        <v>1660</v>
      </c>
    </row>
    <row r="4" spans="1:12" ht="22.2" customHeight="1" x14ac:dyDescent="0.25">
      <c r="A4" s="252"/>
      <c r="B4" s="120" t="s">
        <v>503</v>
      </c>
      <c r="C4" s="168">
        <f>VLOOKUP(C2,我的采购台账!A2:Y278,8,FALSE)</f>
        <v>44024</v>
      </c>
      <c r="D4" s="144"/>
      <c r="E4" s="144"/>
    </row>
    <row r="5" spans="1:12" ht="22.2" customHeight="1" x14ac:dyDescent="0.25">
      <c r="A5" s="252"/>
      <c r="B5" s="120" t="s">
        <v>504</v>
      </c>
      <c r="C5" s="160" t="str">
        <f>IFERROR(IF(LEN(VLOOKUP(C2,我的采购台账!A2:Y279,2,FALSE))=0,"",VLOOKUP(C2,我的采购台账!A2:Y279,2,FALSE)),"")</f>
        <v>2008298-GO-SQ</v>
      </c>
      <c r="D5" s="144"/>
      <c r="E5" s="144"/>
    </row>
    <row r="6" spans="1:12" ht="22.2" customHeight="1" x14ac:dyDescent="0.25">
      <c r="A6" s="252"/>
      <c r="B6" s="120" t="s">
        <v>1672</v>
      </c>
      <c r="C6" s="160">
        <f>VLOOKUP(C2,我的采购台账!A2:Y278,19,FALSE)</f>
        <v>29</v>
      </c>
    </row>
    <row r="7" spans="1:12" ht="22.2" customHeight="1" x14ac:dyDescent="0.25">
      <c r="A7" s="253"/>
      <c r="B7" s="170" t="s">
        <v>545</v>
      </c>
      <c r="C7" s="171" t="s">
        <v>1659</v>
      </c>
    </row>
    <row r="8" spans="1:12" ht="22.2" customHeight="1" x14ac:dyDescent="0.25">
      <c r="A8" s="248" t="s">
        <v>516</v>
      </c>
      <c r="B8" s="126" t="s">
        <v>519</v>
      </c>
      <c r="C8" s="169" t="s">
        <v>517</v>
      </c>
      <c r="D8" s="169" t="s">
        <v>1673</v>
      </c>
      <c r="E8" s="169" t="s">
        <v>1674</v>
      </c>
      <c r="F8" s="169" t="s">
        <v>1675</v>
      </c>
      <c r="G8" s="169" t="s">
        <v>1676</v>
      </c>
      <c r="H8" s="169" t="s">
        <v>1677</v>
      </c>
      <c r="I8" s="169" t="s">
        <v>1678</v>
      </c>
      <c r="J8" s="169" t="s">
        <v>1679</v>
      </c>
      <c r="K8" s="169" t="s">
        <v>1680</v>
      </c>
      <c r="L8" s="169" t="s">
        <v>1681</v>
      </c>
    </row>
    <row r="9" spans="1:12" ht="22.2" customHeight="1" x14ac:dyDescent="0.25">
      <c r="A9" s="249"/>
      <c r="B9" s="121" t="s">
        <v>529</v>
      </c>
      <c r="C9" s="142">
        <f>VLOOKUP(C2,我的采购台账!A2:Y278,14,FALSE)</f>
        <v>44049</v>
      </c>
      <c r="D9" s="142">
        <f>IFERROR(VLOOKUP(D12,我的采购台账!L2:Y613,3,FALSE),"")</f>
        <v>44053</v>
      </c>
      <c r="E9" s="142" t="str">
        <f>IFERROR(VLOOKUP(E12,我的采购台账!L2:Y613,3,FALSE),"")</f>
        <v/>
      </c>
      <c r="F9" s="142" t="str">
        <f>IFERROR(VLOOKUP(F12,我的采购台账!L2:Y613,3,FALSE),"")</f>
        <v/>
      </c>
      <c r="G9" s="142" t="str">
        <f>IFERROR(VLOOKUP(G12,我的采购台账!L2:Y613,3,FALSE),"")</f>
        <v/>
      </c>
      <c r="H9" s="142" t="str">
        <f>IFERROR(VLOOKUP(H12,我的采购台账!L2:Y613,3,FALSE),"")</f>
        <v/>
      </c>
      <c r="I9" s="142" t="str">
        <f>IFERROR(VLOOKUP(I12,我的采购台账!L2:Y613,3,FALSE),"")</f>
        <v/>
      </c>
      <c r="J9" s="142" t="str">
        <f>IFERROR(VLOOKUP(J12,我的采购台账!L2:Y613,3,FALSE),"")</f>
        <v/>
      </c>
      <c r="K9" s="142" t="str">
        <f>IFERROR(VLOOKUP(K12,我的采购台账!L2:Y613,3,FALSE),"")</f>
        <v/>
      </c>
      <c r="L9" s="142" t="str">
        <f>IFERROR(VLOOKUP(L12,我的采购台账!L2:Y613,3,FALSE),"")</f>
        <v/>
      </c>
    </row>
    <row r="10" spans="1:12" ht="22.2" customHeight="1" x14ac:dyDescent="0.25">
      <c r="A10" s="249"/>
      <c r="B10" s="121" t="s">
        <v>506</v>
      </c>
      <c r="C10" s="122" t="str">
        <f>VLOOKUP(C2,我的采购台账!A2:Y278,17,FALSE)</f>
        <v>ITT</v>
      </c>
      <c r="D10" s="142" t="str">
        <f>IFERROR(VLOOKUP(D12,我的采购台账!L2:Y613,6,FALSE),"")</f>
        <v>ITT</v>
      </c>
      <c r="E10" s="122" t="str">
        <f>IFERROR(VLOOKUP(E12,我的采购台账!L2:Y613,6,FALSE),"")</f>
        <v/>
      </c>
      <c r="F10" s="122" t="str">
        <f>IFERROR(VLOOKUP(F12,我的采购台账!L2:Y613,6,FALSE),"")</f>
        <v/>
      </c>
      <c r="G10" s="122" t="str">
        <f>IFERROR(VLOOKUP(G12,我的采购台账!L2:Y613,6,FALSE),"")</f>
        <v/>
      </c>
      <c r="H10" s="122" t="str">
        <f>IFERROR(VLOOKUP(H12,我的采购台账!L2:Y613,6,FALSE),"")</f>
        <v/>
      </c>
      <c r="I10" s="122" t="str">
        <f>IFERROR(VLOOKUP(I12,我的采购台账!L2:Y613,6,FALSE),"")</f>
        <v/>
      </c>
      <c r="J10" s="122" t="str">
        <f>IFERROR(VLOOKUP(J12,我的采购台账!L2:Y613,6,FALSE),"")</f>
        <v/>
      </c>
      <c r="K10" s="122" t="str">
        <f>IFERROR(VLOOKUP(K12,我的采购台账!L2:Y613,6,FALSE),"")</f>
        <v/>
      </c>
      <c r="L10" s="122" t="str">
        <f>IFERROR(VLOOKUP(L12,我的采购台账!L2:Y613,6,FALSE),"")</f>
        <v/>
      </c>
    </row>
    <row r="11" spans="1:12" ht="22.2" customHeight="1" x14ac:dyDescent="0.25">
      <c r="A11" s="249"/>
      <c r="B11" s="121" t="s">
        <v>513</v>
      </c>
      <c r="C11" s="122" t="str">
        <f>VLOOKUP(C2,我的采购台账!A2:Y278,16,FALSE)</f>
        <v>大连</v>
      </c>
      <c r="D11" s="122" t="str">
        <f>IFERROR(VLOOKUP(D12,我的采购台账!L2:Y613,5,FALSE),"")</f>
        <v>大连</v>
      </c>
      <c r="E11" s="122" t="str">
        <f>IFERROR(VLOOKUP(E12,我的采购台账!L2:Y613,5,FALSE),"")</f>
        <v/>
      </c>
      <c r="F11" s="122" t="str">
        <f>IFERROR(VLOOKUP(F12,我的采购台账!L2:Y613,5,FALSE),"")</f>
        <v/>
      </c>
      <c r="G11" s="122" t="str">
        <f>IFERROR(VLOOKUP(G12,我的采购台账!L2:Y613,5,FALSE),"")</f>
        <v/>
      </c>
      <c r="H11" s="122" t="str">
        <f>IFERROR(VLOOKUP(H12,我的采购台账!L2:Y613,5,FALSE),"")</f>
        <v/>
      </c>
      <c r="I11" s="122" t="str">
        <f>IFERROR(VLOOKUP(I12,我的采购台账!L2:Y613,5,FALSE),"")</f>
        <v/>
      </c>
      <c r="J11" s="122" t="str">
        <f>IFERROR(VLOOKUP(J12,我的采购台账!L2:Y613,5,FALSE),"")</f>
        <v/>
      </c>
      <c r="K11" s="122" t="str">
        <f>IFERROR(VLOOKUP(K12,我的采购台账!L2:Y613,5,FALSE),"")</f>
        <v/>
      </c>
      <c r="L11" s="122" t="str">
        <f>IFERROR(VLOOKUP(L12,我的采购台账!L2:Y613,5,FALSE),"")</f>
        <v/>
      </c>
    </row>
    <row r="12" spans="1:12" ht="22.2" customHeight="1" x14ac:dyDescent="0.25">
      <c r="A12" s="249"/>
      <c r="B12" s="121" t="s">
        <v>520</v>
      </c>
      <c r="C12" s="197">
        <f>VLOOKUP(C2,我的采购台账!A2:V278,12,FALSE)</f>
        <v>4346.4319999999998</v>
      </c>
      <c r="D12" s="197">
        <f>INDEX(我的采购台账!L:L,MATCH(C12,我的采购台账!L:L,0)+1)</f>
        <v>2928.6970000000001</v>
      </c>
      <c r="E12" s="197">
        <f>INDEX(我的采购台账!L:L,MATCH(C12,我的采购台账!L:L,0)+2)</f>
        <v>0</v>
      </c>
      <c r="F12" s="197">
        <f>INDEX(我的采购台账!L:L,MATCH(C12,我的采购台账!L:L,0)+3)</f>
        <v>0</v>
      </c>
      <c r="G12" s="197">
        <f>INDEX(我的采购台账!L:L,MATCH(C12,我的采购台账!L:L,0)+4)</f>
        <v>0</v>
      </c>
      <c r="H12" s="197">
        <f>INDEX(我的采购台账!L:L,MATCH(C12,我的采购台账!L:L,0)+5)</f>
        <v>0</v>
      </c>
      <c r="I12" s="197">
        <f>INDEX(我的采购台账!L:L,MATCH(C12,我的采购台账!L:L,0)+6)</f>
        <v>0</v>
      </c>
      <c r="J12" s="197">
        <f>INDEX(我的采购台账!L:L,MATCH(C12,我的采购台账!L:L,0)+7)</f>
        <v>0</v>
      </c>
      <c r="K12" s="197">
        <f>INDEX(我的采购台账!L:L,MATCH(C12,我的采购台账!L:L,0)+8)</f>
        <v>0</v>
      </c>
      <c r="L12" s="197">
        <f>INDEX(我的采购台账!L:L,MATCH(C12,我的采购台账!L:L,0)+9)</f>
        <v>0</v>
      </c>
    </row>
    <row r="13" spans="1:12" ht="22.2" customHeight="1" x14ac:dyDescent="0.25">
      <c r="A13" s="250"/>
      <c r="B13" s="121" t="s">
        <v>521</v>
      </c>
      <c r="C13" s="141">
        <f>VLOOKUP(C2,我的采购台账!A2:Y278,13,FALSE)</f>
        <v>32518.57</v>
      </c>
      <c r="D13" s="141">
        <f>IFERROR(VLOOKUP(D12,我的采购台账!L2:Y613,2,FALSE),"")</f>
        <v>21941.09</v>
      </c>
      <c r="E13" s="141" t="str">
        <f>IFERROR(VLOOKUP(E12,我的采购台账!L2:Y613,2,FALSE),"")</f>
        <v/>
      </c>
      <c r="F13" s="141" t="str">
        <f>IFERROR(VLOOKUP(F12,我的采购台账!L2:Y613,2,FALSE),"")</f>
        <v/>
      </c>
      <c r="G13" s="141" t="str">
        <f>IFERROR(VLOOKUP(G12,我的采购台账!L2:Y613,2,FALSE),"")</f>
        <v/>
      </c>
      <c r="H13" s="141" t="str">
        <f>IFERROR(VLOOKUP(H12,我的采购台账!L2:Y613,2,FALSE),"")</f>
        <v/>
      </c>
      <c r="I13" s="141" t="str">
        <f>IFERROR(VLOOKUP(I12,我的采购台账!L2:Y613,2,FALSE),"")</f>
        <v/>
      </c>
      <c r="J13" s="141" t="str">
        <f>IFERROR(VLOOKUP(J12,我的采购台账!L2:Y613,2,FALSE),"")</f>
        <v/>
      </c>
      <c r="K13" s="141" t="str">
        <f>IFERROR(VLOOKUP(K12,我的采购台账!L2:Y613,2,FALSE),"")</f>
        <v/>
      </c>
      <c r="L13" s="141" t="str">
        <f>IFERROR(VLOOKUP(L12,我的采购台账!L2:Y613,2,FALSE),"")</f>
        <v/>
      </c>
    </row>
    <row r="14" spans="1:12" ht="22.2" customHeight="1" x14ac:dyDescent="0.25">
      <c r="A14" s="242" t="s">
        <v>523</v>
      </c>
      <c r="B14" s="123" t="s">
        <v>525</v>
      </c>
      <c r="C14" s="163" t="str">
        <f>VLOOKUP(C2,我的采购台账!A2:Y278,15,FALSE)</f>
        <v>CR2008180419</v>
      </c>
      <c r="D14" s="172" t="str">
        <f>IFERROR(VLOOKUP(D12,我的采购台账!L2:Y613,4,FALSE),"")</f>
        <v>CR2008180420</v>
      </c>
      <c r="E14" s="172" t="str">
        <f>IFERROR(VLOOKUP(E12,我的采购台账!L2:Y613,4,FALSE),"")</f>
        <v/>
      </c>
      <c r="F14" s="172" t="str">
        <f>IFERROR(VLOOKUP(F12,我的采购台账!L2:Y613,4,FALSE),"")</f>
        <v/>
      </c>
      <c r="G14" s="172" t="str">
        <f>IFERROR(VLOOKUP(G12,我的采购台账!L2:Y613,4,FALSE),"")</f>
        <v/>
      </c>
      <c r="H14" s="172" t="str">
        <f>IFERROR(VLOOKUP(H12,我的采购台账!L2:Y613,4,FALSE),"")</f>
        <v/>
      </c>
      <c r="I14" s="172" t="str">
        <f>IFERROR(VLOOKUP(I12,我的采购台账!L2:Y613,4,FALSE),"")</f>
        <v/>
      </c>
      <c r="J14" s="172" t="str">
        <f>IFERROR(VLOOKUP(J12,我的采购台账!L2:Y613,4,FALSE),"")</f>
        <v/>
      </c>
      <c r="K14" s="172" t="str">
        <f>IFERROR(VLOOKUP(K12,我的采购台账!L2:Y613,4,FALSE),"")</f>
        <v/>
      </c>
      <c r="L14" s="172" t="str">
        <f>IFERROR(VLOOKUP(L12,我的采购台账!L2:Y613,4,FALSE),"")</f>
        <v/>
      </c>
    </row>
    <row r="15" spans="1:12" ht="22.2" customHeight="1" x14ac:dyDescent="0.25">
      <c r="A15" s="243"/>
      <c r="B15" s="123" t="s">
        <v>170</v>
      </c>
      <c r="C15" s="143">
        <f>VLOOKUP(C2,我的采购台账!A2:Y278,18,FALSE)</f>
        <v>44054</v>
      </c>
      <c r="D15" s="143">
        <f>IFERROR(VLOOKUP(D12,我的采购台账!L2:Y613,7,FALSE),"")</f>
        <v>44058</v>
      </c>
      <c r="E15" s="143" t="str">
        <f>IFERROR(VLOOKUP(E12,我的采购台账!L2:Y613,7,FALSE),"")</f>
        <v/>
      </c>
      <c r="F15" s="143" t="str">
        <f>IFERROR(VLOOKUP(F12,我的采购台账!L2:Y613,7,FALSE),"")</f>
        <v/>
      </c>
      <c r="G15" s="143" t="str">
        <f>IFERROR(VLOOKUP(G12,我的采购台账!L2:Y613,7,FALSE),"")</f>
        <v/>
      </c>
      <c r="H15" s="143" t="str">
        <f>IFERROR(VLOOKUP(H12,我的采购台账!L2:Y613,7,FALSE),"")</f>
        <v/>
      </c>
      <c r="I15" s="143" t="str">
        <f>IFERROR(VLOOKUP(I12,我的采购台账!L2:Y613,7,FALSE),"")</f>
        <v/>
      </c>
      <c r="J15" s="143" t="str">
        <f>IFERROR(VLOOKUP(J12,我的采购台账!L2:Y613,7,FALSE),"")</f>
        <v/>
      </c>
      <c r="K15" s="143" t="str">
        <f>IFERROR(VLOOKUP(K12,我的采购台账!L2:Y613,7,FALSE),"")</f>
        <v/>
      </c>
      <c r="L15" s="143" t="str">
        <f>IFERROR(VLOOKUP(L12,我的采购台账!L2:Y613,7,FALSE),"")</f>
        <v/>
      </c>
    </row>
    <row r="16" spans="1:12" ht="22.2" customHeight="1" x14ac:dyDescent="0.25">
      <c r="A16" s="244"/>
      <c r="B16" s="123" t="s">
        <v>511</v>
      </c>
      <c r="C16" s="143">
        <f>VLOOKUP(C2,我的采购台账!A2:Y279,20,FALSE)</f>
        <v>44083</v>
      </c>
      <c r="D16" s="143">
        <f>IFERROR(VLOOKUP(D12,我的采购台账!L2:Y613,9,FALSE),"")</f>
        <v>44088</v>
      </c>
      <c r="E16" s="143" t="str">
        <f>IFERROR(VLOOKUP(E12,我的采购台账!L2:Y614,9,FALSE),"")</f>
        <v/>
      </c>
      <c r="F16" s="143" t="str">
        <f>IFERROR(VLOOKUP(F12,我的采购台账!L2:Y614,9,FALSE),"")</f>
        <v/>
      </c>
      <c r="G16" s="143" t="str">
        <f>IFERROR(VLOOKUP(G12,我的采购台账!L2:Y614,9,FALSE),"")</f>
        <v/>
      </c>
      <c r="H16" s="143" t="str">
        <f>IFERROR(VLOOKUP(H12,我的采购台账!L2:Y614,9,FALSE),"")</f>
        <v/>
      </c>
      <c r="I16" s="143" t="str">
        <f>IFERROR(VLOOKUP(I12,我的采购台账!L2:Y614,9,FALSE),"")</f>
        <v/>
      </c>
      <c r="J16" s="143" t="str">
        <f>IFERROR(VLOOKUP(J12,我的采购台账!L2:Y614,9,FALSE),"")</f>
        <v/>
      </c>
      <c r="K16" s="143" t="str">
        <f>IFERROR(VLOOKUP(K12,我的采购台账!L2:Y614,9,FALSE),"")</f>
        <v/>
      </c>
      <c r="L16" s="143" t="str">
        <f>IFERROR(VLOOKUP(L12,我的采购台账!L2:Y614,9,FALSE),"")</f>
        <v/>
      </c>
    </row>
    <row r="17" spans="1:12" ht="22.2" customHeight="1" x14ac:dyDescent="0.25">
      <c r="A17" s="245" t="s">
        <v>528</v>
      </c>
      <c r="B17" s="124" t="s">
        <v>1671</v>
      </c>
      <c r="C17" s="165">
        <f>VLOOKUP(C2,我的采购台账!A2:Y278,4,FALSE)</f>
        <v>0</v>
      </c>
      <c r="D17" s="165">
        <f>C17</f>
        <v>0</v>
      </c>
      <c r="E17" s="165">
        <f t="shared" ref="E17:L17" si="0">D17</f>
        <v>0</v>
      </c>
      <c r="F17" s="165">
        <f t="shared" si="0"/>
        <v>0</v>
      </c>
      <c r="G17" s="165">
        <f t="shared" si="0"/>
        <v>0</v>
      </c>
      <c r="H17" s="165">
        <f t="shared" si="0"/>
        <v>0</v>
      </c>
      <c r="I17" s="165">
        <f t="shared" si="0"/>
        <v>0</v>
      </c>
      <c r="J17" s="165">
        <f t="shared" si="0"/>
        <v>0</v>
      </c>
      <c r="K17" s="165">
        <f t="shared" si="0"/>
        <v>0</v>
      </c>
      <c r="L17" s="165">
        <f t="shared" si="0"/>
        <v>0</v>
      </c>
    </row>
    <row r="18" spans="1:12" ht="22.2" customHeight="1" x14ac:dyDescent="0.25">
      <c r="A18" s="246"/>
      <c r="B18" s="124" t="s">
        <v>507</v>
      </c>
      <c r="C18" s="161">
        <f>IFERROR(VLOOKUP(C2,我的采购台账!A2:Y278,24,FALSE),"")</f>
        <v>0</v>
      </c>
      <c r="D18" s="161">
        <f>IFERROR(VLOOKUP(D12,我的采购台账!L2:Y613,13,FALSE),"")</f>
        <v>0</v>
      </c>
      <c r="E18" s="161" t="str">
        <f>IFERROR(VLOOKUP(E12,我的采购台账!L2:Y613,13,FALSE),"")</f>
        <v/>
      </c>
      <c r="F18" s="165" t="str">
        <f>IFERROR(VLOOKUP(F12,我的采购台账!L2:Y613,13,FALSE),"")</f>
        <v/>
      </c>
      <c r="G18" s="165" t="str">
        <f>IFERROR(VLOOKUP(G12,我的采购台账!L2:Y613,13,FALSE),"")</f>
        <v/>
      </c>
      <c r="H18" s="165" t="str">
        <f>IFERROR(VLOOKUP(H12,我的采购台账!L2:Y613,13,FALSE),"")</f>
        <v/>
      </c>
      <c r="I18" s="165" t="str">
        <f>IFERROR(VLOOKUP(I12,我的采购台账!L2:Y613,13,FALSE),"")</f>
        <v/>
      </c>
      <c r="J18" s="165" t="str">
        <f>IFERROR(VLOOKUP(J12,我的采购台账!L2:Y613,13,FALSE),"")</f>
        <v/>
      </c>
      <c r="K18" s="165" t="str">
        <f>IFERROR(VLOOKUP(K12,我的采购台账!L2:Y613,13,FALSE),"")</f>
        <v/>
      </c>
      <c r="L18" s="165" t="str">
        <f>IFERROR(VLOOKUP(L12,我的采购台账!L2:Y613,13,FALSE),"")</f>
        <v/>
      </c>
    </row>
    <row r="19" spans="1:12" ht="22.2" customHeight="1" x14ac:dyDescent="0.25">
      <c r="A19" s="246"/>
      <c r="B19" s="124" t="s">
        <v>508</v>
      </c>
      <c r="C19" s="161">
        <f>VLOOKUP(C2,我的采购台账!A2:Y278,22,FALSE)</f>
        <v>0</v>
      </c>
      <c r="D19" s="161">
        <f>IFERROR(VLOOKUP(D12,我的采购台账!L2:Y613,11,FALSE),"")</f>
        <v>0</v>
      </c>
      <c r="E19" s="161" t="str">
        <f>IFERROR(VLOOKUP(E12,我的采购台账!L2:Y613,11,FALSE),"")</f>
        <v/>
      </c>
      <c r="F19" s="161" t="str">
        <f>IFERROR(VLOOKUP(F12,我的采购台账!L2:Y613,11,FALSE),"")</f>
        <v/>
      </c>
      <c r="G19" s="161" t="str">
        <f>IFERROR(VLOOKUP(G12,我的采购台账!L2:Y613,11,FALSE),"")</f>
        <v/>
      </c>
      <c r="H19" s="161" t="str">
        <f>IFERROR(VLOOKUP(H12,我的采购台账!L2:Y613,11,FALSE),"")</f>
        <v/>
      </c>
      <c r="I19" s="161" t="str">
        <f>IFERROR(VLOOKUP(I12,我的采购台账!L2:Y613,11,FALSE),"")</f>
        <v/>
      </c>
      <c r="J19" s="161" t="str">
        <f>IFERROR(VLOOKUP(J12,我的采购台账!L2:Y613,11,FALSE),"")</f>
        <v/>
      </c>
      <c r="K19" s="161" t="str">
        <f>IFERROR(VLOOKUP(K12,我的采购台账!L2:Y613,11,FALSE),"")</f>
        <v/>
      </c>
      <c r="L19" s="161" t="str">
        <f>IFERROR(VLOOKUP(L12,我的采购台账!L2:Y613,11,FALSE),"")</f>
        <v/>
      </c>
    </row>
    <row r="20" spans="1:12" ht="22.2" customHeight="1" x14ac:dyDescent="0.25">
      <c r="A20" s="246"/>
      <c r="B20" s="124" t="s">
        <v>511</v>
      </c>
      <c r="C20" s="145">
        <f>VLOOKUP(C2,我的采购台账!A2:Y278,20,FALSE)</f>
        <v>44083</v>
      </c>
      <c r="D20" s="145">
        <f>IFERROR(VLOOKUP(D12,我的采购台账!L2:Y613,9,FALSE),"")</f>
        <v>44088</v>
      </c>
      <c r="E20" s="145" t="str">
        <f>IFERROR(VLOOKUP(E12,我的采购台账!L2:Y613,9,FALSE),"")</f>
        <v/>
      </c>
      <c r="F20" s="145" t="str">
        <f>IFERROR(VLOOKUP(F12,我的采购台账!L2:Y613,9,FALSE),"")</f>
        <v/>
      </c>
      <c r="G20" s="145" t="str">
        <f>IFERROR(VLOOKUP(G12,我的采购台账!L2:Y613,9,FALSE),"")</f>
        <v/>
      </c>
      <c r="H20" s="145" t="str">
        <f>IFERROR(VLOOKUP(H12,我的采购台账!L2:Y613,9,FALSE),"")</f>
        <v/>
      </c>
      <c r="I20" s="145" t="str">
        <f>IFERROR(VLOOKUP(I12,我的采购台账!L2:Y613,9,FALSE),"")</f>
        <v/>
      </c>
      <c r="J20" s="145" t="str">
        <f>IFERROR(VLOOKUP(J12,我的采购台账!L2:Y613,9,FALSE),"")</f>
        <v/>
      </c>
      <c r="K20" s="145" t="str">
        <f>IFERROR(VLOOKUP(K12,我的采购台账!L2:Y613,9,FALSE),"")</f>
        <v/>
      </c>
      <c r="L20" s="145" t="str">
        <f>IFERROR(VLOOKUP(L12,我的采购台账!L2:Y613,9,FALSE),"")</f>
        <v/>
      </c>
    </row>
    <row r="21" spans="1:12" ht="22.2" customHeight="1" x14ac:dyDescent="0.25">
      <c r="A21" s="246"/>
      <c r="B21" s="138" t="s">
        <v>534</v>
      </c>
      <c r="C21" s="145">
        <f>VLOOKUP(C2,我的采购台账!A2:Y278,23,FALSE)</f>
        <v>0</v>
      </c>
      <c r="D21" s="145">
        <f>IFERROR(VLOOKUP(D12,我的采购台账!L2:Y613,12,FALSE),"")</f>
        <v>0</v>
      </c>
      <c r="E21" s="145" t="str">
        <f>IFERROR(VLOOKUP(E12,我的采购台账!L2:Y613,12,FALSE),"")</f>
        <v/>
      </c>
      <c r="F21" s="145" t="str">
        <f>IFERROR(VLOOKUP(F12,我的采购台账!L2:Y613,12,FALSE),"")</f>
        <v/>
      </c>
      <c r="G21" s="145" t="str">
        <f>IFERROR(VLOOKUP(G12,我的采购台账!L2:Y613,12,FALSE),"")</f>
        <v/>
      </c>
      <c r="H21" s="145" t="str">
        <f>IFERROR(VLOOKUP(H12,我的采购台账!L2:Y613,12,FALSE),"")</f>
        <v/>
      </c>
      <c r="I21" s="145" t="str">
        <f>IFERROR(VLOOKUP(I12,我的采购台账!L2:Y613,12,FALSE),"")</f>
        <v/>
      </c>
      <c r="J21" s="145" t="str">
        <f>IFERROR(VLOOKUP(J12,我的采购台账!L2:Y613,12,FALSE),"")</f>
        <v/>
      </c>
      <c r="K21" s="145" t="str">
        <f>IFERROR(VLOOKUP(K12,我的采购台账!L2:Y613,12,FALSE),"")</f>
        <v/>
      </c>
      <c r="L21" s="145" t="str">
        <f>IFERROR(VLOOKUP(L12,我的采购台账!L2:Y613,12,FALSE),"")</f>
        <v/>
      </c>
    </row>
    <row r="22" spans="1:12" ht="22.2" customHeight="1" x14ac:dyDescent="0.25">
      <c r="A22" s="247"/>
      <c r="B22" s="124" t="s">
        <v>539</v>
      </c>
      <c r="C22" s="161">
        <f>VLOOKUP(C2,我的采购台账!A2:Y278,21,FALSE)</f>
        <v>0</v>
      </c>
      <c r="D22" s="161">
        <f>IFERROR(VLOOKUP(D12,我的采购台账!L2:Y613,10,FALSE),"")</f>
        <v>0</v>
      </c>
      <c r="E22" s="161" t="str">
        <f>IFERROR(VLOOKUP(E12,我的采购台账!L2:Y613,10,FALSE),"")</f>
        <v/>
      </c>
      <c r="F22" s="166" t="str">
        <f>IFERROR(VLOOKUP(F12,我的采购台账!L2:Y613,10,FALSE),"")</f>
        <v/>
      </c>
      <c r="G22" s="166" t="str">
        <f>IFERROR(VLOOKUP(G12,我的采购台账!L2:Y613,10,FALSE),"")</f>
        <v/>
      </c>
      <c r="H22" s="166" t="str">
        <f>IFERROR(VLOOKUP(H12,我的采购台账!L2:Y613,10,FALSE),"")</f>
        <v/>
      </c>
      <c r="I22" s="166" t="str">
        <f>IFERROR(VLOOKUP(I12,我的采购台账!L2:Y613,10,FALSE),"")</f>
        <v/>
      </c>
      <c r="J22" s="166" t="str">
        <f>IFERROR(VLOOKUP(J12,我的采购台账!L2:Y613,10,FALSE),"")</f>
        <v/>
      </c>
      <c r="K22" s="166" t="str">
        <f>IFERROR(VLOOKUP(K12,我的采购台账!L2:Y613,10,FALSE),"")</f>
        <v/>
      </c>
      <c r="L22" s="166" t="str">
        <f>IFERROR(VLOOKUP(L12,我的采购台账!L2:Y613,10,FALSE),"")</f>
        <v/>
      </c>
    </row>
    <row r="23" spans="1:12" x14ac:dyDescent="0.25">
      <c r="C23" s="118"/>
      <c r="D23" s="144"/>
    </row>
    <row r="24" spans="1:12" x14ac:dyDescent="0.25">
      <c r="C24" s="118"/>
    </row>
  </sheetData>
  <mergeCells count="4">
    <mergeCell ref="A14:A16"/>
    <mergeCell ref="A17:A22"/>
    <mergeCell ref="A8:A13"/>
    <mergeCell ref="A3:A7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1091"/>
  <sheetViews>
    <sheetView workbookViewId="0">
      <selection activeCell="H10" sqref="H10"/>
    </sheetView>
  </sheetViews>
  <sheetFormatPr defaultRowHeight="14.4" x14ac:dyDescent="0.25"/>
  <cols>
    <col min="3" max="3" width="22.109375" customWidth="1"/>
  </cols>
  <sheetData>
    <row r="1" spans="1:3" x14ac:dyDescent="0.25">
      <c r="A1" t="s">
        <v>546</v>
      </c>
      <c r="C1" t="s">
        <v>1657</v>
      </c>
    </row>
    <row r="2" spans="1:3" x14ac:dyDescent="0.25">
      <c r="A2" t="s">
        <v>567</v>
      </c>
      <c r="C2" s="164" t="s">
        <v>579</v>
      </c>
    </row>
    <row r="3" spans="1:3" x14ac:dyDescent="0.25">
      <c r="A3" t="s">
        <v>564</v>
      </c>
      <c r="C3" s="164" t="s">
        <v>580</v>
      </c>
    </row>
    <row r="4" spans="1:3" x14ac:dyDescent="0.25">
      <c r="A4" t="s">
        <v>562</v>
      </c>
      <c r="C4" s="164" t="s">
        <v>581</v>
      </c>
    </row>
    <row r="5" spans="1:3" x14ac:dyDescent="0.25">
      <c r="A5" t="s">
        <v>565</v>
      </c>
      <c r="C5" s="164" t="s">
        <v>582</v>
      </c>
    </row>
    <row r="6" spans="1:3" x14ac:dyDescent="0.25">
      <c r="A6" t="s">
        <v>570</v>
      </c>
      <c r="C6" s="164" t="s">
        <v>583</v>
      </c>
    </row>
    <row r="7" spans="1:3" x14ac:dyDescent="0.25">
      <c r="A7" t="s">
        <v>522</v>
      </c>
      <c r="C7" s="164" t="s">
        <v>584</v>
      </c>
    </row>
    <row r="8" spans="1:3" x14ac:dyDescent="0.25">
      <c r="A8" t="s">
        <v>547</v>
      </c>
      <c r="C8" s="164" t="s">
        <v>585</v>
      </c>
    </row>
    <row r="9" spans="1:3" x14ac:dyDescent="0.25">
      <c r="A9" t="s">
        <v>548</v>
      </c>
      <c r="C9" s="164" t="s">
        <v>586</v>
      </c>
    </row>
    <row r="10" spans="1:3" x14ac:dyDescent="0.25">
      <c r="A10" t="s">
        <v>549</v>
      </c>
      <c r="C10" s="164" t="s">
        <v>587</v>
      </c>
    </row>
    <row r="11" spans="1:3" x14ac:dyDescent="0.25">
      <c r="A11" t="s">
        <v>550</v>
      </c>
      <c r="C11" s="164" t="s">
        <v>588</v>
      </c>
    </row>
    <row r="12" spans="1:3" x14ac:dyDescent="0.25">
      <c r="A12" t="s">
        <v>551</v>
      </c>
      <c r="C12" s="164" t="s">
        <v>589</v>
      </c>
    </row>
    <row r="13" spans="1:3" x14ac:dyDescent="0.25">
      <c r="A13" t="s">
        <v>552</v>
      </c>
      <c r="C13" s="164" t="s">
        <v>590</v>
      </c>
    </row>
    <row r="14" spans="1:3" x14ac:dyDescent="0.25">
      <c r="A14" t="s">
        <v>553</v>
      </c>
      <c r="C14" s="164" t="s">
        <v>591</v>
      </c>
    </row>
    <row r="15" spans="1:3" x14ac:dyDescent="0.25">
      <c r="A15" t="s">
        <v>554</v>
      </c>
      <c r="C15" s="164" t="s">
        <v>592</v>
      </c>
    </row>
    <row r="16" spans="1:3" x14ac:dyDescent="0.25">
      <c r="A16" t="s">
        <v>555</v>
      </c>
      <c r="C16" s="164" t="s">
        <v>593</v>
      </c>
    </row>
    <row r="17" spans="1:3" x14ac:dyDescent="0.25">
      <c r="A17" t="s">
        <v>556</v>
      </c>
      <c r="C17" s="164" t="s">
        <v>594</v>
      </c>
    </row>
    <row r="18" spans="1:3" x14ac:dyDescent="0.25">
      <c r="A18" t="s">
        <v>544</v>
      </c>
      <c r="C18" s="164" t="s">
        <v>595</v>
      </c>
    </row>
    <row r="19" spans="1:3" x14ac:dyDescent="0.25">
      <c r="A19" t="s">
        <v>557</v>
      </c>
      <c r="C19" s="164" t="s">
        <v>596</v>
      </c>
    </row>
    <row r="20" spans="1:3" x14ac:dyDescent="0.25">
      <c r="A20" t="s">
        <v>558</v>
      </c>
      <c r="C20" s="164" t="s">
        <v>597</v>
      </c>
    </row>
    <row r="21" spans="1:3" x14ac:dyDescent="0.25">
      <c r="A21" t="s">
        <v>559</v>
      </c>
      <c r="C21" s="164" t="s">
        <v>598</v>
      </c>
    </row>
    <row r="22" spans="1:3" x14ac:dyDescent="0.25">
      <c r="A22" t="s">
        <v>560</v>
      </c>
      <c r="C22" s="164" t="s">
        <v>599</v>
      </c>
    </row>
    <row r="23" spans="1:3" x14ac:dyDescent="0.25">
      <c r="A23" t="s">
        <v>561</v>
      </c>
      <c r="C23" s="164" t="s">
        <v>600</v>
      </c>
    </row>
    <row r="24" spans="1:3" x14ac:dyDescent="0.25">
      <c r="A24" t="s">
        <v>563</v>
      </c>
      <c r="C24" s="164" t="s">
        <v>601</v>
      </c>
    </row>
    <row r="25" spans="1:3" x14ac:dyDescent="0.25">
      <c r="A25" t="s">
        <v>568</v>
      </c>
      <c r="C25" s="164" t="s">
        <v>602</v>
      </c>
    </row>
    <row r="26" spans="1:3" x14ac:dyDescent="0.25">
      <c r="A26" t="s">
        <v>569</v>
      </c>
      <c r="C26" s="164" t="s">
        <v>603</v>
      </c>
    </row>
    <row r="27" spans="1:3" x14ac:dyDescent="0.25">
      <c r="A27" t="s">
        <v>571</v>
      </c>
      <c r="C27" s="164" t="s">
        <v>604</v>
      </c>
    </row>
    <row r="28" spans="1:3" x14ac:dyDescent="0.25">
      <c r="A28" t="s">
        <v>572</v>
      </c>
      <c r="C28" s="164" t="s">
        <v>605</v>
      </c>
    </row>
    <row r="29" spans="1:3" x14ac:dyDescent="0.25">
      <c r="A29" t="s">
        <v>573</v>
      </c>
      <c r="C29" s="164" t="s">
        <v>605</v>
      </c>
    </row>
    <row r="30" spans="1:3" x14ac:dyDescent="0.25">
      <c r="A30" t="s">
        <v>574</v>
      </c>
      <c r="C30" s="164" t="s">
        <v>606</v>
      </c>
    </row>
    <row r="31" spans="1:3" x14ac:dyDescent="0.25">
      <c r="A31" t="s">
        <v>575</v>
      </c>
      <c r="C31" s="164" t="s">
        <v>607</v>
      </c>
    </row>
    <row r="32" spans="1:3" x14ac:dyDescent="0.25">
      <c r="A32" t="s">
        <v>576</v>
      </c>
      <c r="C32" s="164" t="s">
        <v>608</v>
      </c>
    </row>
    <row r="33" spans="1:3" x14ac:dyDescent="0.25">
      <c r="A33" t="s">
        <v>577</v>
      </c>
      <c r="C33" s="164" t="s">
        <v>609</v>
      </c>
    </row>
    <row r="34" spans="1:3" x14ac:dyDescent="0.25">
      <c r="A34" t="s">
        <v>578</v>
      </c>
      <c r="C34" s="164" t="s">
        <v>610</v>
      </c>
    </row>
    <row r="35" spans="1:3" x14ac:dyDescent="0.25">
      <c r="C35" s="164" t="s">
        <v>611</v>
      </c>
    </row>
    <row r="36" spans="1:3" x14ac:dyDescent="0.25">
      <c r="C36" s="164" t="s">
        <v>612</v>
      </c>
    </row>
    <row r="37" spans="1:3" x14ac:dyDescent="0.25">
      <c r="C37" s="164" t="s">
        <v>613</v>
      </c>
    </row>
    <row r="38" spans="1:3" x14ac:dyDescent="0.25">
      <c r="C38" s="164" t="s">
        <v>614</v>
      </c>
    </row>
    <row r="39" spans="1:3" x14ac:dyDescent="0.25">
      <c r="C39" s="164" t="s">
        <v>615</v>
      </c>
    </row>
    <row r="40" spans="1:3" x14ac:dyDescent="0.25">
      <c r="C40" s="164" t="s">
        <v>616</v>
      </c>
    </row>
    <row r="41" spans="1:3" x14ac:dyDescent="0.25">
      <c r="C41" s="164" t="s">
        <v>617</v>
      </c>
    </row>
    <row r="42" spans="1:3" x14ac:dyDescent="0.25">
      <c r="C42" s="164" t="s">
        <v>618</v>
      </c>
    </row>
    <row r="43" spans="1:3" x14ac:dyDescent="0.25">
      <c r="C43" s="164" t="s">
        <v>619</v>
      </c>
    </row>
    <row r="44" spans="1:3" x14ac:dyDescent="0.25">
      <c r="C44" s="164" t="s">
        <v>620</v>
      </c>
    </row>
    <row r="45" spans="1:3" x14ac:dyDescent="0.25">
      <c r="C45" s="164" t="s">
        <v>621</v>
      </c>
    </row>
    <row r="46" spans="1:3" x14ac:dyDescent="0.25">
      <c r="C46" s="164" t="s">
        <v>622</v>
      </c>
    </row>
    <row r="47" spans="1:3" x14ac:dyDescent="0.25">
      <c r="C47" s="164" t="s">
        <v>623</v>
      </c>
    </row>
    <row r="48" spans="1:3" x14ac:dyDescent="0.25">
      <c r="C48" s="164" t="s">
        <v>624</v>
      </c>
    </row>
    <row r="49" spans="3:3" x14ac:dyDescent="0.25">
      <c r="C49" s="164" t="s">
        <v>625</v>
      </c>
    </row>
    <row r="50" spans="3:3" x14ac:dyDescent="0.25">
      <c r="C50" s="164" t="s">
        <v>626</v>
      </c>
    </row>
    <row r="51" spans="3:3" x14ac:dyDescent="0.25">
      <c r="C51" s="164" t="s">
        <v>627</v>
      </c>
    </row>
    <row r="52" spans="3:3" x14ac:dyDescent="0.25">
      <c r="C52" s="164" t="s">
        <v>628</v>
      </c>
    </row>
    <row r="53" spans="3:3" x14ac:dyDescent="0.25">
      <c r="C53" s="164" t="s">
        <v>629</v>
      </c>
    </row>
    <row r="54" spans="3:3" x14ac:dyDescent="0.25">
      <c r="C54" s="164" t="s">
        <v>630</v>
      </c>
    </row>
    <row r="55" spans="3:3" x14ac:dyDescent="0.25">
      <c r="C55" s="164" t="s">
        <v>631</v>
      </c>
    </row>
    <row r="56" spans="3:3" x14ac:dyDescent="0.25">
      <c r="C56" s="164" t="s">
        <v>632</v>
      </c>
    </row>
    <row r="57" spans="3:3" x14ac:dyDescent="0.25">
      <c r="C57" s="164" t="s">
        <v>633</v>
      </c>
    </row>
    <row r="58" spans="3:3" x14ac:dyDescent="0.25">
      <c r="C58" s="164" t="s">
        <v>634</v>
      </c>
    </row>
    <row r="59" spans="3:3" x14ac:dyDescent="0.25">
      <c r="C59" s="164" t="s">
        <v>635</v>
      </c>
    </row>
    <row r="60" spans="3:3" x14ac:dyDescent="0.25">
      <c r="C60" s="164" t="s">
        <v>636</v>
      </c>
    </row>
    <row r="61" spans="3:3" x14ac:dyDescent="0.25">
      <c r="C61" s="164" t="s">
        <v>637</v>
      </c>
    </row>
    <row r="62" spans="3:3" x14ac:dyDescent="0.25">
      <c r="C62" s="164" t="s">
        <v>638</v>
      </c>
    </row>
    <row r="63" spans="3:3" x14ac:dyDescent="0.25">
      <c r="C63" s="164" t="s">
        <v>639</v>
      </c>
    </row>
    <row r="64" spans="3:3" x14ac:dyDescent="0.25">
      <c r="C64" s="164" t="s">
        <v>640</v>
      </c>
    </row>
    <row r="65" spans="3:3" x14ac:dyDescent="0.25">
      <c r="C65" s="164" t="s">
        <v>641</v>
      </c>
    </row>
    <row r="66" spans="3:3" x14ac:dyDescent="0.25">
      <c r="C66" s="164" t="s">
        <v>642</v>
      </c>
    </row>
    <row r="67" spans="3:3" x14ac:dyDescent="0.25">
      <c r="C67" s="164" t="s">
        <v>643</v>
      </c>
    </row>
    <row r="68" spans="3:3" x14ac:dyDescent="0.25">
      <c r="C68" s="164" t="s">
        <v>644</v>
      </c>
    </row>
    <row r="69" spans="3:3" x14ac:dyDescent="0.25">
      <c r="C69" s="164" t="s">
        <v>645</v>
      </c>
    </row>
    <row r="70" spans="3:3" x14ac:dyDescent="0.25">
      <c r="C70" s="164" t="s">
        <v>646</v>
      </c>
    </row>
    <row r="71" spans="3:3" x14ac:dyDescent="0.25">
      <c r="C71" s="164" t="s">
        <v>647</v>
      </c>
    </row>
    <row r="72" spans="3:3" x14ac:dyDescent="0.25">
      <c r="C72" s="164" t="s">
        <v>648</v>
      </c>
    </row>
    <row r="73" spans="3:3" x14ac:dyDescent="0.25">
      <c r="C73" s="164" t="s">
        <v>649</v>
      </c>
    </row>
    <row r="74" spans="3:3" x14ac:dyDescent="0.25">
      <c r="C74" s="164" t="s">
        <v>650</v>
      </c>
    </row>
    <row r="75" spans="3:3" x14ac:dyDescent="0.25">
      <c r="C75" s="164" t="s">
        <v>651</v>
      </c>
    </row>
    <row r="76" spans="3:3" x14ac:dyDescent="0.25">
      <c r="C76" s="164" t="s">
        <v>652</v>
      </c>
    </row>
    <row r="77" spans="3:3" x14ac:dyDescent="0.25">
      <c r="C77" s="164" t="s">
        <v>653</v>
      </c>
    </row>
    <row r="78" spans="3:3" x14ac:dyDescent="0.25">
      <c r="C78" s="164" t="s">
        <v>654</v>
      </c>
    </row>
    <row r="79" spans="3:3" x14ac:dyDescent="0.25">
      <c r="C79" s="164" t="s">
        <v>655</v>
      </c>
    </row>
    <row r="80" spans="3:3" x14ac:dyDescent="0.25">
      <c r="C80" s="164" t="s">
        <v>656</v>
      </c>
    </row>
    <row r="81" spans="3:3" x14ac:dyDescent="0.25">
      <c r="C81" s="164" t="s">
        <v>657</v>
      </c>
    </row>
    <row r="82" spans="3:3" x14ac:dyDescent="0.25">
      <c r="C82" s="164" t="s">
        <v>658</v>
      </c>
    </row>
    <row r="83" spans="3:3" x14ac:dyDescent="0.25">
      <c r="C83" s="164" t="s">
        <v>659</v>
      </c>
    </row>
    <row r="84" spans="3:3" x14ac:dyDescent="0.25">
      <c r="C84" s="164" t="s">
        <v>660</v>
      </c>
    </row>
    <row r="85" spans="3:3" x14ac:dyDescent="0.25">
      <c r="C85" s="164" t="s">
        <v>661</v>
      </c>
    </row>
    <row r="86" spans="3:3" x14ac:dyDescent="0.25">
      <c r="C86" s="164" t="s">
        <v>662</v>
      </c>
    </row>
    <row r="87" spans="3:3" x14ac:dyDescent="0.25">
      <c r="C87" s="164" t="s">
        <v>663</v>
      </c>
    </row>
    <row r="88" spans="3:3" x14ac:dyDescent="0.25">
      <c r="C88" s="164" t="s">
        <v>664</v>
      </c>
    </row>
    <row r="89" spans="3:3" x14ac:dyDescent="0.25">
      <c r="C89" s="164" t="s">
        <v>665</v>
      </c>
    </row>
    <row r="90" spans="3:3" x14ac:dyDescent="0.25">
      <c r="C90" s="164" t="s">
        <v>666</v>
      </c>
    </row>
    <row r="91" spans="3:3" x14ac:dyDescent="0.25">
      <c r="C91" s="164" t="s">
        <v>667</v>
      </c>
    </row>
    <row r="92" spans="3:3" x14ac:dyDescent="0.25">
      <c r="C92" s="164" t="s">
        <v>668</v>
      </c>
    </row>
    <row r="93" spans="3:3" x14ac:dyDescent="0.25">
      <c r="C93" s="164" t="s">
        <v>669</v>
      </c>
    </row>
    <row r="94" spans="3:3" x14ac:dyDescent="0.25">
      <c r="C94" s="164" t="s">
        <v>670</v>
      </c>
    </row>
    <row r="95" spans="3:3" x14ac:dyDescent="0.25">
      <c r="C95" s="164" t="s">
        <v>671</v>
      </c>
    </row>
    <row r="96" spans="3:3" x14ac:dyDescent="0.25">
      <c r="C96" s="164" t="s">
        <v>672</v>
      </c>
    </row>
    <row r="97" spans="3:3" x14ac:dyDescent="0.25">
      <c r="C97" s="164" t="s">
        <v>673</v>
      </c>
    </row>
    <row r="98" spans="3:3" x14ac:dyDescent="0.25">
      <c r="C98" s="164" t="s">
        <v>674</v>
      </c>
    </row>
    <row r="99" spans="3:3" x14ac:dyDescent="0.25">
      <c r="C99" s="164" t="s">
        <v>675</v>
      </c>
    </row>
    <row r="100" spans="3:3" x14ac:dyDescent="0.25">
      <c r="C100" s="164" t="s">
        <v>676</v>
      </c>
    </row>
    <row r="101" spans="3:3" x14ac:dyDescent="0.25">
      <c r="C101" s="164" t="s">
        <v>677</v>
      </c>
    </row>
    <row r="102" spans="3:3" x14ac:dyDescent="0.25">
      <c r="C102" s="164" t="s">
        <v>678</v>
      </c>
    </row>
    <row r="103" spans="3:3" x14ac:dyDescent="0.25">
      <c r="C103" s="164" t="s">
        <v>679</v>
      </c>
    </row>
    <row r="104" spans="3:3" x14ac:dyDescent="0.25">
      <c r="C104" s="164" t="s">
        <v>680</v>
      </c>
    </row>
    <row r="105" spans="3:3" x14ac:dyDescent="0.25">
      <c r="C105" s="164" t="s">
        <v>681</v>
      </c>
    </row>
    <row r="106" spans="3:3" x14ac:dyDescent="0.25">
      <c r="C106" s="164" t="s">
        <v>682</v>
      </c>
    </row>
    <row r="107" spans="3:3" x14ac:dyDescent="0.25">
      <c r="C107" s="164" t="s">
        <v>683</v>
      </c>
    </row>
    <row r="108" spans="3:3" x14ac:dyDescent="0.25">
      <c r="C108" s="164" t="s">
        <v>684</v>
      </c>
    </row>
    <row r="109" spans="3:3" x14ac:dyDescent="0.25">
      <c r="C109" s="164" t="s">
        <v>685</v>
      </c>
    </row>
    <row r="110" spans="3:3" x14ac:dyDescent="0.25">
      <c r="C110" s="164" t="s">
        <v>686</v>
      </c>
    </row>
    <row r="111" spans="3:3" x14ac:dyDescent="0.25">
      <c r="C111" s="164" t="s">
        <v>687</v>
      </c>
    </row>
    <row r="112" spans="3:3" x14ac:dyDescent="0.25">
      <c r="C112" s="164" t="s">
        <v>688</v>
      </c>
    </row>
    <row r="113" spans="3:3" x14ac:dyDescent="0.25">
      <c r="C113" s="164" t="s">
        <v>689</v>
      </c>
    </row>
    <row r="114" spans="3:3" x14ac:dyDescent="0.25">
      <c r="C114" s="164" t="s">
        <v>690</v>
      </c>
    </row>
    <row r="115" spans="3:3" x14ac:dyDescent="0.25">
      <c r="C115" s="164" t="s">
        <v>691</v>
      </c>
    </row>
    <row r="116" spans="3:3" x14ac:dyDescent="0.25">
      <c r="C116" s="164" t="s">
        <v>692</v>
      </c>
    </row>
    <row r="117" spans="3:3" x14ac:dyDescent="0.25">
      <c r="C117" s="164" t="s">
        <v>693</v>
      </c>
    </row>
    <row r="118" spans="3:3" x14ac:dyDescent="0.25">
      <c r="C118" s="164" t="s">
        <v>694</v>
      </c>
    </row>
    <row r="119" spans="3:3" x14ac:dyDescent="0.25">
      <c r="C119" s="164" t="s">
        <v>695</v>
      </c>
    </row>
    <row r="120" spans="3:3" x14ac:dyDescent="0.25">
      <c r="C120" s="164" t="s">
        <v>696</v>
      </c>
    </row>
    <row r="121" spans="3:3" x14ac:dyDescent="0.25">
      <c r="C121" s="164" t="s">
        <v>697</v>
      </c>
    </row>
    <row r="122" spans="3:3" x14ac:dyDescent="0.25">
      <c r="C122" s="164" t="s">
        <v>698</v>
      </c>
    </row>
    <row r="123" spans="3:3" x14ac:dyDescent="0.25">
      <c r="C123" s="164" t="s">
        <v>699</v>
      </c>
    </row>
    <row r="124" spans="3:3" x14ac:dyDescent="0.25">
      <c r="C124" s="164" t="s">
        <v>700</v>
      </c>
    </row>
    <row r="125" spans="3:3" x14ac:dyDescent="0.25">
      <c r="C125" s="164" t="s">
        <v>701</v>
      </c>
    </row>
    <row r="126" spans="3:3" x14ac:dyDescent="0.25">
      <c r="C126" s="164" t="s">
        <v>702</v>
      </c>
    </row>
    <row r="127" spans="3:3" x14ac:dyDescent="0.25">
      <c r="C127" s="164" t="s">
        <v>703</v>
      </c>
    </row>
    <row r="128" spans="3:3" x14ac:dyDescent="0.25">
      <c r="C128" s="164" t="s">
        <v>704</v>
      </c>
    </row>
    <row r="129" spans="3:3" x14ac:dyDescent="0.25">
      <c r="C129" s="164" t="s">
        <v>705</v>
      </c>
    </row>
    <row r="130" spans="3:3" x14ac:dyDescent="0.25">
      <c r="C130" s="164" t="s">
        <v>706</v>
      </c>
    </row>
    <row r="131" spans="3:3" x14ac:dyDescent="0.25">
      <c r="C131" s="164" t="s">
        <v>707</v>
      </c>
    </row>
    <row r="132" spans="3:3" x14ac:dyDescent="0.25">
      <c r="C132" s="164" t="s">
        <v>708</v>
      </c>
    </row>
    <row r="133" spans="3:3" x14ac:dyDescent="0.25">
      <c r="C133" s="164" t="s">
        <v>709</v>
      </c>
    </row>
    <row r="134" spans="3:3" x14ac:dyDescent="0.25">
      <c r="C134" s="164" t="s">
        <v>710</v>
      </c>
    </row>
    <row r="135" spans="3:3" x14ac:dyDescent="0.25">
      <c r="C135" s="164" t="s">
        <v>711</v>
      </c>
    </row>
    <row r="136" spans="3:3" x14ac:dyDescent="0.25">
      <c r="C136" s="164" t="s">
        <v>712</v>
      </c>
    </row>
    <row r="137" spans="3:3" x14ac:dyDescent="0.25">
      <c r="C137" s="164" t="s">
        <v>713</v>
      </c>
    </row>
    <row r="138" spans="3:3" x14ac:dyDescent="0.25">
      <c r="C138" s="164" t="s">
        <v>714</v>
      </c>
    </row>
    <row r="139" spans="3:3" x14ac:dyDescent="0.25">
      <c r="C139" s="164" t="s">
        <v>715</v>
      </c>
    </row>
    <row r="140" spans="3:3" x14ac:dyDescent="0.25">
      <c r="C140" s="164" t="s">
        <v>716</v>
      </c>
    </row>
    <row r="141" spans="3:3" x14ac:dyDescent="0.25">
      <c r="C141" s="164" t="s">
        <v>717</v>
      </c>
    </row>
    <row r="142" spans="3:3" x14ac:dyDescent="0.25">
      <c r="C142" s="164" t="s">
        <v>718</v>
      </c>
    </row>
    <row r="143" spans="3:3" x14ac:dyDescent="0.25">
      <c r="C143" s="164" t="s">
        <v>719</v>
      </c>
    </row>
    <row r="144" spans="3:3" x14ac:dyDescent="0.25">
      <c r="C144" s="164" t="s">
        <v>720</v>
      </c>
    </row>
    <row r="145" spans="3:3" x14ac:dyDescent="0.25">
      <c r="C145" s="164" t="s">
        <v>721</v>
      </c>
    </row>
    <row r="146" spans="3:3" x14ac:dyDescent="0.25">
      <c r="C146" s="164" t="s">
        <v>722</v>
      </c>
    </row>
    <row r="147" spans="3:3" x14ac:dyDescent="0.25">
      <c r="C147" s="164" t="s">
        <v>723</v>
      </c>
    </row>
    <row r="148" spans="3:3" x14ac:dyDescent="0.25">
      <c r="C148" s="164" t="s">
        <v>724</v>
      </c>
    </row>
    <row r="149" spans="3:3" x14ac:dyDescent="0.25">
      <c r="C149" s="164" t="s">
        <v>725</v>
      </c>
    </row>
    <row r="150" spans="3:3" x14ac:dyDescent="0.25">
      <c r="C150" s="164" t="s">
        <v>726</v>
      </c>
    </row>
    <row r="151" spans="3:3" x14ac:dyDescent="0.25">
      <c r="C151" s="164" t="s">
        <v>727</v>
      </c>
    </row>
    <row r="152" spans="3:3" x14ac:dyDescent="0.25">
      <c r="C152" s="164" t="s">
        <v>728</v>
      </c>
    </row>
    <row r="153" spans="3:3" x14ac:dyDescent="0.25">
      <c r="C153" s="164" t="s">
        <v>729</v>
      </c>
    </row>
    <row r="154" spans="3:3" x14ac:dyDescent="0.25">
      <c r="C154" s="164" t="s">
        <v>730</v>
      </c>
    </row>
    <row r="155" spans="3:3" x14ac:dyDescent="0.25">
      <c r="C155" s="164" t="s">
        <v>731</v>
      </c>
    </row>
    <row r="156" spans="3:3" x14ac:dyDescent="0.25">
      <c r="C156" s="164" t="s">
        <v>732</v>
      </c>
    </row>
    <row r="157" spans="3:3" x14ac:dyDescent="0.25">
      <c r="C157" s="164" t="s">
        <v>733</v>
      </c>
    </row>
    <row r="158" spans="3:3" x14ac:dyDescent="0.25">
      <c r="C158" s="164" t="s">
        <v>734</v>
      </c>
    </row>
    <row r="159" spans="3:3" x14ac:dyDescent="0.25">
      <c r="C159" s="164" t="s">
        <v>735</v>
      </c>
    </row>
    <row r="160" spans="3:3" x14ac:dyDescent="0.25">
      <c r="C160" s="164" t="s">
        <v>736</v>
      </c>
    </row>
    <row r="161" spans="3:3" x14ac:dyDescent="0.25">
      <c r="C161" s="164" t="s">
        <v>737</v>
      </c>
    </row>
    <row r="162" spans="3:3" x14ac:dyDescent="0.25">
      <c r="C162" s="164" t="s">
        <v>738</v>
      </c>
    </row>
    <row r="163" spans="3:3" x14ac:dyDescent="0.25">
      <c r="C163" s="164" t="s">
        <v>739</v>
      </c>
    </row>
    <row r="164" spans="3:3" x14ac:dyDescent="0.25">
      <c r="C164" s="164" t="s">
        <v>740</v>
      </c>
    </row>
    <row r="165" spans="3:3" x14ac:dyDescent="0.25">
      <c r="C165" s="164" t="s">
        <v>741</v>
      </c>
    </row>
    <row r="166" spans="3:3" x14ac:dyDescent="0.25">
      <c r="C166" s="164" t="s">
        <v>742</v>
      </c>
    </row>
    <row r="167" spans="3:3" x14ac:dyDescent="0.25">
      <c r="C167" s="164" t="s">
        <v>743</v>
      </c>
    </row>
    <row r="168" spans="3:3" x14ac:dyDescent="0.25">
      <c r="C168" s="164" t="s">
        <v>744</v>
      </c>
    </row>
    <row r="169" spans="3:3" x14ac:dyDescent="0.25">
      <c r="C169" s="164" t="s">
        <v>618</v>
      </c>
    </row>
    <row r="170" spans="3:3" x14ac:dyDescent="0.25">
      <c r="C170" s="164" t="s">
        <v>745</v>
      </c>
    </row>
    <row r="171" spans="3:3" x14ac:dyDescent="0.25">
      <c r="C171" s="164" t="s">
        <v>746</v>
      </c>
    </row>
    <row r="172" spans="3:3" x14ac:dyDescent="0.25">
      <c r="C172" s="164" t="s">
        <v>747</v>
      </c>
    </row>
    <row r="173" spans="3:3" x14ac:dyDescent="0.25">
      <c r="C173" s="164" t="s">
        <v>748</v>
      </c>
    </row>
    <row r="174" spans="3:3" x14ac:dyDescent="0.25">
      <c r="C174" s="164" t="s">
        <v>749</v>
      </c>
    </row>
    <row r="175" spans="3:3" x14ac:dyDescent="0.25">
      <c r="C175" s="164" t="s">
        <v>750</v>
      </c>
    </row>
    <row r="176" spans="3:3" x14ac:dyDescent="0.25">
      <c r="C176" s="164" t="s">
        <v>751</v>
      </c>
    </row>
    <row r="177" spans="3:3" x14ac:dyDescent="0.25">
      <c r="C177" s="164" t="s">
        <v>752</v>
      </c>
    </row>
    <row r="178" spans="3:3" x14ac:dyDescent="0.25">
      <c r="C178" s="164" t="s">
        <v>753</v>
      </c>
    </row>
    <row r="179" spans="3:3" x14ac:dyDescent="0.25">
      <c r="C179" s="164" t="s">
        <v>754</v>
      </c>
    </row>
    <row r="180" spans="3:3" x14ac:dyDescent="0.25">
      <c r="C180" s="164" t="s">
        <v>755</v>
      </c>
    </row>
    <row r="181" spans="3:3" x14ac:dyDescent="0.25">
      <c r="C181" s="164" t="s">
        <v>756</v>
      </c>
    </row>
    <row r="182" spans="3:3" x14ac:dyDescent="0.25">
      <c r="C182" s="164" t="s">
        <v>757</v>
      </c>
    </row>
    <row r="183" spans="3:3" x14ac:dyDescent="0.25">
      <c r="C183" s="164" t="s">
        <v>758</v>
      </c>
    </row>
    <row r="184" spans="3:3" x14ac:dyDescent="0.25">
      <c r="C184" s="164" t="s">
        <v>759</v>
      </c>
    </row>
    <row r="185" spans="3:3" x14ac:dyDescent="0.25">
      <c r="C185" s="164" t="s">
        <v>760</v>
      </c>
    </row>
    <row r="186" spans="3:3" x14ac:dyDescent="0.25">
      <c r="C186" s="164" t="s">
        <v>761</v>
      </c>
    </row>
    <row r="187" spans="3:3" x14ac:dyDescent="0.25">
      <c r="C187" s="164" t="s">
        <v>762</v>
      </c>
    </row>
    <row r="188" spans="3:3" x14ac:dyDescent="0.25">
      <c r="C188" s="164" t="s">
        <v>763</v>
      </c>
    </row>
    <row r="189" spans="3:3" x14ac:dyDescent="0.25">
      <c r="C189" s="164" t="s">
        <v>764</v>
      </c>
    </row>
    <row r="190" spans="3:3" x14ac:dyDescent="0.25">
      <c r="C190" s="164" t="s">
        <v>765</v>
      </c>
    </row>
    <row r="191" spans="3:3" x14ac:dyDescent="0.25">
      <c r="C191" s="164" t="s">
        <v>766</v>
      </c>
    </row>
    <row r="192" spans="3:3" x14ac:dyDescent="0.25">
      <c r="C192" s="164" t="s">
        <v>767</v>
      </c>
    </row>
    <row r="193" spans="3:3" x14ac:dyDescent="0.25">
      <c r="C193" s="164" t="s">
        <v>768</v>
      </c>
    </row>
    <row r="194" spans="3:3" x14ac:dyDescent="0.25">
      <c r="C194" s="164" t="s">
        <v>769</v>
      </c>
    </row>
    <row r="195" spans="3:3" x14ac:dyDescent="0.25">
      <c r="C195" s="164" t="s">
        <v>770</v>
      </c>
    </row>
    <row r="196" spans="3:3" x14ac:dyDescent="0.25">
      <c r="C196" s="164" t="s">
        <v>771</v>
      </c>
    </row>
    <row r="197" spans="3:3" x14ac:dyDescent="0.25">
      <c r="C197" s="164" t="s">
        <v>772</v>
      </c>
    </row>
    <row r="198" spans="3:3" x14ac:dyDescent="0.25">
      <c r="C198" s="164" t="s">
        <v>773</v>
      </c>
    </row>
    <row r="199" spans="3:3" x14ac:dyDescent="0.25">
      <c r="C199" s="164" t="s">
        <v>774</v>
      </c>
    </row>
    <row r="200" spans="3:3" x14ac:dyDescent="0.25">
      <c r="C200" s="164" t="s">
        <v>775</v>
      </c>
    </row>
    <row r="201" spans="3:3" x14ac:dyDescent="0.25">
      <c r="C201" s="164" t="s">
        <v>776</v>
      </c>
    </row>
    <row r="202" spans="3:3" x14ac:dyDescent="0.25">
      <c r="C202" s="164" t="s">
        <v>777</v>
      </c>
    </row>
    <row r="203" spans="3:3" x14ac:dyDescent="0.25">
      <c r="C203" s="164" t="s">
        <v>778</v>
      </c>
    </row>
    <row r="204" spans="3:3" x14ac:dyDescent="0.25">
      <c r="C204" s="164" t="s">
        <v>779</v>
      </c>
    </row>
    <row r="205" spans="3:3" x14ac:dyDescent="0.25">
      <c r="C205" s="164" t="s">
        <v>780</v>
      </c>
    </row>
    <row r="206" spans="3:3" x14ac:dyDescent="0.25">
      <c r="C206" s="164" t="s">
        <v>781</v>
      </c>
    </row>
    <row r="207" spans="3:3" x14ac:dyDescent="0.25">
      <c r="C207" s="164" t="s">
        <v>782</v>
      </c>
    </row>
    <row r="208" spans="3:3" x14ac:dyDescent="0.25">
      <c r="C208" s="164" t="s">
        <v>783</v>
      </c>
    </row>
    <row r="209" spans="3:3" x14ac:dyDescent="0.25">
      <c r="C209" s="164" t="s">
        <v>784</v>
      </c>
    </row>
    <row r="210" spans="3:3" x14ac:dyDescent="0.25">
      <c r="C210" s="164" t="s">
        <v>785</v>
      </c>
    </row>
    <row r="211" spans="3:3" x14ac:dyDescent="0.25">
      <c r="C211" s="164" t="s">
        <v>786</v>
      </c>
    </row>
    <row r="212" spans="3:3" x14ac:dyDescent="0.25">
      <c r="C212" s="164" t="s">
        <v>787</v>
      </c>
    </row>
    <row r="213" spans="3:3" x14ac:dyDescent="0.25">
      <c r="C213" s="164" t="s">
        <v>788</v>
      </c>
    </row>
    <row r="214" spans="3:3" x14ac:dyDescent="0.25">
      <c r="C214" s="164" t="s">
        <v>789</v>
      </c>
    </row>
    <row r="215" spans="3:3" x14ac:dyDescent="0.25">
      <c r="C215" s="164" t="s">
        <v>790</v>
      </c>
    </row>
    <row r="216" spans="3:3" x14ac:dyDescent="0.25">
      <c r="C216" s="164" t="s">
        <v>791</v>
      </c>
    </row>
    <row r="217" spans="3:3" x14ac:dyDescent="0.25">
      <c r="C217" s="164" t="s">
        <v>792</v>
      </c>
    </row>
    <row r="218" spans="3:3" x14ac:dyDescent="0.25">
      <c r="C218" s="164" t="s">
        <v>793</v>
      </c>
    </row>
    <row r="219" spans="3:3" x14ac:dyDescent="0.25">
      <c r="C219" s="164" t="s">
        <v>794</v>
      </c>
    </row>
    <row r="220" spans="3:3" x14ac:dyDescent="0.25">
      <c r="C220" s="164" t="s">
        <v>795</v>
      </c>
    </row>
    <row r="221" spans="3:3" x14ac:dyDescent="0.25">
      <c r="C221" s="164" t="s">
        <v>796</v>
      </c>
    </row>
    <row r="222" spans="3:3" x14ac:dyDescent="0.25">
      <c r="C222" s="164" t="s">
        <v>797</v>
      </c>
    </row>
    <row r="223" spans="3:3" x14ac:dyDescent="0.25">
      <c r="C223" s="164" t="s">
        <v>798</v>
      </c>
    </row>
    <row r="224" spans="3:3" x14ac:dyDescent="0.25">
      <c r="C224" s="164" t="s">
        <v>799</v>
      </c>
    </row>
    <row r="225" spans="3:3" x14ac:dyDescent="0.25">
      <c r="C225" s="164" t="s">
        <v>800</v>
      </c>
    </row>
    <row r="226" spans="3:3" x14ac:dyDescent="0.25">
      <c r="C226" s="164" t="s">
        <v>801</v>
      </c>
    </row>
    <row r="227" spans="3:3" x14ac:dyDescent="0.25">
      <c r="C227" s="164" t="s">
        <v>802</v>
      </c>
    </row>
    <row r="228" spans="3:3" x14ac:dyDescent="0.25">
      <c r="C228" s="164" t="s">
        <v>803</v>
      </c>
    </row>
    <row r="229" spans="3:3" x14ac:dyDescent="0.25">
      <c r="C229" s="164" t="s">
        <v>804</v>
      </c>
    </row>
    <row r="230" spans="3:3" x14ac:dyDescent="0.25">
      <c r="C230" s="164" t="s">
        <v>805</v>
      </c>
    </row>
    <row r="231" spans="3:3" x14ac:dyDescent="0.25">
      <c r="C231" s="164" t="s">
        <v>806</v>
      </c>
    </row>
    <row r="232" spans="3:3" x14ac:dyDescent="0.25">
      <c r="C232" s="164" t="s">
        <v>807</v>
      </c>
    </row>
    <row r="233" spans="3:3" x14ac:dyDescent="0.25">
      <c r="C233" s="164" t="s">
        <v>808</v>
      </c>
    </row>
    <row r="234" spans="3:3" x14ac:dyDescent="0.25">
      <c r="C234" s="164" t="s">
        <v>809</v>
      </c>
    </row>
    <row r="235" spans="3:3" x14ac:dyDescent="0.25">
      <c r="C235" s="164" t="s">
        <v>810</v>
      </c>
    </row>
    <row r="236" spans="3:3" x14ac:dyDescent="0.25">
      <c r="C236" s="164" t="s">
        <v>811</v>
      </c>
    </row>
    <row r="237" spans="3:3" x14ac:dyDescent="0.25">
      <c r="C237" s="164" t="s">
        <v>812</v>
      </c>
    </row>
    <row r="238" spans="3:3" x14ac:dyDescent="0.25">
      <c r="C238" s="164" t="s">
        <v>813</v>
      </c>
    </row>
    <row r="239" spans="3:3" x14ac:dyDescent="0.25">
      <c r="C239" s="164" t="s">
        <v>814</v>
      </c>
    </row>
    <row r="240" spans="3:3" x14ac:dyDescent="0.25">
      <c r="C240" s="164" t="s">
        <v>815</v>
      </c>
    </row>
    <row r="241" spans="3:3" x14ac:dyDescent="0.25">
      <c r="C241" s="164" t="s">
        <v>816</v>
      </c>
    </row>
    <row r="242" spans="3:3" x14ac:dyDescent="0.25">
      <c r="C242" s="164" t="s">
        <v>817</v>
      </c>
    </row>
    <row r="243" spans="3:3" x14ac:dyDescent="0.25">
      <c r="C243" s="164" t="s">
        <v>818</v>
      </c>
    </row>
    <row r="244" spans="3:3" x14ac:dyDescent="0.25">
      <c r="C244" s="164" t="s">
        <v>819</v>
      </c>
    </row>
    <row r="245" spans="3:3" x14ac:dyDescent="0.25">
      <c r="C245" s="164" t="s">
        <v>820</v>
      </c>
    </row>
    <row r="246" spans="3:3" x14ac:dyDescent="0.25">
      <c r="C246" s="164" t="s">
        <v>821</v>
      </c>
    </row>
    <row r="247" spans="3:3" x14ac:dyDescent="0.25">
      <c r="C247" s="164" t="s">
        <v>822</v>
      </c>
    </row>
    <row r="248" spans="3:3" x14ac:dyDescent="0.25">
      <c r="C248" s="164" t="s">
        <v>823</v>
      </c>
    </row>
    <row r="249" spans="3:3" x14ac:dyDescent="0.25">
      <c r="C249" s="164" t="s">
        <v>824</v>
      </c>
    </row>
    <row r="250" spans="3:3" x14ac:dyDescent="0.25">
      <c r="C250" s="164" t="s">
        <v>825</v>
      </c>
    </row>
    <row r="251" spans="3:3" x14ac:dyDescent="0.25">
      <c r="C251" s="164" t="s">
        <v>826</v>
      </c>
    </row>
    <row r="252" spans="3:3" x14ac:dyDescent="0.25">
      <c r="C252" s="164" t="s">
        <v>827</v>
      </c>
    </row>
    <row r="253" spans="3:3" x14ac:dyDescent="0.25">
      <c r="C253" s="164" t="s">
        <v>828</v>
      </c>
    </row>
    <row r="254" spans="3:3" x14ac:dyDescent="0.25">
      <c r="C254" s="164" t="s">
        <v>829</v>
      </c>
    </row>
    <row r="255" spans="3:3" x14ac:dyDescent="0.25">
      <c r="C255" s="164" t="s">
        <v>830</v>
      </c>
    </row>
    <row r="256" spans="3:3" x14ac:dyDescent="0.25">
      <c r="C256" s="164" t="s">
        <v>831</v>
      </c>
    </row>
    <row r="257" spans="3:3" x14ac:dyDescent="0.25">
      <c r="C257" s="164" t="s">
        <v>832</v>
      </c>
    </row>
    <row r="258" spans="3:3" x14ac:dyDescent="0.25">
      <c r="C258" s="164" t="s">
        <v>833</v>
      </c>
    </row>
    <row r="259" spans="3:3" x14ac:dyDescent="0.25">
      <c r="C259" s="164" t="s">
        <v>834</v>
      </c>
    </row>
    <row r="260" spans="3:3" x14ac:dyDescent="0.25">
      <c r="C260" s="164" t="s">
        <v>835</v>
      </c>
    </row>
    <row r="261" spans="3:3" x14ac:dyDescent="0.25">
      <c r="C261" s="164" t="s">
        <v>836</v>
      </c>
    </row>
    <row r="262" spans="3:3" x14ac:dyDescent="0.25">
      <c r="C262" s="164" t="s">
        <v>837</v>
      </c>
    </row>
    <row r="263" spans="3:3" x14ac:dyDescent="0.25">
      <c r="C263" s="164" t="s">
        <v>838</v>
      </c>
    </row>
    <row r="264" spans="3:3" x14ac:dyDescent="0.25">
      <c r="C264" s="164" t="s">
        <v>839</v>
      </c>
    </row>
    <row r="265" spans="3:3" x14ac:dyDescent="0.25">
      <c r="C265" s="164" t="s">
        <v>840</v>
      </c>
    </row>
    <row r="266" spans="3:3" x14ac:dyDescent="0.25">
      <c r="C266" s="164" t="s">
        <v>841</v>
      </c>
    </row>
    <row r="267" spans="3:3" x14ac:dyDescent="0.25">
      <c r="C267" s="164" t="s">
        <v>842</v>
      </c>
    </row>
    <row r="268" spans="3:3" x14ac:dyDescent="0.25">
      <c r="C268" s="164" t="s">
        <v>843</v>
      </c>
    </row>
    <row r="269" spans="3:3" x14ac:dyDescent="0.25">
      <c r="C269" s="164" t="s">
        <v>844</v>
      </c>
    </row>
    <row r="270" spans="3:3" x14ac:dyDescent="0.25">
      <c r="C270" s="164" t="s">
        <v>845</v>
      </c>
    </row>
    <row r="271" spans="3:3" x14ac:dyDescent="0.25">
      <c r="C271" s="164" t="s">
        <v>846</v>
      </c>
    </row>
    <row r="272" spans="3:3" x14ac:dyDescent="0.25">
      <c r="C272" s="164" t="s">
        <v>847</v>
      </c>
    </row>
    <row r="273" spans="3:3" x14ac:dyDescent="0.25">
      <c r="C273" s="164" t="s">
        <v>848</v>
      </c>
    </row>
    <row r="274" spans="3:3" x14ac:dyDescent="0.25">
      <c r="C274" s="164" t="s">
        <v>849</v>
      </c>
    </row>
    <row r="275" spans="3:3" x14ac:dyDescent="0.25">
      <c r="C275" s="164" t="s">
        <v>850</v>
      </c>
    </row>
    <row r="276" spans="3:3" x14ac:dyDescent="0.25">
      <c r="C276" s="164" t="s">
        <v>851</v>
      </c>
    </row>
    <row r="277" spans="3:3" x14ac:dyDescent="0.25">
      <c r="C277" s="164" t="s">
        <v>852</v>
      </c>
    </row>
    <row r="278" spans="3:3" x14ac:dyDescent="0.25">
      <c r="C278" s="164" t="s">
        <v>853</v>
      </c>
    </row>
    <row r="279" spans="3:3" x14ac:dyDescent="0.25">
      <c r="C279" s="164" t="s">
        <v>854</v>
      </c>
    </row>
    <row r="280" spans="3:3" x14ac:dyDescent="0.25">
      <c r="C280" s="164" t="s">
        <v>855</v>
      </c>
    </row>
    <row r="281" spans="3:3" x14ac:dyDescent="0.25">
      <c r="C281" s="164" t="s">
        <v>856</v>
      </c>
    </row>
    <row r="282" spans="3:3" x14ac:dyDescent="0.25">
      <c r="C282" s="164" t="s">
        <v>857</v>
      </c>
    </row>
    <row r="283" spans="3:3" x14ac:dyDescent="0.25">
      <c r="C283" s="164" t="s">
        <v>858</v>
      </c>
    </row>
    <row r="284" spans="3:3" x14ac:dyDescent="0.25">
      <c r="C284" s="164" t="s">
        <v>859</v>
      </c>
    </row>
    <row r="285" spans="3:3" x14ac:dyDescent="0.25">
      <c r="C285" s="164" t="s">
        <v>860</v>
      </c>
    </row>
    <row r="286" spans="3:3" x14ac:dyDescent="0.25">
      <c r="C286" s="164" t="s">
        <v>861</v>
      </c>
    </row>
    <row r="287" spans="3:3" x14ac:dyDescent="0.25">
      <c r="C287" s="164" t="s">
        <v>862</v>
      </c>
    </row>
    <row r="288" spans="3:3" x14ac:dyDescent="0.25">
      <c r="C288" s="164" t="s">
        <v>863</v>
      </c>
    </row>
    <row r="289" spans="3:3" x14ac:dyDescent="0.25">
      <c r="C289" s="164" t="s">
        <v>864</v>
      </c>
    </row>
    <row r="290" spans="3:3" x14ac:dyDescent="0.25">
      <c r="C290" s="164" t="s">
        <v>865</v>
      </c>
    </row>
    <row r="291" spans="3:3" x14ac:dyDescent="0.25">
      <c r="C291" s="164" t="s">
        <v>866</v>
      </c>
    </row>
    <row r="292" spans="3:3" x14ac:dyDescent="0.25">
      <c r="C292" s="164" t="s">
        <v>867</v>
      </c>
    </row>
    <row r="293" spans="3:3" x14ac:dyDescent="0.25">
      <c r="C293" s="164" t="s">
        <v>868</v>
      </c>
    </row>
    <row r="294" spans="3:3" x14ac:dyDescent="0.25">
      <c r="C294" s="164" t="s">
        <v>869</v>
      </c>
    </row>
    <row r="295" spans="3:3" x14ac:dyDescent="0.25">
      <c r="C295" s="164" t="s">
        <v>870</v>
      </c>
    </row>
    <row r="296" spans="3:3" x14ac:dyDescent="0.25">
      <c r="C296" s="164" t="s">
        <v>871</v>
      </c>
    </row>
    <row r="297" spans="3:3" x14ac:dyDescent="0.25">
      <c r="C297" s="164" t="s">
        <v>872</v>
      </c>
    </row>
    <row r="298" spans="3:3" x14ac:dyDescent="0.25">
      <c r="C298" s="164" t="s">
        <v>873</v>
      </c>
    </row>
    <row r="299" spans="3:3" x14ac:dyDescent="0.25">
      <c r="C299" s="164" t="s">
        <v>874</v>
      </c>
    </row>
    <row r="300" spans="3:3" x14ac:dyDescent="0.25">
      <c r="C300" s="164" t="s">
        <v>875</v>
      </c>
    </row>
    <row r="301" spans="3:3" x14ac:dyDescent="0.25">
      <c r="C301" s="164" t="s">
        <v>876</v>
      </c>
    </row>
    <row r="302" spans="3:3" x14ac:dyDescent="0.25">
      <c r="C302" s="164" t="s">
        <v>877</v>
      </c>
    </row>
    <row r="303" spans="3:3" x14ac:dyDescent="0.25">
      <c r="C303" s="164" t="s">
        <v>878</v>
      </c>
    </row>
    <row r="304" spans="3:3" x14ac:dyDescent="0.25">
      <c r="C304" s="164" t="s">
        <v>879</v>
      </c>
    </row>
    <row r="305" spans="3:3" x14ac:dyDescent="0.25">
      <c r="C305" s="164" t="s">
        <v>880</v>
      </c>
    </row>
    <row r="306" spans="3:3" x14ac:dyDescent="0.25">
      <c r="C306" s="164" t="s">
        <v>881</v>
      </c>
    </row>
    <row r="307" spans="3:3" x14ac:dyDescent="0.25">
      <c r="C307" s="164" t="s">
        <v>882</v>
      </c>
    </row>
    <row r="308" spans="3:3" x14ac:dyDescent="0.25">
      <c r="C308" s="164" t="s">
        <v>883</v>
      </c>
    </row>
    <row r="309" spans="3:3" x14ac:dyDescent="0.25">
      <c r="C309" s="164" t="s">
        <v>884</v>
      </c>
    </row>
    <row r="310" spans="3:3" x14ac:dyDescent="0.25">
      <c r="C310" s="164" t="s">
        <v>885</v>
      </c>
    </row>
    <row r="311" spans="3:3" x14ac:dyDescent="0.25">
      <c r="C311" s="164" t="s">
        <v>886</v>
      </c>
    </row>
    <row r="312" spans="3:3" x14ac:dyDescent="0.25">
      <c r="C312" s="164" t="s">
        <v>887</v>
      </c>
    </row>
    <row r="313" spans="3:3" x14ac:dyDescent="0.25">
      <c r="C313" s="164" t="s">
        <v>888</v>
      </c>
    </row>
    <row r="314" spans="3:3" x14ac:dyDescent="0.25">
      <c r="C314" s="164" t="s">
        <v>889</v>
      </c>
    </row>
    <row r="315" spans="3:3" x14ac:dyDescent="0.25">
      <c r="C315" s="164" t="s">
        <v>890</v>
      </c>
    </row>
    <row r="316" spans="3:3" x14ac:dyDescent="0.25">
      <c r="C316" s="164" t="s">
        <v>891</v>
      </c>
    </row>
    <row r="317" spans="3:3" x14ac:dyDescent="0.25">
      <c r="C317" s="164" t="s">
        <v>892</v>
      </c>
    </row>
    <row r="318" spans="3:3" x14ac:dyDescent="0.25">
      <c r="C318" s="164" t="s">
        <v>893</v>
      </c>
    </row>
    <row r="319" spans="3:3" x14ac:dyDescent="0.25">
      <c r="C319" s="164" t="s">
        <v>894</v>
      </c>
    </row>
    <row r="320" spans="3:3" x14ac:dyDescent="0.25">
      <c r="C320" s="164" t="s">
        <v>895</v>
      </c>
    </row>
    <row r="321" spans="3:3" x14ac:dyDescent="0.25">
      <c r="C321" s="164" t="s">
        <v>896</v>
      </c>
    </row>
    <row r="322" spans="3:3" x14ac:dyDescent="0.25">
      <c r="C322" s="164" t="s">
        <v>897</v>
      </c>
    </row>
    <row r="323" spans="3:3" x14ac:dyDescent="0.25">
      <c r="C323" s="164" t="s">
        <v>898</v>
      </c>
    </row>
    <row r="324" spans="3:3" x14ac:dyDescent="0.25">
      <c r="C324" s="164" t="s">
        <v>899</v>
      </c>
    </row>
    <row r="325" spans="3:3" x14ac:dyDescent="0.25">
      <c r="C325" s="164" t="s">
        <v>900</v>
      </c>
    </row>
    <row r="326" spans="3:3" x14ac:dyDescent="0.25">
      <c r="C326" s="164" t="s">
        <v>901</v>
      </c>
    </row>
    <row r="327" spans="3:3" x14ac:dyDescent="0.25">
      <c r="C327" s="164" t="s">
        <v>902</v>
      </c>
    </row>
    <row r="328" spans="3:3" x14ac:dyDescent="0.25">
      <c r="C328" s="164" t="s">
        <v>903</v>
      </c>
    </row>
    <row r="329" spans="3:3" x14ac:dyDescent="0.25">
      <c r="C329" s="164" t="s">
        <v>904</v>
      </c>
    </row>
    <row r="330" spans="3:3" x14ac:dyDescent="0.25">
      <c r="C330" s="164" t="s">
        <v>905</v>
      </c>
    </row>
    <row r="331" spans="3:3" x14ac:dyDescent="0.25">
      <c r="C331" s="164" t="s">
        <v>906</v>
      </c>
    </row>
    <row r="332" spans="3:3" x14ac:dyDescent="0.25">
      <c r="C332" s="164" t="s">
        <v>907</v>
      </c>
    </row>
    <row r="333" spans="3:3" x14ac:dyDescent="0.25">
      <c r="C333" s="164" t="s">
        <v>908</v>
      </c>
    </row>
    <row r="334" spans="3:3" x14ac:dyDescent="0.25">
      <c r="C334" s="164" t="s">
        <v>909</v>
      </c>
    </row>
    <row r="335" spans="3:3" x14ac:dyDescent="0.25">
      <c r="C335" s="164" t="s">
        <v>910</v>
      </c>
    </row>
    <row r="336" spans="3:3" x14ac:dyDescent="0.25">
      <c r="C336" s="164" t="s">
        <v>911</v>
      </c>
    </row>
    <row r="337" spans="3:3" x14ac:dyDescent="0.25">
      <c r="C337" s="164" t="s">
        <v>912</v>
      </c>
    </row>
    <row r="338" spans="3:3" x14ac:dyDescent="0.25">
      <c r="C338" s="164" t="s">
        <v>913</v>
      </c>
    </row>
    <row r="339" spans="3:3" x14ac:dyDescent="0.25">
      <c r="C339" s="164" t="s">
        <v>914</v>
      </c>
    </row>
    <row r="340" spans="3:3" x14ac:dyDescent="0.25">
      <c r="C340" s="164" t="s">
        <v>915</v>
      </c>
    </row>
    <row r="341" spans="3:3" x14ac:dyDescent="0.25">
      <c r="C341" s="164" t="s">
        <v>916</v>
      </c>
    </row>
    <row r="342" spans="3:3" x14ac:dyDescent="0.25">
      <c r="C342" s="164" t="s">
        <v>917</v>
      </c>
    </row>
    <row r="343" spans="3:3" x14ac:dyDescent="0.25">
      <c r="C343" s="164" t="s">
        <v>918</v>
      </c>
    </row>
    <row r="344" spans="3:3" x14ac:dyDescent="0.25">
      <c r="C344" s="164" t="s">
        <v>919</v>
      </c>
    </row>
    <row r="345" spans="3:3" x14ac:dyDescent="0.25">
      <c r="C345" s="164" t="s">
        <v>920</v>
      </c>
    </row>
    <row r="346" spans="3:3" x14ac:dyDescent="0.25">
      <c r="C346" s="164" t="s">
        <v>921</v>
      </c>
    </row>
    <row r="347" spans="3:3" x14ac:dyDescent="0.25">
      <c r="C347" s="164" t="s">
        <v>922</v>
      </c>
    </row>
    <row r="348" spans="3:3" x14ac:dyDescent="0.25">
      <c r="C348" s="164" t="s">
        <v>923</v>
      </c>
    </row>
    <row r="349" spans="3:3" x14ac:dyDescent="0.25">
      <c r="C349" s="164" t="s">
        <v>924</v>
      </c>
    </row>
    <row r="350" spans="3:3" x14ac:dyDescent="0.25">
      <c r="C350" s="164" t="s">
        <v>925</v>
      </c>
    </row>
    <row r="351" spans="3:3" x14ac:dyDescent="0.25">
      <c r="C351" s="164" t="s">
        <v>926</v>
      </c>
    </row>
    <row r="352" spans="3:3" x14ac:dyDescent="0.25">
      <c r="C352" s="164" t="s">
        <v>927</v>
      </c>
    </row>
    <row r="353" spans="3:3" x14ac:dyDescent="0.25">
      <c r="C353" s="164" t="s">
        <v>928</v>
      </c>
    </row>
    <row r="354" spans="3:3" x14ac:dyDescent="0.25">
      <c r="C354" s="164" t="s">
        <v>929</v>
      </c>
    </row>
    <row r="355" spans="3:3" x14ac:dyDescent="0.25">
      <c r="C355" s="164" t="s">
        <v>930</v>
      </c>
    </row>
    <row r="356" spans="3:3" x14ac:dyDescent="0.25">
      <c r="C356" s="164" t="s">
        <v>931</v>
      </c>
    </row>
    <row r="357" spans="3:3" x14ac:dyDescent="0.25">
      <c r="C357" s="164" t="s">
        <v>932</v>
      </c>
    </row>
    <row r="358" spans="3:3" x14ac:dyDescent="0.25">
      <c r="C358" s="164" t="s">
        <v>933</v>
      </c>
    </row>
    <row r="359" spans="3:3" x14ac:dyDescent="0.25">
      <c r="C359" s="164" t="s">
        <v>934</v>
      </c>
    </row>
    <row r="360" spans="3:3" x14ac:dyDescent="0.25">
      <c r="C360" s="164" t="s">
        <v>935</v>
      </c>
    </row>
    <row r="361" spans="3:3" x14ac:dyDescent="0.25">
      <c r="C361" s="164" t="s">
        <v>936</v>
      </c>
    </row>
    <row r="362" spans="3:3" x14ac:dyDescent="0.25">
      <c r="C362" s="164" t="s">
        <v>937</v>
      </c>
    </row>
    <row r="363" spans="3:3" x14ac:dyDescent="0.25">
      <c r="C363" s="164" t="s">
        <v>938</v>
      </c>
    </row>
    <row r="364" spans="3:3" x14ac:dyDescent="0.25">
      <c r="C364" s="164" t="s">
        <v>939</v>
      </c>
    </row>
    <row r="365" spans="3:3" x14ac:dyDescent="0.25">
      <c r="C365" s="164" t="s">
        <v>940</v>
      </c>
    </row>
    <row r="366" spans="3:3" x14ac:dyDescent="0.25">
      <c r="C366" s="164" t="s">
        <v>941</v>
      </c>
    </row>
    <row r="367" spans="3:3" x14ac:dyDescent="0.25">
      <c r="C367" s="164" t="s">
        <v>942</v>
      </c>
    </row>
    <row r="368" spans="3:3" x14ac:dyDescent="0.25">
      <c r="C368" s="164" t="s">
        <v>943</v>
      </c>
    </row>
    <row r="369" spans="3:3" x14ac:dyDescent="0.25">
      <c r="C369" s="164" t="s">
        <v>944</v>
      </c>
    </row>
    <row r="370" spans="3:3" x14ac:dyDescent="0.25">
      <c r="C370" s="164" t="s">
        <v>945</v>
      </c>
    </row>
    <row r="371" spans="3:3" x14ac:dyDescent="0.25">
      <c r="C371" s="164" t="s">
        <v>946</v>
      </c>
    </row>
    <row r="372" spans="3:3" x14ac:dyDescent="0.25">
      <c r="C372" s="164" t="s">
        <v>947</v>
      </c>
    </row>
    <row r="373" spans="3:3" x14ac:dyDescent="0.25">
      <c r="C373" s="164" t="s">
        <v>948</v>
      </c>
    </row>
    <row r="374" spans="3:3" x14ac:dyDescent="0.25">
      <c r="C374" s="164" t="s">
        <v>949</v>
      </c>
    </row>
    <row r="375" spans="3:3" x14ac:dyDescent="0.25">
      <c r="C375" s="164" t="s">
        <v>950</v>
      </c>
    </row>
    <row r="376" spans="3:3" x14ac:dyDescent="0.25">
      <c r="C376" s="164" t="s">
        <v>951</v>
      </c>
    </row>
    <row r="377" spans="3:3" x14ac:dyDescent="0.25">
      <c r="C377" s="164" t="s">
        <v>952</v>
      </c>
    </row>
    <row r="378" spans="3:3" x14ac:dyDescent="0.25">
      <c r="C378" s="164" t="s">
        <v>953</v>
      </c>
    </row>
    <row r="379" spans="3:3" x14ac:dyDescent="0.25">
      <c r="C379" s="164" t="s">
        <v>954</v>
      </c>
    </row>
    <row r="380" spans="3:3" x14ac:dyDescent="0.25">
      <c r="C380" s="164" t="s">
        <v>955</v>
      </c>
    </row>
    <row r="381" spans="3:3" x14ac:dyDescent="0.25">
      <c r="C381" s="164" t="s">
        <v>956</v>
      </c>
    </row>
    <row r="382" spans="3:3" x14ac:dyDescent="0.25">
      <c r="C382" s="164" t="s">
        <v>957</v>
      </c>
    </row>
    <row r="383" spans="3:3" x14ac:dyDescent="0.25">
      <c r="C383" s="164" t="s">
        <v>958</v>
      </c>
    </row>
    <row r="384" spans="3:3" x14ac:dyDescent="0.25">
      <c r="C384" s="164" t="s">
        <v>959</v>
      </c>
    </row>
    <row r="385" spans="3:3" x14ac:dyDescent="0.25">
      <c r="C385" s="164" t="s">
        <v>960</v>
      </c>
    </row>
    <row r="386" spans="3:3" x14ac:dyDescent="0.25">
      <c r="C386" s="164" t="s">
        <v>961</v>
      </c>
    </row>
    <row r="387" spans="3:3" x14ac:dyDescent="0.25">
      <c r="C387" s="164" t="s">
        <v>962</v>
      </c>
    </row>
    <row r="388" spans="3:3" x14ac:dyDescent="0.25">
      <c r="C388" s="164" t="s">
        <v>963</v>
      </c>
    </row>
    <row r="389" spans="3:3" x14ac:dyDescent="0.25">
      <c r="C389" s="164" t="s">
        <v>964</v>
      </c>
    </row>
    <row r="390" spans="3:3" x14ac:dyDescent="0.25">
      <c r="C390" s="164" t="s">
        <v>965</v>
      </c>
    </row>
    <row r="391" spans="3:3" x14ac:dyDescent="0.25">
      <c r="C391" s="164" t="s">
        <v>966</v>
      </c>
    </row>
    <row r="392" spans="3:3" x14ac:dyDescent="0.25">
      <c r="C392" s="164" t="s">
        <v>967</v>
      </c>
    </row>
    <row r="393" spans="3:3" x14ac:dyDescent="0.25">
      <c r="C393" s="164" t="s">
        <v>968</v>
      </c>
    </row>
    <row r="394" spans="3:3" x14ac:dyDescent="0.25">
      <c r="C394" s="164" t="s">
        <v>969</v>
      </c>
    </row>
    <row r="395" spans="3:3" x14ac:dyDescent="0.25">
      <c r="C395" s="164" t="s">
        <v>970</v>
      </c>
    </row>
    <row r="396" spans="3:3" x14ac:dyDescent="0.25">
      <c r="C396" s="164" t="s">
        <v>971</v>
      </c>
    </row>
    <row r="397" spans="3:3" x14ac:dyDescent="0.25">
      <c r="C397" s="164" t="s">
        <v>972</v>
      </c>
    </row>
    <row r="398" spans="3:3" x14ac:dyDescent="0.25">
      <c r="C398" s="164" t="s">
        <v>973</v>
      </c>
    </row>
    <row r="399" spans="3:3" x14ac:dyDescent="0.25">
      <c r="C399" s="164" t="s">
        <v>974</v>
      </c>
    </row>
    <row r="400" spans="3:3" x14ac:dyDescent="0.25">
      <c r="C400" s="164" t="s">
        <v>975</v>
      </c>
    </row>
    <row r="401" spans="3:3" x14ac:dyDescent="0.25">
      <c r="C401" s="164" t="s">
        <v>976</v>
      </c>
    </row>
    <row r="402" spans="3:3" x14ac:dyDescent="0.25">
      <c r="C402" s="164" t="s">
        <v>977</v>
      </c>
    </row>
    <row r="403" spans="3:3" x14ac:dyDescent="0.25">
      <c r="C403" s="164" t="s">
        <v>978</v>
      </c>
    </row>
    <row r="404" spans="3:3" x14ac:dyDescent="0.25">
      <c r="C404" s="164" t="s">
        <v>979</v>
      </c>
    </row>
    <row r="405" spans="3:3" x14ac:dyDescent="0.25">
      <c r="C405" s="164" t="s">
        <v>980</v>
      </c>
    </row>
    <row r="406" spans="3:3" x14ac:dyDescent="0.25">
      <c r="C406" s="164" t="s">
        <v>981</v>
      </c>
    </row>
    <row r="407" spans="3:3" x14ac:dyDescent="0.25">
      <c r="C407" s="164" t="s">
        <v>982</v>
      </c>
    </row>
    <row r="408" spans="3:3" x14ac:dyDescent="0.25">
      <c r="C408" s="164" t="s">
        <v>983</v>
      </c>
    </row>
    <row r="409" spans="3:3" x14ac:dyDescent="0.25">
      <c r="C409" s="164" t="s">
        <v>984</v>
      </c>
    </row>
    <row r="410" spans="3:3" x14ac:dyDescent="0.25">
      <c r="C410" s="164" t="s">
        <v>985</v>
      </c>
    </row>
    <row r="411" spans="3:3" x14ac:dyDescent="0.25">
      <c r="C411" s="164" t="s">
        <v>986</v>
      </c>
    </row>
    <row r="412" spans="3:3" x14ac:dyDescent="0.25">
      <c r="C412" s="164" t="s">
        <v>987</v>
      </c>
    </row>
    <row r="413" spans="3:3" x14ac:dyDescent="0.25">
      <c r="C413" s="164" t="s">
        <v>988</v>
      </c>
    </row>
    <row r="414" spans="3:3" x14ac:dyDescent="0.25">
      <c r="C414" s="164" t="s">
        <v>989</v>
      </c>
    </row>
    <row r="415" spans="3:3" x14ac:dyDescent="0.25">
      <c r="C415" s="164" t="s">
        <v>990</v>
      </c>
    </row>
    <row r="416" spans="3:3" x14ac:dyDescent="0.25">
      <c r="C416" s="164" t="s">
        <v>991</v>
      </c>
    </row>
    <row r="417" spans="3:3" x14ac:dyDescent="0.25">
      <c r="C417" s="164" t="s">
        <v>992</v>
      </c>
    </row>
    <row r="418" spans="3:3" x14ac:dyDescent="0.25">
      <c r="C418" s="164" t="s">
        <v>993</v>
      </c>
    </row>
    <row r="419" spans="3:3" x14ac:dyDescent="0.25">
      <c r="C419" s="164" t="s">
        <v>994</v>
      </c>
    </row>
    <row r="420" spans="3:3" x14ac:dyDescent="0.25">
      <c r="C420" s="164" t="s">
        <v>995</v>
      </c>
    </row>
    <row r="421" spans="3:3" x14ac:dyDescent="0.25">
      <c r="C421" s="164" t="s">
        <v>996</v>
      </c>
    </row>
    <row r="422" spans="3:3" x14ac:dyDescent="0.25">
      <c r="C422" s="164" t="s">
        <v>997</v>
      </c>
    </row>
    <row r="423" spans="3:3" x14ac:dyDescent="0.25">
      <c r="C423" s="164" t="s">
        <v>998</v>
      </c>
    </row>
    <row r="424" spans="3:3" x14ac:dyDescent="0.25">
      <c r="C424" s="164" t="s">
        <v>999</v>
      </c>
    </row>
    <row r="425" spans="3:3" x14ac:dyDescent="0.25">
      <c r="C425" s="164" t="s">
        <v>1000</v>
      </c>
    </row>
    <row r="426" spans="3:3" x14ac:dyDescent="0.25">
      <c r="C426" s="164" t="s">
        <v>1001</v>
      </c>
    </row>
    <row r="427" spans="3:3" x14ac:dyDescent="0.25">
      <c r="C427" s="164" t="s">
        <v>1002</v>
      </c>
    </row>
    <row r="428" spans="3:3" x14ac:dyDescent="0.25">
      <c r="C428" s="164" t="s">
        <v>1003</v>
      </c>
    </row>
    <row r="429" spans="3:3" x14ac:dyDescent="0.25">
      <c r="C429" s="164" t="s">
        <v>1004</v>
      </c>
    </row>
    <row r="430" spans="3:3" x14ac:dyDescent="0.25">
      <c r="C430" s="164" t="s">
        <v>1005</v>
      </c>
    </row>
    <row r="431" spans="3:3" x14ac:dyDescent="0.25">
      <c r="C431" s="164" t="s">
        <v>1006</v>
      </c>
    </row>
    <row r="432" spans="3:3" x14ac:dyDescent="0.25">
      <c r="C432" s="164" t="s">
        <v>1007</v>
      </c>
    </row>
    <row r="433" spans="3:3" x14ac:dyDescent="0.25">
      <c r="C433" s="164" t="s">
        <v>1008</v>
      </c>
    </row>
    <row r="434" spans="3:3" x14ac:dyDescent="0.25">
      <c r="C434" s="164" t="s">
        <v>1009</v>
      </c>
    </row>
    <row r="435" spans="3:3" x14ac:dyDescent="0.25">
      <c r="C435" s="164" t="s">
        <v>1010</v>
      </c>
    </row>
    <row r="436" spans="3:3" x14ac:dyDescent="0.25">
      <c r="C436" s="164" t="s">
        <v>1011</v>
      </c>
    </row>
    <row r="437" spans="3:3" x14ac:dyDescent="0.25">
      <c r="C437" s="164" t="s">
        <v>1012</v>
      </c>
    </row>
    <row r="438" spans="3:3" x14ac:dyDescent="0.25">
      <c r="C438" s="164" t="s">
        <v>1013</v>
      </c>
    </row>
    <row r="439" spans="3:3" x14ac:dyDescent="0.25">
      <c r="C439" s="164" t="s">
        <v>1014</v>
      </c>
    </row>
    <row r="440" spans="3:3" x14ac:dyDescent="0.25">
      <c r="C440" s="164" t="s">
        <v>1015</v>
      </c>
    </row>
    <row r="441" spans="3:3" x14ac:dyDescent="0.25">
      <c r="C441" s="164" t="s">
        <v>1016</v>
      </c>
    </row>
    <row r="442" spans="3:3" x14ac:dyDescent="0.25">
      <c r="C442" s="164" t="s">
        <v>1017</v>
      </c>
    </row>
    <row r="443" spans="3:3" x14ac:dyDescent="0.25">
      <c r="C443" s="164" t="s">
        <v>1018</v>
      </c>
    </row>
    <row r="444" spans="3:3" x14ac:dyDescent="0.25">
      <c r="C444" s="164" t="s">
        <v>1019</v>
      </c>
    </row>
    <row r="445" spans="3:3" x14ac:dyDescent="0.25">
      <c r="C445" s="164" t="s">
        <v>1020</v>
      </c>
    </row>
    <row r="446" spans="3:3" x14ac:dyDescent="0.25">
      <c r="C446" s="164" t="s">
        <v>1021</v>
      </c>
    </row>
    <row r="447" spans="3:3" x14ac:dyDescent="0.25">
      <c r="C447" s="164" t="s">
        <v>1022</v>
      </c>
    </row>
    <row r="448" spans="3:3" x14ac:dyDescent="0.25">
      <c r="C448" s="164" t="s">
        <v>1023</v>
      </c>
    </row>
    <row r="449" spans="3:3" x14ac:dyDescent="0.25">
      <c r="C449" s="164" t="s">
        <v>1024</v>
      </c>
    </row>
    <row r="450" spans="3:3" x14ac:dyDescent="0.25">
      <c r="C450" s="164" t="s">
        <v>1025</v>
      </c>
    </row>
    <row r="451" spans="3:3" x14ac:dyDescent="0.25">
      <c r="C451" s="164" t="s">
        <v>1026</v>
      </c>
    </row>
    <row r="452" spans="3:3" x14ac:dyDescent="0.25">
      <c r="C452" s="164" t="s">
        <v>1027</v>
      </c>
    </row>
    <row r="453" spans="3:3" x14ac:dyDescent="0.25">
      <c r="C453" s="164" t="s">
        <v>1028</v>
      </c>
    </row>
    <row r="454" spans="3:3" x14ac:dyDescent="0.25">
      <c r="C454" s="164" t="s">
        <v>1029</v>
      </c>
    </row>
    <row r="455" spans="3:3" x14ac:dyDescent="0.25">
      <c r="C455" s="164" t="s">
        <v>1030</v>
      </c>
    </row>
    <row r="456" spans="3:3" x14ac:dyDescent="0.25">
      <c r="C456" s="164" t="s">
        <v>1031</v>
      </c>
    </row>
    <row r="457" spans="3:3" x14ac:dyDescent="0.25">
      <c r="C457" s="164" t="s">
        <v>1032</v>
      </c>
    </row>
    <row r="458" spans="3:3" x14ac:dyDescent="0.25">
      <c r="C458" s="164" t="s">
        <v>1033</v>
      </c>
    </row>
    <row r="459" spans="3:3" x14ac:dyDescent="0.25">
      <c r="C459" s="164" t="s">
        <v>1034</v>
      </c>
    </row>
    <row r="460" spans="3:3" x14ac:dyDescent="0.25">
      <c r="C460" s="164" t="s">
        <v>1035</v>
      </c>
    </row>
    <row r="461" spans="3:3" x14ac:dyDescent="0.25">
      <c r="C461" s="164" t="s">
        <v>1036</v>
      </c>
    </row>
    <row r="462" spans="3:3" x14ac:dyDescent="0.25">
      <c r="C462" s="164" t="s">
        <v>1037</v>
      </c>
    </row>
    <row r="463" spans="3:3" x14ac:dyDescent="0.25">
      <c r="C463" s="164" t="s">
        <v>1038</v>
      </c>
    </row>
    <row r="464" spans="3:3" x14ac:dyDescent="0.25">
      <c r="C464" s="164" t="s">
        <v>1039</v>
      </c>
    </row>
    <row r="465" spans="3:3" x14ac:dyDescent="0.25">
      <c r="C465" s="164" t="s">
        <v>1040</v>
      </c>
    </row>
    <row r="466" spans="3:3" x14ac:dyDescent="0.25">
      <c r="C466" s="164" t="s">
        <v>1041</v>
      </c>
    </row>
    <row r="467" spans="3:3" x14ac:dyDescent="0.25">
      <c r="C467" s="164" t="s">
        <v>1042</v>
      </c>
    </row>
    <row r="468" spans="3:3" x14ac:dyDescent="0.25">
      <c r="C468" s="164" t="s">
        <v>1043</v>
      </c>
    </row>
    <row r="469" spans="3:3" x14ac:dyDescent="0.25">
      <c r="C469" s="164" t="s">
        <v>1044</v>
      </c>
    </row>
    <row r="470" spans="3:3" x14ac:dyDescent="0.25">
      <c r="C470" s="164" t="s">
        <v>1045</v>
      </c>
    </row>
    <row r="471" spans="3:3" x14ac:dyDescent="0.25">
      <c r="C471" s="164" t="s">
        <v>1046</v>
      </c>
    </row>
    <row r="472" spans="3:3" x14ac:dyDescent="0.25">
      <c r="C472" s="164" t="s">
        <v>1047</v>
      </c>
    </row>
    <row r="473" spans="3:3" x14ac:dyDescent="0.25">
      <c r="C473" s="164" t="s">
        <v>1048</v>
      </c>
    </row>
    <row r="474" spans="3:3" x14ac:dyDescent="0.25">
      <c r="C474" s="164" t="s">
        <v>1049</v>
      </c>
    </row>
    <row r="475" spans="3:3" x14ac:dyDescent="0.25">
      <c r="C475" s="164" t="s">
        <v>1050</v>
      </c>
    </row>
    <row r="476" spans="3:3" x14ac:dyDescent="0.25">
      <c r="C476" s="164" t="s">
        <v>1051</v>
      </c>
    </row>
    <row r="477" spans="3:3" x14ac:dyDescent="0.25">
      <c r="C477" s="164" t="s">
        <v>1052</v>
      </c>
    </row>
    <row r="478" spans="3:3" x14ac:dyDescent="0.25">
      <c r="C478" s="164" t="s">
        <v>1053</v>
      </c>
    </row>
    <row r="479" spans="3:3" x14ac:dyDescent="0.25">
      <c r="C479" s="164" t="s">
        <v>1054</v>
      </c>
    </row>
    <row r="480" spans="3:3" x14ac:dyDescent="0.25">
      <c r="C480" s="164" t="s">
        <v>1055</v>
      </c>
    </row>
    <row r="481" spans="3:3" x14ac:dyDescent="0.25">
      <c r="C481" s="164" t="s">
        <v>1056</v>
      </c>
    </row>
    <row r="482" spans="3:3" x14ac:dyDescent="0.25">
      <c r="C482" s="164" t="s">
        <v>1057</v>
      </c>
    </row>
    <row r="483" spans="3:3" x14ac:dyDescent="0.25">
      <c r="C483" s="164" t="s">
        <v>1058</v>
      </c>
    </row>
    <row r="484" spans="3:3" x14ac:dyDescent="0.25">
      <c r="C484" s="164" t="s">
        <v>1059</v>
      </c>
    </row>
    <row r="485" spans="3:3" x14ac:dyDescent="0.25">
      <c r="C485" s="164" t="s">
        <v>1060</v>
      </c>
    </row>
    <row r="486" spans="3:3" x14ac:dyDescent="0.25">
      <c r="C486" s="164" t="s">
        <v>1061</v>
      </c>
    </row>
    <row r="487" spans="3:3" x14ac:dyDescent="0.25">
      <c r="C487" s="164" t="s">
        <v>1062</v>
      </c>
    </row>
    <row r="488" spans="3:3" x14ac:dyDescent="0.25">
      <c r="C488" s="164" t="s">
        <v>1063</v>
      </c>
    </row>
    <row r="489" spans="3:3" x14ac:dyDescent="0.25">
      <c r="C489" s="164" t="s">
        <v>1064</v>
      </c>
    </row>
    <row r="490" spans="3:3" x14ac:dyDescent="0.25">
      <c r="C490" s="164" t="s">
        <v>1065</v>
      </c>
    </row>
    <row r="491" spans="3:3" x14ac:dyDescent="0.25">
      <c r="C491" s="164" t="s">
        <v>1066</v>
      </c>
    </row>
    <row r="492" spans="3:3" x14ac:dyDescent="0.25">
      <c r="C492" s="164" t="s">
        <v>1067</v>
      </c>
    </row>
    <row r="493" spans="3:3" x14ac:dyDescent="0.25">
      <c r="C493" s="164" t="s">
        <v>1068</v>
      </c>
    </row>
    <row r="494" spans="3:3" x14ac:dyDescent="0.25">
      <c r="C494" s="164" t="s">
        <v>1069</v>
      </c>
    </row>
    <row r="495" spans="3:3" x14ac:dyDescent="0.25">
      <c r="C495" s="164" t="s">
        <v>1070</v>
      </c>
    </row>
    <row r="496" spans="3:3" x14ac:dyDescent="0.25">
      <c r="C496" s="164" t="s">
        <v>1071</v>
      </c>
    </row>
    <row r="497" spans="3:3" x14ac:dyDescent="0.25">
      <c r="C497" s="164" t="s">
        <v>1072</v>
      </c>
    </row>
    <row r="498" spans="3:3" x14ac:dyDescent="0.25">
      <c r="C498" s="164" t="s">
        <v>1073</v>
      </c>
    </row>
    <row r="499" spans="3:3" x14ac:dyDescent="0.25">
      <c r="C499" s="164" t="s">
        <v>1074</v>
      </c>
    </row>
    <row r="500" spans="3:3" x14ac:dyDescent="0.25">
      <c r="C500" s="164" t="s">
        <v>1075</v>
      </c>
    </row>
    <row r="501" spans="3:3" x14ac:dyDescent="0.25">
      <c r="C501" s="164" t="s">
        <v>1076</v>
      </c>
    </row>
    <row r="502" spans="3:3" x14ac:dyDescent="0.25">
      <c r="C502" s="164" t="s">
        <v>1077</v>
      </c>
    </row>
    <row r="503" spans="3:3" x14ac:dyDescent="0.25">
      <c r="C503" s="164" t="s">
        <v>1078</v>
      </c>
    </row>
    <row r="504" spans="3:3" x14ac:dyDescent="0.25">
      <c r="C504" s="164" t="s">
        <v>1079</v>
      </c>
    </row>
    <row r="505" spans="3:3" x14ac:dyDescent="0.25">
      <c r="C505" s="164" t="s">
        <v>1080</v>
      </c>
    </row>
    <row r="506" spans="3:3" x14ac:dyDescent="0.25">
      <c r="C506" s="164" t="s">
        <v>1081</v>
      </c>
    </row>
    <row r="507" spans="3:3" x14ac:dyDescent="0.25">
      <c r="C507" s="164" t="s">
        <v>1082</v>
      </c>
    </row>
    <row r="508" spans="3:3" x14ac:dyDescent="0.25">
      <c r="C508" s="164" t="s">
        <v>1083</v>
      </c>
    </row>
    <row r="509" spans="3:3" x14ac:dyDescent="0.25">
      <c r="C509" s="164" t="s">
        <v>1084</v>
      </c>
    </row>
    <row r="510" spans="3:3" x14ac:dyDescent="0.25">
      <c r="C510" s="164" t="s">
        <v>1085</v>
      </c>
    </row>
    <row r="511" spans="3:3" x14ac:dyDescent="0.25">
      <c r="C511" s="164" t="s">
        <v>1086</v>
      </c>
    </row>
    <row r="512" spans="3:3" x14ac:dyDescent="0.25">
      <c r="C512" s="164" t="s">
        <v>1087</v>
      </c>
    </row>
    <row r="513" spans="3:3" x14ac:dyDescent="0.25">
      <c r="C513" s="164" t="s">
        <v>1088</v>
      </c>
    </row>
    <row r="514" spans="3:3" x14ac:dyDescent="0.25">
      <c r="C514" s="164" t="s">
        <v>1089</v>
      </c>
    </row>
    <row r="515" spans="3:3" x14ac:dyDescent="0.25">
      <c r="C515" s="164" t="s">
        <v>1090</v>
      </c>
    </row>
    <row r="516" spans="3:3" x14ac:dyDescent="0.25">
      <c r="C516" s="164" t="s">
        <v>1091</v>
      </c>
    </row>
    <row r="517" spans="3:3" x14ac:dyDescent="0.25">
      <c r="C517" s="164" t="s">
        <v>1092</v>
      </c>
    </row>
    <row r="518" spans="3:3" x14ac:dyDescent="0.25">
      <c r="C518" s="164" t="s">
        <v>1093</v>
      </c>
    </row>
    <row r="519" spans="3:3" x14ac:dyDescent="0.25">
      <c r="C519" s="164" t="s">
        <v>1094</v>
      </c>
    </row>
    <row r="520" spans="3:3" x14ac:dyDescent="0.25">
      <c r="C520" s="164" t="s">
        <v>1095</v>
      </c>
    </row>
    <row r="521" spans="3:3" x14ac:dyDescent="0.25">
      <c r="C521" s="164" t="s">
        <v>1096</v>
      </c>
    </row>
    <row r="522" spans="3:3" x14ac:dyDescent="0.25">
      <c r="C522" s="164" t="s">
        <v>1097</v>
      </c>
    </row>
    <row r="523" spans="3:3" x14ac:dyDescent="0.25">
      <c r="C523" s="164" t="s">
        <v>1098</v>
      </c>
    </row>
    <row r="524" spans="3:3" x14ac:dyDescent="0.25">
      <c r="C524" s="164" t="s">
        <v>1099</v>
      </c>
    </row>
    <row r="525" spans="3:3" x14ac:dyDescent="0.25">
      <c r="C525" s="164" t="s">
        <v>1100</v>
      </c>
    </row>
    <row r="526" spans="3:3" x14ac:dyDescent="0.25">
      <c r="C526" s="164" t="s">
        <v>1101</v>
      </c>
    </row>
    <row r="527" spans="3:3" x14ac:dyDescent="0.25">
      <c r="C527" s="164" t="s">
        <v>1102</v>
      </c>
    </row>
    <row r="528" spans="3:3" x14ac:dyDescent="0.25">
      <c r="C528" s="164" t="s">
        <v>1103</v>
      </c>
    </row>
    <row r="529" spans="3:3" x14ac:dyDescent="0.25">
      <c r="C529" s="164" t="s">
        <v>1104</v>
      </c>
    </row>
    <row r="530" spans="3:3" x14ac:dyDescent="0.25">
      <c r="C530" s="164" t="s">
        <v>1105</v>
      </c>
    </row>
    <row r="531" spans="3:3" x14ac:dyDescent="0.25">
      <c r="C531" s="164" t="s">
        <v>1106</v>
      </c>
    </row>
    <row r="532" spans="3:3" x14ac:dyDescent="0.25">
      <c r="C532" s="164" t="s">
        <v>1107</v>
      </c>
    </row>
    <row r="533" spans="3:3" x14ac:dyDescent="0.25">
      <c r="C533" s="164" t="s">
        <v>1108</v>
      </c>
    </row>
    <row r="534" spans="3:3" x14ac:dyDescent="0.25">
      <c r="C534" s="164" t="s">
        <v>1109</v>
      </c>
    </row>
    <row r="535" spans="3:3" x14ac:dyDescent="0.25">
      <c r="C535" s="164" t="s">
        <v>1110</v>
      </c>
    </row>
    <row r="536" spans="3:3" x14ac:dyDescent="0.25">
      <c r="C536" s="164" t="s">
        <v>1111</v>
      </c>
    </row>
    <row r="537" spans="3:3" x14ac:dyDescent="0.25">
      <c r="C537" s="164" t="s">
        <v>1112</v>
      </c>
    </row>
    <row r="538" spans="3:3" x14ac:dyDescent="0.25">
      <c r="C538" s="164" t="s">
        <v>1113</v>
      </c>
    </row>
    <row r="539" spans="3:3" x14ac:dyDescent="0.25">
      <c r="C539" s="164" t="s">
        <v>1114</v>
      </c>
    </row>
    <row r="540" spans="3:3" x14ac:dyDescent="0.25">
      <c r="C540" s="164" t="s">
        <v>1115</v>
      </c>
    </row>
    <row r="541" spans="3:3" x14ac:dyDescent="0.25">
      <c r="C541" s="164" t="s">
        <v>1116</v>
      </c>
    </row>
    <row r="542" spans="3:3" x14ac:dyDescent="0.25">
      <c r="C542" s="164" t="s">
        <v>1117</v>
      </c>
    </row>
    <row r="543" spans="3:3" x14ac:dyDescent="0.25">
      <c r="C543" s="164" t="s">
        <v>1118</v>
      </c>
    </row>
    <row r="544" spans="3:3" x14ac:dyDescent="0.25">
      <c r="C544" s="164" t="s">
        <v>1119</v>
      </c>
    </row>
    <row r="545" spans="3:3" x14ac:dyDescent="0.25">
      <c r="C545" s="164" t="s">
        <v>1120</v>
      </c>
    </row>
    <row r="546" spans="3:3" x14ac:dyDescent="0.25">
      <c r="C546" s="164" t="s">
        <v>1121</v>
      </c>
    </row>
    <row r="547" spans="3:3" x14ac:dyDescent="0.25">
      <c r="C547" s="164" t="s">
        <v>1122</v>
      </c>
    </row>
    <row r="548" spans="3:3" x14ac:dyDescent="0.25">
      <c r="C548" s="164" t="s">
        <v>1123</v>
      </c>
    </row>
    <row r="549" spans="3:3" x14ac:dyDescent="0.25">
      <c r="C549" s="164" t="s">
        <v>1124</v>
      </c>
    </row>
    <row r="550" spans="3:3" x14ac:dyDescent="0.25">
      <c r="C550" s="164" t="s">
        <v>1125</v>
      </c>
    </row>
    <row r="551" spans="3:3" x14ac:dyDescent="0.25">
      <c r="C551" s="164" t="s">
        <v>1126</v>
      </c>
    </row>
    <row r="552" spans="3:3" x14ac:dyDescent="0.25">
      <c r="C552" s="164" t="s">
        <v>1127</v>
      </c>
    </row>
    <row r="553" spans="3:3" x14ac:dyDescent="0.25">
      <c r="C553" s="164" t="s">
        <v>1128</v>
      </c>
    </row>
    <row r="554" spans="3:3" x14ac:dyDescent="0.25">
      <c r="C554" s="164" t="s">
        <v>1129</v>
      </c>
    </row>
    <row r="555" spans="3:3" x14ac:dyDescent="0.25">
      <c r="C555" s="164" t="s">
        <v>1130</v>
      </c>
    </row>
    <row r="556" spans="3:3" x14ac:dyDescent="0.25">
      <c r="C556" s="164" t="s">
        <v>1131</v>
      </c>
    </row>
    <row r="557" spans="3:3" x14ac:dyDescent="0.25">
      <c r="C557" s="164" t="s">
        <v>1132</v>
      </c>
    </row>
    <row r="558" spans="3:3" x14ac:dyDescent="0.25">
      <c r="C558" s="164" t="s">
        <v>1133</v>
      </c>
    </row>
    <row r="559" spans="3:3" x14ac:dyDescent="0.25">
      <c r="C559" s="164" t="s">
        <v>1134</v>
      </c>
    </row>
    <row r="560" spans="3:3" x14ac:dyDescent="0.25">
      <c r="C560" s="164" t="s">
        <v>1135</v>
      </c>
    </row>
    <row r="561" spans="3:3" x14ac:dyDescent="0.25">
      <c r="C561" s="164" t="s">
        <v>1136</v>
      </c>
    </row>
    <row r="562" spans="3:3" x14ac:dyDescent="0.25">
      <c r="C562" s="164" t="s">
        <v>1137</v>
      </c>
    </row>
    <row r="563" spans="3:3" x14ac:dyDescent="0.25">
      <c r="C563" s="164" t="s">
        <v>1138</v>
      </c>
    </row>
    <row r="564" spans="3:3" x14ac:dyDescent="0.25">
      <c r="C564" s="164" t="s">
        <v>1139</v>
      </c>
    </row>
    <row r="565" spans="3:3" x14ac:dyDescent="0.25">
      <c r="C565" s="164" t="s">
        <v>1140</v>
      </c>
    </row>
    <row r="566" spans="3:3" x14ac:dyDescent="0.25">
      <c r="C566" s="164" t="s">
        <v>1141</v>
      </c>
    </row>
    <row r="567" spans="3:3" x14ac:dyDescent="0.25">
      <c r="C567" s="164" t="s">
        <v>1142</v>
      </c>
    </row>
    <row r="568" spans="3:3" x14ac:dyDescent="0.25">
      <c r="C568" s="164" t="s">
        <v>1143</v>
      </c>
    </row>
    <row r="569" spans="3:3" x14ac:dyDescent="0.25">
      <c r="C569" s="164" t="s">
        <v>1144</v>
      </c>
    </row>
    <row r="570" spans="3:3" x14ac:dyDescent="0.25">
      <c r="C570" s="164" t="s">
        <v>1145</v>
      </c>
    </row>
    <row r="571" spans="3:3" x14ac:dyDescent="0.25">
      <c r="C571" s="164" t="s">
        <v>1146</v>
      </c>
    </row>
    <row r="572" spans="3:3" x14ac:dyDescent="0.25">
      <c r="C572" s="164" t="s">
        <v>1147</v>
      </c>
    </row>
    <row r="573" spans="3:3" x14ac:dyDescent="0.25">
      <c r="C573" s="164" t="s">
        <v>1148</v>
      </c>
    </row>
    <row r="574" spans="3:3" x14ac:dyDescent="0.25">
      <c r="C574" s="164" t="s">
        <v>1149</v>
      </c>
    </row>
    <row r="575" spans="3:3" x14ac:dyDescent="0.25">
      <c r="C575" s="164" t="s">
        <v>1150</v>
      </c>
    </row>
    <row r="576" spans="3:3" x14ac:dyDescent="0.25">
      <c r="C576" s="164" t="s">
        <v>1151</v>
      </c>
    </row>
    <row r="577" spans="3:3" x14ac:dyDescent="0.25">
      <c r="C577" s="164" t="s">
        <v>1152</v>
      </c>
    </row>
    <row r="578" spans="3:3" x14ac:dyDescent="0.25">
      <c r="C578" s="164" t="s">
        <v>1153</v>
      </c>
    </row>
    <row r="579" spans="3:3" x14ac:dyDescent="0.25">
      <c r="C579" s="164" t="s">
        <v>1154</v>
      </c>
    </row>
    <row r="580" spans="3:3" x14ac:dyDescent="0.25">
      <c r="C580" s="164" t="s">
        <v>1155</v>
      </c>
    </row>
    <row r="581" spans="3:3" x14ac:dyDescent="0.25">
      <c r="C581" s="164" t="s">
        <v>1156</v>
      </c>
    </row>
    <row r="582" spans="3:3" x14ac:dyDescent="0.25">
      <c r="C582" s="164" t="s">
        <v>1157</v>
      </c>
    </row>
    <row r="583" spans="3:3" x14ac:dyDescent="0.25">
      <c r="C583" s="164" t="s">
        <v>1158</v>
      </c>
    </row>
    <row r="584" spans="3:3" x14ac:dyDescent="0.25">
      <c r="C584" s="164" t="s">
        <v>1159</v>
      </c>
    </row>
    <row r="585" spans="3:3" x14ac:dyDescent="0.25">
      <c r="C585" s="164" t="s">
        <v>1160</v>
      </c>
    </row>
    <row r="586" spans="3:3" x14ac:dyDescent="0.25">
      <c r="C586" s="164" t="s">
        <v>1161</v>
      </c>
    </row>
    <row r="587" spans="3:3" x14ac:dyDescent="0.25">
      <c r="C587" s="164" t="s">
        <v>1162</v>
      </c>
    </row>
    <row r="588" spans="3:3" x14ac:dyDescent="0.25">
      <c r="C588" s="164" t="s">
        <v>1163</v>
      </c>
    </row>
    <row r="589" spans="3:3" x14ac:dyDescent="0.25">
      <c r="C589" s="164" t="s">
        <v>1164</v>
      </c>
    </row>
    <row r="590" spans="3:3" x14ac:dyDescent="0.25">
      <c r="C590" s="164" t="s">
        <v>1165</v>
      </c>
    </row>
    <row r="591" spans="3:3" x14ac:dyDescent="0.25">
      <c r="C591" s="164" t="s">
        <v>1166</v>
      </c>
    </row>
    <row r="592" spans="3:3" x14ac:dyDescent="0.25">
      <c r="C592" s="164" t="s">
        <v>1167</v>
      </c>
    </row>
    <row r="593" spans="3:3" x14ac:dyDescent="0.25">
      <c r="C593" s="164" t="s">
        <v>1168</v>
      </c>
    </row>
    <row r="594" spans="3:3" x14ac:dyDescent="0.25">
      <c r="C594" s="164" t="s">
        <v>1169</v>
      </c>
    </row>
    <row r="595" spans="3:3" x14ac:dyDescent="0.25">
      <c r="C595" s="164" t="s">
        <v>1170</v>
      </c>
    </row>
    <row r="596" spans="3:3" x14ac:dyDescent="0.25">
      <c r="C596" s="164" t="s">
        <v>1171</v>
      </c>
    </row>
    <row r="597" spans="3:3" x14ac:dyDescent="0.25">
      <c r="C597" s="164" t="s">
        <v>1172</v>
      </c>
    </row>
    <row r="598" spans="3:3" x14ac:dyDescent="0.25">
      <c r="C598" s="164" t="s">
        <v>1173</v>
      </c>
    </row>
    <row r="599" spans="3:3" x14ac:dyDescent="0.25">
      <c r="C599" s="164" t="s">
        <v>1174</v>
      </c>
    </row>
    <row r="600" spans="3:3" x14ac:dyDescent="0.25">
      <c r="C600" s="164" t="s">
        <v>1175</v>
      </c>
    </row>
    <row r="601" spans="3:3" x14ac:dyDescent="0.25">
      <c r="C601" s="164" t="s">
        <v>1176</v>
      </c>
    </row>
    <row r="602" spans="3:3" x14ac:dyDescent="0.25">
      <c r="C602" s="164" t="s">
        <v>1177</v>
      </c>
    </row>
    <row r="603" spans="3:3" x14ac:dyDescent="0.25">
      <c r="C603" s="164" t="s">
        <v>1178</v>
      </c>
    </row>
    <row r="604" spans="3:3" x14ac:dyDescent="0.25">
      <c r="C604" s="164" t="s">
        <v>1179</v>
      </c>
    </row>
    <row r="605" spans="3:3" x14ac:dyDescent="0.25">
      <c r="C605" s="164" t="s">
        <v>1180</v>
      </c>
    </row>
    <row r="606" spans="3:3" x14ac:dyDescent="0.25">
      <c r="C606" s="164" t="s">
        <v>1181</v>
      </c>
    </row>
    <row r="607" spans="3:3" x14ac:dyDescent="0.25">
      <c r="C607" s="164" t="s">
        <v>1182</v>
      </c>
    </row>
    <row r="608" spans="3:3" x14ac:dyDescent="0.25">
      <c r="C608" s="164" t="s">
        <v>1183</v>
      </c>
    </row>
    <row r="609" spans="3:3" x14ac:dyDescent="0.25">
      <c r="C609" s="164" t="s">
        <v>1184</v>
      </c>
    </row>
    <row r="610" spans="3:3" x14ac:dyDescent="0.25">
      <c r="C610" s="164" t="s">
        <v>1185</v>
      </c>
    </row>
    <row r="611" spans="3:3" x14ac:dyDescent="0.25">
      <c r="C611" s="164" t="s">
        <v>1186</v>
      </c>
    </row>
    <row r="612" spans="3:3" x14ac:dyDescent="0.25">
      <c r="C612" s="164" t="s">
        <v>1187</v>
      </c>
    </row>
    <row r="613" spans="3:3" x14ac:dyDescent="0.25">
      <c r="C613" s="164" t="s">
        <v>1188</v>
      </c>
    </row>
    <row r="614" spans="3:3" x14ac:dyDescent="0.25">
      <c r="C614" s="164" t="s">
        <v>1189</v>
      </c>
    </row>
    <row r="615" spans="3:3" x14ac:dyDescent="0.25">
      <c r="C615" s="164" t="s">
        <v>1190</v>
      </c>
    </row>
    <row r="616" spans="3:3" x14ac:dyDescent="0.25">
      <c r="C616" s="164" t="s">
        <v>1191</v>
      </c>
    </row>
    <row r="617" spans="3:3" x14ac:dyDescent="0.25">
      <c r="C617" s="164" t="s">
        <v>1192</v>
      </c>
    </row>
    <row r="618" spans="3:3" x14ac:dyDescent="0.25">
      <c r="C618" s="164" t="s">
        <v>1193</v>
      </c>
    </row>
    <row r="619" spans="3:3" x14ac:dyDescent="0.25">
      <c r="C619" s="164" t="s">
        <v>1194</v>
      </c>
    </row>
    <row r="620" spans="3:3" x14ac:dyDescent="0.25">
      <c r="C620" s="164" t="s">
        <v>1195</v>
      </c>
    </row>
    <row r="621" spans="3:3" x14ac:dyDescent="0.25">
      <c r="C621" s="164" t="s">
        <v>1196</v>
      </c>
    </row>
    <row r="622" spans="3:3" x14ac:dyDescent="0.25">
      <c r="C622" s="164" t="s">
        <v>1197</v>
      </c>
    </row>
    <row r="623" spans="3:3" x14ac:dyDescent="0.25">
      <c r="C623" s="164" t="s">
        <v>1198</v>
      </c>
    </row>
    <row r="624" spans="3:3" x14ac:dyDescent="0.25">
      <c r="C624" s="164" t="s">
        <v>1199</v>
      </c>
    </row>
    <row r="625" spans="3:3" x14ac:dyDescent="0.25">
      <c r="C625" s="164" t="s">
        <v>1200</v>
      </c>
    </row>
    <row r="626" spans="3:3" x14ac:dyDescent="0.25">
      <c r="C626" s="164" t="s">
        <v>1201</v>
      </c>
    </row>
    <row r="627" spans="3:3" x14ac:dyDescent="0.25">
      <c r="C627" s="164" t="s">
        <v>1202</v>
      </c>
    </row>
    <row r="628" spans="3:3" x14ac:dyDescent="0.25">
      <c r="C628" s="164" t="s">
        <v>1203</v>
      </c>
    </row>
    <row r="629" spans="3:3" x14ac:dyDescent="0.25">
      <c r="C629" s="164" t="s">
        <v>1204</v>
      </c>
    </row>
    <row r="630" spans="3:3" x14ac:dyDescent="0.25">
      <c r="C630" s="164" t="s">
        <v>1205</v>
      </c>
    </row>
    <row r="631" spans="3:3" x14ac:dyDescent="0.25">
      <c r="C631" s="164" t="s">
        <v>1206</v>
      </c>
    </row>
    <row r="632" spans="3:3" x14ac:dyDescent="0.25">
      <c r="C632" s="164" t="s">
        <v>1207</v>
      </c>
    </row>
    <row r="633" spans="3:3" x14ac:dyDescent="0.25">
      <c r="C633" s="164" t="s">
        <v>1208</v>
      </c>
    </row>
    <row r="634" spans="3:3" x14ac:dyDescent="0.25">
      <c r="C634" s="164" t="s">
        <v>1209</v>
      </c>
    </row>
    <row r="635" spans="3:3" x14ac:dyDescent="0.25">
      <c r="C635" s="164" t="s">
        <v>1210</v>
      </c>
    </row>
    <row r="636" spans="3:3" x14ac:dyDescent="0.25">
      <c r="C636" s="164" t="s">
        <v>1211</v>
      </c>
    </row>
    <row r="637" spans="3:3" x14ac:dyDescent="0.25">
      <c r="C637" s="164" t="s">
        <v>1212</v>
      </c>
    </row>
    <row r="638" spans="3:3" x14ac:dyDescent="0.25">
      <c r="C638" s="164" t="s">
        <v>1213</v>
      </c>
    </row>
    <row r="639" spans="3:3" x14ac:dyDescent="0.25">
      <c r="C639" s="164" t="s">
        <v>1214</v>
      </c>
    </row>
    <row r="640" spans="3:3" x14ac:dyDescent="0.25">
      <c r="C640" s="164" t="s">
        <v>1215</v>
      </c>
    </row>
    <row r="641" spans="3:3" x14ac:dyDescent="0.25">
      <c r="C641" s="164" t="s">
        <v>1216</v>
      </c>
    </row>
    <row r="642" spans="3:3" x14ac:dyDescent="0.25">
      <c r="C642" s="164" t="s">
        <v>1217</v>
      </c>
    </row>
    <row r="643" spans="3:3" x14ac:dyDescent="0.25">
      <c r="C643" s="164" t="s">
        <v>1218</v>
      </c>
    </row>
    <row r="644" spans="3:3" x14ac:dyDescent="0.25">
      <c r="C644" s="164" t="s">
        <v>1219</v>
      </c>
    </row>
    <row r="645" spans="3:3" x14ac:dyDescent="0.25">
      <c r="C645" s="164" t="s">
        <v>1220</v>
      </c>
    </row>
    <row r="646" spans="3:3" x14ac:dyDescent="0.25">
      <c r="C646" s="164" t="s">
        <v>1221</v>
      </c>
    </row>
    <row r="647" spans="3:3" x14ac:dyDescent="0.25">
      <c r="C647" s="164" t="s">
        <v>1222</v>
      </c>
    </row>
    <row r="648" spans="3:3" x14ac:dyDescent="0.25">
      <c r="C648" s="164" t="s">
        <v>1223</v>
      </c>
    </row>
    <row r="649" spans="3:3" x14ac:dyDescent="0.25">
      <c r="C649" s="164" t="s">
        <v>1224</v>
      </c>
    </row>
    <row r="650" spans="3:3" x14ac:dyDescent="0.25">
      <c r="C650" s="164" t="s">
        <v>1225</v>
      </c>
    </row>
    <row r="651" spans="3:3" x14ac:dyDescent="0.25">
      <c r="C651" s="164" t="s">
        <v>1226</v>
      </c>
    </row>
    <row r="652" spans="3:3" x14ac:dyDescent="0.25">
      <c r="C652" s="164" t="s">
        <v>1227</v>
      </c>
    </row>
    <row r="653" spans="3:3" x14ac:dyDescent="0.25">
      <c r="C653" s="164" t="s">
        <v>1228</v>
      </c>
    </row>
    <row r="654" spans="3:3" x14ac:dyDescent="0.25">
      <c r="C654" s="164" t="s">
        <v>1229</v>
      </c>
    </row>
    <row r="655" spans="3:3" x14ac:dyDescent="0.25">
      <c r="C655" s="164" t="s">
        <v>1230</v>
      </c>
    </row>
    <row r="656" spans="3:3" x14ac:dyDescent="0.25">
      <c r="C656" s="164" t="s">
        <v>1231</v>
      </c>
    </row>
    <row r="657" spans="3:3" x14ac:dyDescent="0.25">
      <c r="C657" s="164" t="s">
        <v>1232</v>
      </c>
    </row>
    <row r="658" spans="3:3" x14ac:dyDescent="0.25">
      <c r="C658" s="164" t="s">
        <v>1233</v>
      </c>
    </row>
    <row r="659" spans="3:3" x14ac:dyDescent="0.25">
      <c r="C659" s="164" t="s">
        <v>1234</v>
      </c>
    </row>
    <row r="660" spans="3:3" x14ac:dyDescent="0.25">
      <c r="C660" s="164" t="s">
        <v>1235</v>
      </c>
    </row>
    <row r="661" spans="3:3" x14ac:dyDescent="0.25">
      <c r="C661" s="164" t="s">
        <v>1236</v>
      </c>
    </row>
    <row r="662" spans="3:3" x14ac:dyDescent="0.25">
      <c r="C662" s="164" t="s">
        <v>1237</v>
      </c>
    </row>
    <row r="663" spans="3:3" x14ac:dyDescent="0.25">
      <c r="C663" s="164" t="s">
        <v>1238</v>
      </c>
    </row>
    <row r="664" spans="3:3" x14ac:dyDescent="0.25">
      <c r="C664" s="164" t="s">
        <v>1239</v>
      </c>
    </row>
    <row r="665" spans="3:3" x14ac:dyDescent="0.25">
      <c r="C665" s="164" t="s">
        <v>1240</v>
      </c>
    </row>
    <row r="666" spans="3:3" x14ac:dyDescent="0.25">
      <c r="C666" s="164" t="s">
        <v>1241</v>
      </c>
    </row>
    <row r="667" spans="3:3" x14ac:dyDescent="0.25">
      <c r="C667" s="164" t="s">
        <v>1242</v>
      </c>
    </row>
    <row r="668" spans="3:3" x14ac:dyDescent="0.25">
      <c r="C668" s="164" t="s">
        <v>1243</v>
      </c>
    </row>
    <row r="669" spans="3:3" x14ac:dyDescent="0.25">
      <c r="C669" s="164" t="s">
        <v>1244</v>
      </c>
    </row>
    <row r="670" spans="3:3" x14ac:dyDescent="0.25">
      <c r="C670" s="164" t="s">
        <v>1245</v>
      </c>
    </row>
    <row r="671" spans="3:3" x14ac:dyDescent="0.25">
      <c r="C671" s="164" t="s">
        <v>1246</v>
      </c>
    </row>
    <row r="672" spans="3:3" x14ac:dyDescent="0.25">
      <c r="C672" s="164" t="s">
        <v>1247</v>
      </c>
    </row>
    <row r="673" spans="3:3" x14ac:dyDescent="0.25">
      <c r="C673" s="164" t="s">
        <v>1248</v>
      </c>
    </row>
    <row r="674" spans="3:3" x14ac:dyDescent="0.25">
      <c r="C674" s="164" t="s">
        <v>1249</v>
      </c>
    </row>
    <row r="675" spans="3:3" x14ac:dyDescent="0.25">
      <c r="C675" s="164" t="s">
        <v>1250</v>
      </c>
    </row>
    <row r="676" spans="3:3" x14ac:dyDescent="0.25">
      <c r="C676" s="164" t="s">
        <v>1251</v>
      </c>
    </row>
    <row r="677" spans="3:3" x14ac:dyDescent="0.25">
      <c r="C677" s="164" t="s">
        <v>1252</v>
      </c>
    </row>
    <row r="678" spans="3:3" x14ac:dyDescent="0.25">
      <c r="C678" s="164" t="s">
        <v>1253</v>
      </c>
    </row>
    <row r="679" spans="3:3" x14ac:dyDescent="0.25">
      <c r="C679" s="164" t="s">
        <v>1254</v>
      </c>
    </row>
    <row r="680" spans="3:3" x14ac:dyDescent="0.25">
      <c r="C680" s="164" t="s">
        <v>1255</v>
      </c>
    </row>
    <row r="681" spans="3:3" x14ac:dyDescent="0.25">
      <c r="C681" s="164" t="s">
        <v>1256</v>
      </c>
    </row>
    <row r="682" spans="3:3" x14ac:dyDescent="0.25">
      <c r="C682" s="164" t="s">
        <v>1257</v>
      </c>
    </row>
    <row r="683" spans="3:3" x14ac:dyDescent="0.25">
      <c r="C683" s="164" t="s">
        <v>1258</v>
      </c>
    </row>
    <row r="684" spans="3:3" x14ac:dyDescent="0.25">
      <c r="C684" s="164" t="s">
        <v>1259</v>
      </c>
    </row>
    <row r="685" spans="3:3" x14ac:dyDescent="0.25">
      <c r="C685" s="164" t="s">
        <v>1260</v>
      </c>
    </row>
    <row r="686" spans="3:3" x14ac:dyDescent="0.25">
      <c r="C686" s="164" t="s">
        <v>1261</v>
      </c>
    </row>
    <row r="687" spans="3:3" x14ac:dyDescent="0.25">
      <c r="C687" s="164" t="s">
        <v>1262</v>
      </c>
    </row>
    <row r="688" spans="3:3" x14ac:dyDescent="0.25">
      <c r="C688" s="164" t="s">
        <v>1263</v>
      </c>
    </row>
    <row r="689" spans="3:3" x14ac:dyDescent="0.25">
      <c r="C689" s="164" t="s">
        <v>1264</v>
      </c>
    </row>
    <row r="690" spans="3:3" x14ac:dyDescent="0.25">
      <c r="C690" s="164" t="s">
        <v>1265</v>
      </c>
    </row>
    <row r="691" spans="3:3" x14ac:dyDescent="0.25">
      <c r="C691" s="164" t="s">
        <v>1266</v>
      </c>
    </row>
    <row r="692" spans="3:3" x14ac:dyDescent="0.25">
      <c r="C692" s="164" t="s">
        <v>1267</v>
      </c>
    </row>
    <row r="693" spans="3:3" x14ac:dyDescent="0.25">
      <c r="C693" s="164" t="s">
        <v>1268</v>
      </c>
    </row>
    <row r="694" spans="3:3" x14ac:dyDescent="0.25">
      <c r="C694" s="164" t="s">
        <v>1269</v>
      </c>
    </row>
    <row r="695" spans="3:3" x14ac:dyDescent="0.25">
      <c r="C695" s="164" t="s">
        <v>1270</v>
      </c>
    </row>
    <row r="696" spans="3:3" x14ac:dyDescent="0.25">
      <c r="C696" s="164" t="s">
        <v>1271</v>
      </c>
    </row>
    <row r="697" spans="3:3" x14ac:dyDescent="0.25">
      <c r="C697" s="164" t="s">
        <v>1272</v>
      </c>
    </row>
    <row r="698" spans="3:3" x14ac:dyDescent="0.25">
      <c r="C698" s="164" t="s">
        <v>1273</v>
      </c>
    </row>
    <row r="699" spans="3:3" x14ac:dyDescent="0.25">
      <c r="C699" s="164" t="s">
        <v>1274</v>
      </c>
    </row>
    <row r="700" spans="3:3" x14ac:dyDescent="0.25">
      <c r="C700" s="164" t="s">
        <v>1275</v>
      </c>
    </row>
    <row r="701" spans="3:3" x14ac:dyDescent="0.25">
      <c r="C701" s="164" t="s">
        <v>1276</v>
      </c>
    </row>
    <row r="702" spans="3:3" x14ac:dyDescent="0.25">
      <c r="C702" s="164" t="s">
        <v>1277</v>
      </c>
    </row>
    <row r="703" spans="3:3" x14ac:dyDescent="0.25">
      <c r="C703" s="164" t="s">
        <v>1278</v>
      </c>
    </row>
    <row r="704" spans="3:3" x14ac:dyDescent="0.25">
      <c r="C704" s="164" t="s">
        <v>1279</v>
      </c>
    </row>
    <row r="705" spans="3:3" x14ac:dyDescent="0.25">
      <c r="C705" s="164" t="s">
        <v>1280</v>
      </c>
    </row>
    <row r="706" spans="3:3" x14ac:dyDescent="0.25">
      <c r="C706" s="164" t="s">
        <v>1281</v>
      </c>
    </row>
    <row r="707" spans="3:3" x14ac:dyDescent="0.25">
      <c r="C707" s="164" t="s">
        <v>1282</v>
      </c>
    </row>
    <row r="708" spans="3:3" x14ac:dyDescent="0.25">
      <c r="C708" s="164" t="s">
        <v>1283</v>
      </c>
    </row>
    <row r="709" spans="3:3" x14ac:dyDescent="0.25">
      <c r="C709" s="164" t="s">
        <v>1284</v>
      </c>
    </row>
    <row r="710" spans="3:3" x14ac:dyDescent="0.25">
      <c r="C710" s="164" t="s">
        <v>1285</v>
      </c>
    </row>
    <row r="711" spans="3:3" x14ac:dyDescent="0.25">
      <c r="C711" s="164" t="s">
        <v>1286</v>
      </c>
    </row>
    <row r="712" spans="3:3" x14ac:dyDescent="0.25">
      <c r="C712" s="164" t="s">
        <v>1287</v>
      </c>
    </row>
    <row r="713" spans="3:3" x14ac:dyDescent="0.25">
      <c r="C713" s="164" t="s">
        <v>1288</v>
      </c>
    </row>
    <row r="714" spans="3:3" x14ac:dyDescent="0.25">
      <c r="C714" s="164" t="s">
        <v>1289</v>
      </c>
    </row>
    <row r="715" spans="3:3" x14ac:dyDescent="0.25">
      <c r="C715" s="164" t="s">
        <v>1290</v>
      </c>
    </row>
    <row r="716" spans="3:3" x14ac:dyDescent="0.25">
      <c r="C716" s="164" t="s">
        <v>1291</v>
      </c>
    </row>
    <row r="717" spans="3:3" x14ac:dyDescent="0.25">
      <c r="C717" s="164" t="s">
        <v>1292</v>
      </c>
    </row>
    <row r="718" spans="3:3" x14ac:dyDescent="0.25">
      <c r="C718" s="164" t="s">
        <v>1293</v>
      </c>
    </row>
    <row r="719" spans="3:3" x14ac:dyDescent="0.25">
      <c r="C719" s="164" t="s">
        <v>1294</v>
      </c>
    </row>
    <row r="720" spans="3:3" x14ac:dyDescent="0.25">
      <c r="C720" s="164" t="s">
        <v>1295</v>
      </c>
    </row>
    <row r="721" spans="3:3" x14ac:dyDescent="0.25">
      <c r="C721" s="164" t="s">
        <v>1296</v>
      </c>
    </row>
    <row r="722" spans="3:3" x14ac:dyDescent="0.25">
      <c r="C722" s="164" t="s">
        <v>1297</v>
      </c>
    </row>
    <row r="723" spans="3:3" x14ac:dyDescent="0.25">
      <c r="C723" s="164" t="s">
        <v>1298</v>
      </c>
    </row>
    <row r="724" spans="3:3" x14ac:dyDescent="0.25">
      <c r="C724" s="164" t="s">
        <v>1299</v>
      </c>
    </row>
    <row r="725" spans="3:3" x14ac:dyDescent="0.25">
      <c r="C725" s="164" t="s">
        <v>1300</v>
      </c>
    </row>
    <row r="726" spans="3:3" x14ac:dyDescent="0.25">
      <c r="C726" s="164" t="s">
        <v>1301</v>
      </c>
    </row>
    <row r="727" spans="3:3" x14ac:dyDescent="0.25">
      <c r="C727" s="164" t="s">
        <v>1302</v>
      </c>
    </row>
    <row r="728" spans="3:3" x14ac:dyDescent="0.25">
      <c r="C728" s="164" t="s">
        <v>1303</v>
      </c>
    </row>
    <row r="729" spans="3:3" x14ac:dyDescent="0.25">
      <c r="C729" s="164" t="s">
        <v>1304</v>
      </c>
    </row>
    <row r="730" spans="3:3" x14ac:dyDescent="0.25">
      <c r="C730" s="164" t="s">
        <v>1304</v>
      </c>
    </row>
    <row r="731" spans="3:3" x14ac:dyDescent="0.25">
      <c r="C731" s="164" t="s">
        <v>1305</v>
      </c>
    </row>
    <row r="732" spans="3:3" x14ac:dyDescent="0.25">
      <c r="C732" s="164" t="s">
        <v>1306</v>
      </c>
    </row>
    <row r="733" spans="3:3" x14ac:dyDescent="0.25">
      <c r="C733" s="164" t="s">
        <v>1307</v>
      </c>
    </row>
    <row r="734" spans="3:3" x14ac:dyDescent="0.25">
      <c r="C734" s="164" t="s">
        <v>1308</v>
      </c>
    </row>
    <row r="735" spans="3:3" x14ac:dyDescent="0.25">
      <c r="C735" s="164" t="s">
        <v>1309</v>
      </c>
    </row>
    <row r="736" spans="3:3" x14ac:dyDescent="0.25">
      <c r="C736" s="164" t="s">
        <v>1310</v>
      </c>
    </row>
    <row r="737" spans="3:3" x14ac:dyDescent="0.25">
      <c r="C737" s="164" t="s">
        <v>1311</v>
      </c>
    </row>
    <row r="738" spans="3:3" x14ac:dyDescent="0.25">
      <c r="C738" s="164" t="s">
        <v>1312</v>
      </c>
    </row>
    <row r="739" spans="3:3" x14ac:dyDescent="0.25">
      <c r="C739" s="164" t="s">
        <v>1313</v>
      </c>
    </row>
    <row r="740" spans="3:3" x14ac:dyDescent="0.25">
      <c r="C740" s="164" t="s">
        <v>1314</v>
      </c>
    </row>
    <row r="741" spans="3:3" x14ac:dyDescent="0.25">
      <c r="C741" s="164" t="s">
        <v>1315</v>
      </c>
    </row>
    <row r="742" spans="3:3" x14ac:dyDescent="0.25">
      <c r="C742" s="164" t="s">
        <v>1316</v>
      </c>
    </row>
    <row r="743" spans="3:3" x14ac:dyDescent="0.25">
      <c r="C743" s="164" t="s">
        <v>1317</v>
      </c>
    </row>
    <row r="744" spans="3:3" x14ac:dyDescent="0.25">
      <c r="C744" s="164" t="s">
        <v>1318</v>
      </c>
    </row>
    <row r="745" spans="3:3" x14ac:dyDescent="0.25">
      <c r="C745" s="164" t="s">
        <v>1319</v>
      </c>
    </row>
    <row r="746" spans="3:3" x14ac:dyDescent="0.25">
      <c r="C746" s="164" t="s">
        <v>1320</v>
      </c>
    </row>
    <row r="747" spans="3:3" x14ac:dyDescent="0.25">
      <c r="C747" s="164" t="s">
        <v>1321</v>
      </c>
    </row>
    <row r="748" spans="3:3" x14ac:dyDescent="0.25">
      <c r="C748" s="164" t="s">
        <v>1322</v>
      </c>
    </row>
    <row r="749" spans="3:3" x14ac:dyDescent="0.25">
      <c r="C749" s="164" t="s">
        <v>1323</v>
      </c>
    </row>
    <row r="750" spans="3:3" x14ac:dyDescent="0.25">
      <c r="C750" s="164" t="s">
        <v>1324</v>
      </c>
    </row>
    <row r="751" spans="3:3" x14ac:dyDescent="0.25">
      <c r="C751" s="164" t="s">
        <v>1325</v>
      </c>
    </row>
    <row r="752" spans="3:3" x14ac:dyDescent="0.25">
      <c r="C752" s="164" t="s">
        <v>1326</v>
      </c>
    </row>
    <row r="753" spans="3:3" x14ac:dyDescent="0.25">
      <c r="C753" s="164" t="s">
        <v>1327</v>
      </c>
    </row>
    <row r="754" spans="3:3" x14ac:dyDescent="0.25">
      <c r="C754" s="164" t="s">
        <v>1328</v>
      </c>
    </row>
    <row r="755" spans="3:3" x14ac:dyDescent="0.25">
      <c r="C755" s="164" t="s">
        <v>1329</v>
      </c>
    </row>
    <row r="756" spans="3:3" x14ac:dyDescent="0.25">
      <c r="C756" s="164" t="s">
        <v>1330</v>
      </c>
    </row>
    <row r="757" spans="3:3" x14ac:dyDescent="0.25">
      <c r="C757" s="164" t="s">
        <v>1331</v>
      </c>
    </row>
    <row r="758" spans="3:3" x14ac:dyDescent="0.25">
      <c r="C758" s="164" t="s">
        <v>1332</v>
      </c>
    </row>
    <row r="759" spans="3:3" x14ac:dyDescent="0.25">
      <c r="C759" s="164" t="s">
        <v>1333</v>
      </c>
    </row>
    <row r="760" spans="3:3" x14ac:dyDescent="0.25">
      <c r="C760" s="164" t="s">
        <v>1334</v>
      </c>
    </row>
    <row r="761" spans="3:3" x14ac:dyDescent="0.25">
      <c r="C761" s="164" t="s">
        <v>1335</v>
      </c>
    </row>
    <row r="762" spans="3:3" x14ac:dyDescent="0.25">
      <c r="C762" s="164" t="s">
        <v>1336</v>
      </c>
    </row>
    <row r="763" spans="3:3" x14ac:dyDescent="0.25">
      <c r="C763" s="164" t="s">
        <v>1337</v>
      </c>
    </row>
    <row r="764" spans="3:3" x14ac:dyDescent="0.25">
      <c r="C764" s="164" t="s">
        <v>1338</v>
      </c>
    </row>
    <row r="765" spans="3:3" x14ac:dyDescent="0.25">
      <c r="C765" s="164" t="s">
        <v>1339</v>
      </c>
    </row>
    <row r="766" spans="3:3" x14ac:dyDescent="0.25">
      <c r="C766" s="164" t="s">
        <v>1340</v>
      </c>
    </row>
    <row r="767" spans="3:3" x14ac:dyDescent="0.25">
      <c r="C767" s="164" t="s">
        <v>1341</v>
      </c>
    </row>
    <row r="768" spans="3:3" x14ac:dyDescent="0.25">
      <c r="C768" s="164" t="s">
        <v>1342</v>
      </c>
    </row>
    <row r="769" spans="3:3" x14ac:dyDescent="0.25">
      <c r="C769" s="164" t="s">
        <v>1343</v>
      </c>
    </row>
    <row r="770" spans="3:3" x14ac:dyDescent="0.25">
      <c r="C770" s="164" t="s">
        <v>1344</v>
      </c>
    </row>
    <row r="771" spans="3:3" x14ac:dyDescent="0.25">
      <c r="C771" s="164" t="s">
        <v>1345</v>
      </c>
    </row>
    <row r="772" spans="3:3" x14ac:dyDescent="0.25">
      <c r="C772" s="164" t="s">
        <v>1346</v>
      </c>
    </row>
    <row r="773" spans="3:3" x14ac:dyDescent="0.25">
      <c r="C773" s="164" t="s">
        <v>1347</v>
      </c>
    </row>
    <row r="774" spans="3:3" x14ac:dyDescent="0.25">
      <c r="C774" s="164" t="s">
        <v>1348</v>
      </c>
    </row>
    <row r="775" spans="3:3" x14ac:dyDescent="0.25">
      <c r="C775" s="164" t="s">
        <v>1349</v>
      </c>
    </row>
    <row r="776" spans="3:3" x14ac:dyDescent="0.25">
      <c r="C776" s="164" t="s">
        <v>1350</v>
      </c>
    </row>
    <row r="777" spans="3:3" x14ac:dyDescent="0.25">
      <c r="C777" s="164" t="s">
        <v>1351</v>
      </c>
    </row>
    <row r="778" spans="3:3" x14ac:dyDescent="0.25">
      <c r="C778" s="164" t="s">
        <v>1352</v>
      </c>
    </row>
    <row r="779" spans="3:3" x14ac:dyDescent="0.25">
      <c r="C779" s="164" t="s">
        <v>1353</v>
      </c>
    </row>
    <row r="780" spans="3:3" x14ac:dyDescent="0.25">
      <c r="C780" s="164" t="s">
        <v>1354</v>
      </c>
    </row>
    <row r="781" spans="3:3" x14ac:dyDescent="0.25">
      <c r="C781" s="164" t="s">
        <v>1355</v>
      </c>
    </row>
    <row r="782" spans="3:3" x14ac:dyDescent="0.25">
      <c r="C782" s="164" t="s">
        <v>1356</v>
      </c>
    </row>
    <row r="783" spans="3:3" x14ac:dyDescent="0.25">
      <c r="C783" s="164" t="s">
        <v>1357</v>
      </c>
    </row>
    <row r="784" spans="3:3" x14ac:dyDescent="0.25">
      <c r="C784" s="164" t="s">
        <v>1358</v>
      </c>
    </row>
    <row r="785" spans="3:3" x14ac:dyDescent="0.25">
      <c r="C785" s="164" t="s">
        <v>1359</v>
      </c>
    </row>
    <row r="786" spans="3:3" x14ac:dyDescent="0.25">
      <c r="C786" s="164" t="s">
        <v>1360</v>
      </c>
    </row>
    <row r="787" spans="3:3" x14ac:dyDescent="0.25">
      <c r="C787" s="164" t="s">
        <v>1361</v>
      </c>
    </row>
    <row r="788" spans="3:3" x14ac:dyDescent="0.25">
      <c r="C788" s="164" t="s">
        <v>1362</v>
      </c>
    </row>
    <row r="789" spans="3:3" x14ac:dyDescent="0.25">
      <c r="C789" s="164" t="s">
        <v>1363</v>
      </c>
    </row>
    <row r="790" spans="3:3" x14ac:dyDescent="0.25">
      <c r="C790" s="164" t="s">
        <v>1364</v>
      </c>
    </row>
    <row r="791" spans="3:3" x14ac:dyDescent="0.25">
      <c r="C791" s="164" t="s">
        <v>1365</v>
      </c>
    </row>
    <row r="792" spans="3:3" x14ac:dyDescent="0.25">
      <c r="C792" s="164" t="s">
        <v>1366</v>
      </c>
    </row>
    <row r="793" spans="3:3" x14ac:dyDescent="0.25">
      <c r="C793" s="164" t="s">
        <v>1367</v>
      </c>
    </row>
    <row r="794" spans="3:3" x14ac:dyDescent="0.25">
      <c r="C794" s="164" t="s">
        <v>1368</v>
      </c>
    </row>
    <row r="795" spans="3:3" x14ac:dyDescent="0.25">
      <c r="C795" s="164" t="s">
        <v>1369</v>
      </c>
    </row>
    <row r="796" spans="3:3" x14ac:dyDescent="0.25">
      <c r="C796" s="164" t="s">
        <v>1370</v>
      </c>
    </row>
    <row r="797" spans="3:3" x14ac:dyDescent="0.25">
      <c r="C797" s="164" t="s">
        <v>1371</v>
      </c>
    </row>
    <row r="798" spans="3:3" x14ac:dyDescent="0.25">
      <c r="C798" s="164" t="s">
        <v>1372</v>
      </c>
    </row>
    <row r="799" spans="3:3" x14ac:dyDescent="0.25">
      <c r="C799" s="164" t="s">
        <v>1373</v>
      </c>
    </row>
    <row r="800" spans="3:3" x14ac:dyDescent="0.25">
      <c r="C800" s="164" t="s">
        <v>1374</v>
      </c>
    </row>
    <row r="801" spans="3:3" x14ac:dyDescent="0.25">
      <c r="C801" s="164" t="s">
        <v>1375</v>
      </c>
    </row>
    <row r="802" spans="3:3" x14ac:dyDescent="0.25">
      <c r="C802" s="164" t="s">
        <v>1376</v>
      </c>
    </row>
    <row r="803" spans="3:3" x14ac:dyDescent="0.25">
      <c r="C803" s="164" t="s">
        <v>1377</v>
      </c>
    </row>
    <row r="804" spans="3:3" x14ac:dyDescent="0.25">
      <c r="C804" s="164" t="s">
        <v>1378</v>
      </c>
    </row>
    <row r="805" spans="3:3" x14ac:dyDescent="0.25">
      <c r="C805" s="164" t="s">
        <v>1379</v>
      </c>
    </row>
    <row r="806" spans="3:3" x14ac:dyDescent="0.25">
      <c r="C806" s="164" t="s">
        <v>1380</v>
      </c>
    </row>
    <row r="807" spans="3:3" x14ac:dyDescent="0.25">
      <c r="C807" s="164" t="s">
        <v>1381</v>
      </c>
    </row>
    <row r="808" spans="3:3" x14ac:dyDescent="0.25">
      <c r="C808" s="164" t="s">
        <v>1382</v>
      </c>
    </row>
    <row r="809" spans="3:3" x14ac:dyDescent="0.25">
      <c r="C809" s="164" t="s">
        <v>1383</v>
      </c>
    </row>
    <row r="810" spans="3:3" x14ac:dyDescent="0.25">
      <c r="C810" s="164" t="s">
        <v>1384</v>
      </c>
    </row>
    <row r="811" spans="3:3" x14ac:dyDescent="0.25">
      <c r="C811" s="164" t="s">
        <v>1385</v>
      </c>
    </row>
    <row r="812" spans="3:3" x14ac:dyDescent="0.25">
      <c r="C812" s="164" t="s">
        <v>1386</v>
      </c>
    </row>
    <row r="813" spans="3:3" x14ac:dyDescent="0.25">
      <c r="C813" s="164" t="s">
        <v>1387</v>
      </c>
    </row>
    <row r="814" spans="3:3" x14ac:dyDescent="0.25">
      <c r="C814" s="164" t="s">
        <v>1388</v>
      </c>
    </row>
    <row r="815" spans="3:3" x14ac:dyDescent="0.25">
      <c r="C815" s="164" t="s">
        <v>1389</v>
      </c>
    </row>
    <row r="816" spans="3:3" x14ac:dyDescent="0.25">
      <c r="C816" s="164" t="s">
        <v>1390</v>
      </c>
    </row>
    <row r="817" spans="3:3" x14ac:dyDescent="0.25">
      <c r="C817" s="164" t="s">
        <v>1391</v>
      </c>
    </row>
    <row r="818" spans="3:3" x14ac:dyDescent="0.25">
      <c r="C818" s="164" t="s">
        <v>1392</v>
      </c>
    </row>
    <row r="819" spans="3:3" x14ac:dyDescent="0.25">
      <c r="C819" s="164" t="s">
        <v>1393</v>
      </c>
    </row>
    <row r="820" spans="3:3" x14ac:dyDescent="0.25">
      <c r="C820" s="164" t="s">
        <v>1394</v>
      </c>
    </row>
    <row r="821" spans="3:3" x14ac:dyDescent="0.25">
      <c r="C821" s="164" t="s">
        <v>1395</v>
      </c>
    </row>
    <row r="822" spans="3:3" x14ac:dyDescent="0.25">
      <c r="C822" s="164" t="s">
        <v>1396</v>
      </c>
    </row>
    <row r="823" spans="3:3" x14ac:dyDescent="0.25">
      <c r="C823" s="164" t="s">
        <v>1397</v>
      </c>
    </row>
    <row r="824" spans="3:3" x14ac:dyDescent="0.25">
      <c r="C824" s="164" t="s">
        <v>1398</v>
      </c>
    </row>
    <row r="825" spans="3:3" x14ac:dyDescent="0.25">
      <c r="C825" s="164" t="s">
        <v>1399</v>
      </c>
    </row>
    <row r="826" spans="3:3" x14ac:dyDescent="0.25">
      <c r="C826" s="164" t="s">
        <v>1400</v>
      </c>
    </row>
    <row r="827" spans="3:3" x14ac:dyDescent="0.25">
      <c r="C827" s="164" t="s">
        <v>1401</v>
      </c>
    </row>
    <row r="828" spans="3:3" x14ac:dyDescent="0.25">
      <c r="C828" s="164" t="s">
        <v>1402</v>
      </c>
    </row>
    <row r="829" spans="3:3" x14ac:dyDescent="0.25">
      <c r="C829" s="164" t="s">
        <v>1403</v>
      </c>
    </row>
    <row r="830" spans="3:3" x14ac:dyDescent="0.25">
      <c r="C830" s="164" t="s">
        <v>1404</v>
      </c>
    </row>
    <row r="831" spans="3:3" x14ac:dyDescent="0.25">
      <c r="C831" s="164" t="s">
        <v>1405</v>
      </c>
    </row>
    <row r="832" spans="3:3" x14ac:dyDescent="0.25">
      <c r="C832" s="164" t="s">
        <v>1405</v>
      </c>
    </row>
    <row r="833" spans="3:3" x14ac:dyDescent="0.25">
      <c r="C833" s="164" t="s">
        <v>1406</v>
      </c>
    </row>
    <row r="834" spans="3:3" x14ac:dyDescent="0.25">
      <c r="C834" s="164" t="s">
        <v>1407</v>
      </c>
    </row>
    <row r="835" spans="3:3" x14ac:dyDescent="0.25">
      <c r="C835" s="164" t="s">
        <v>1408</v>
      </c>
    </row>
    <row r="836" spans="3:3" x14ac:dyDescent="0.25">
      <c r="C836" s="164" t="s">
        <v>1409</v>
      </c>
    </row>
    <row r="837" spans="3:3" x14ac:dyDescent="0.25">
      <c r="C837" s="164" t="s">
        <v>1410</v>
      </c>
    </row>
    <row r="838" spans="3:3" x14ac:dyDescent="0.25">
      <c r="C838" s="164" t="s">
        <v>1411</v>
      </c>
    </row>
    <row r="839" spans="3:3" x14ac:dyDescent="0.25">
      <c r="C839" s="164" t="s">
        <v>1412</v>
      </c>
    </row>
    <row r="840" spans="3:3" x14ac:dyDescent="0.25">
      <c r="C840" s="164" t="s">
        <v>1413</v>
      </c>
    </row>
    <row r="841" spans="3:3" x14ac:dyDescent="0.25">
      <c r="C841" s="164" t="s">
        <v>1414</v>
      </c>
    </row>
    <row r="842" spans="3:3" x14ac:dyDescent="0.25">
      <c r="C842" s="164" t="s">
        <v>1415</v>
      </c>
    </row>
    <row r="843" spans="3:3" x14ac:dyDescent="0.25">
      <c r="C843" s="164" t="s">
        <v>1416</v>
      </c>
    </row>
    <row r="844" spans="3:3" x14ac:dyDescent="0.25">
      <c r="C844" s="164" t="s">
        <v>1417</v>
      </c>
    </row>
    <row r="845" spans="3:3" x14ac:dyDescent="0.25">
      <c r="C845" s="164" t="s">
        <v>1418</v>
      </c>
    </row>
    <row r="846" spans="3:3" x14ac:dyDescent="0.25">
      <c r="C846" s="164" t="s">
        <v>1419</v>
      </c>
    </row>
    <row r="847" spans="3:3" x14ac:dyDescent="0.25">
      <c r="C847" s="164" t="s">
        <v>1420</v>
      </c>
    </row>
    <row r="848" spans="3:3" x14ac:dyDescent="0.25">
      <c r="C848" s="164" t="s">
        <v>1421</v>
      </c>
    </row>
    <row r="849" spans="3:3" x14ac:dyDescent="0.25">
      <c r="C849" s="164" t="s">
        <v>1422</v>
      </c>
    </row>
    <row r="850" spans="3:3" x14ac:dyDescent="0.25">
      <c r="C850" s="164" t="s">
        <v>1423</v>
      </c>
    </row>
    <row r="851" spans="3:3" x14ac:dyDescent="0.25">
      <c r="C851" s="164" t="s">
        <v>1424</v>
      </c>
    </row>
    <row r="852" spans="3:3" x14ac:dyDescent="0.25">
      <c r="C852" s="164" t="s">
        <v>1425</v>
      </c>
    </row>
    <row r="853" spans="3:3" x14ac:dyDescent="0.25">
      <c r="C853" s="164" t="s">
        <v>1426</v>
      </c>
    </row>
    <row r="854" spans="3:3" x14ac:dyDescent="0.25">
      <c r="C854" s="164" t="s">
        <v>1427</v>
      </c>
    </row>
    <row r="855" spans="3:3" x14ac:dyDescent="0.25">
      <c r="C855" s="164" t="s">
        <v>1428</v>
      </c>
    </row>
    <row r="856" spans="3:3" x14ac:dyDescent="0.25">
      <c r="C856" s="164" t="s">
        <v>1429</v>
      </c>
    </row>
    <row r="857" spans="3:3" x14ac:dyDescent="0.25">
      <c r="C857" s="164" t="s">
        <v>1430</v>
      </c>
    </row>
    <row r="858" spans="3:3" x14ac:dyDescent="0.25">
      <c r="C858" s="164" t="s">
        <v>1431</v>
      </c>
    </row>
    <row r="859" spans="3:3" x14ac:dyDescent="0.25">
      <c r="C859" s="164" t="s">
        <v>1432</v>
      </c>
    </row>
    <row r="860" spans="3:3" x14ac:dyDescent="0.25">
      <c r="C860" s="164" t="s">
        <v>1433</v>
      </c>
    </row>
    <row r="861" spans="3:3" x14ac:dyDescent="0.25">
      <c r="C861" s="164" t="s">
        <v>1434</v>
      </c>
    </row>
    <row r="862" spans="3:3" x14ac:dyDescent="0.25">
      <c r="C862" s="164" t="s">
        <v>1435</v>
      </c>
    </row>
    <row r="863" spans="3:3" x14ac:dyDescent="0.25">
      <c r="C863" s="164" t="s">
        <v>1436</v>
      </c>
    </row>
    <row r="864" spans="3:3" x14ac:dyDescent="0.25">
      <c r="C864" s="164" t="s">
        <v>1437</v>
      </c>
    </row>
    <row r="865" spans="3:3" x14ac:dyDescent="0.25">
      <c r="C865" s="164" t="s">
        <v>1438</v>
      </c>
    </row>
    <row r="866" spans="3:3" x14ac:dyDescent="0.25">
      <c r="C866" s="164" t="s">
        <v>1439</v>
      </c>
    </row>
    <row r="867" spans="3:3" x14ac:dyDescent="0.25">
      <c r="C867" s="164" t="s">
        <v>1440</v>
      </c>
    </row>
    <row r="868" spans="3:3" x14ac:dyDescent="0.25">
      <c r="C868" s="164" t="s">
        <v>1441</v>
      </c>
    </row>
    <row r="869" spans="3:3" x14ac:dyDescent="0.25">
      <c r="C869" s="164" t="s">
        <v>1442</v>
      </c>
    </row>
    <row r="870" spans="3:3" x14ac:dyDescent="0.25">
      <c r="C870" s="164" t="s">
        <v>1443</v>
      </c>
    </row>
    <row r="871" spans="3:3" x14ac:dyDescent="0.25">
      <c r="C871" s="164" t="s">
        <v>1444</v>
      </c>
    </row>
    <row r="872" spans="3:3" x14ac:dyDescent="0.25">
      <c r="C872" s="164" t="s">
        <v>1445</v>
      </c>
    </row>
    <row r="873" spans="3:3" x14ac:dyDescent="0.25">
      <c r="C873" s="164" t="s">
        <v>1446</v>
      </c>
    </row>
    <row r="874" spans="3:3" x14ac:dyDescent="0.25">
      <c r="C874" s="164" t="s">
        <v>1447</v>
      </c>
    </row>
    <row r="875" spans="3:3" x14ac:dyDescent="0.25">
      <c r="C875" s="164" t="s">
        <v>1448</v>
      </c>
    </row>
    <row r="876" spans="3:3" x14ac:dyDescent="0.25">
      <c r="C876" s="164" t="s">
        <v>1449</v>
      </c>
    </row>
    <row r="877" spans="3:3" x14ac:dyDescent="0.25">
      <c r="C877" s="164" t="s">
        <v>1450</v>
      </c>
    </row>
    <row r="878" spans="3:3" x14ac:dyDescent="0.25">
      <c r="C878" s="164" t="s">
        <v>1451</v>
      </c>
    </row>
    <row r="879" spans="3:3" x14ac:dyDescent="0.25">
      <c r="C879" s="164" t="s">
        <v>1452</v>
      </c>
    </row>
    <row r="880" spans="3:3" x14ac:dyDescent="0.25">
      <c r="C880" s="164" t="s">
        <v>1453</v>
      </c>
    </row>
    <row r="881" spans="3:3" x14ac:dyDescent="0.25">
      <c r="C881" s="164" t="s">
        <v>1454</v>
      </c>
    </row>
    <row r="882" spans="3:3" x14ac:dyDescent="0.25">
      <c r="C882" s="164" t="s">
        <v>1455</v>
      </c>
    </row>
    <row r="883" spans="3:3" x14ac:dyDescent="0.25">
      <c r="C883" s="164" t="s">
        <v>1456</v>
      </c>
    </row>
    <row r="884" spans="3:3" x14ac:dyDescent="0.25">
      <c r="C884" s="164" t="s">
        <v>1457</v>
      </c>
    </row>
    <row r="885" spans="3:3" x14ac:dyDescent="0.25">
      <c r="C885" s="164" t="s">
        <v>1458</v>
      </c>
    </row>
    <row r="886" spans="3:3" x14ac:dyDescent="0.25">
      <c r="C886" s="164" t="s">
        <v>1379</v>
      </c>
    </row>
    <row r="887" spans="3:3" x14ac:dyDescent="0.25">
      <c r="C887" s="164" t="s">
        <v>1459</v>
      </c>
    </row>
    <row r="888" spans="3:3" x14ac:dyDescent="0.25">
      <c r="C888" s="164" t="s">
        <v>1460</v>
      </c>
    </row>
    <row r="889" spans="3:3" x14ac:dyDescent="0.25">
      <c r="C889" s="164" t="s">
        <v>1461</v>
      </c>
    </row>
    <row r="890" spans="3:3" x14ac:dyDescent="0.25">
      <c r="C890" s="164" t="s">
        <v>1462</v>
      </c>
    </row>
    <row r="891" spans="3:3" x14ac:dyDescent="0.25">
      <c r="C891" s="164" t="s">
        <v>1463</v>
      </c>
    </row>
    <row r="892" spans="3:3" x14ac:dyDescent="0.25">
      <c r="C892" s="164" t="s">
        <v>1464</v>
      </c>
    </row>
    <row r="893" spans="3:3" x14ac:dyDescent="0.25">
      <c r="C893" s="164" t="s">
        <v>1465</v>
      </c>
    </row>
    <row r="894" spans="3:3" x14ac:dyDescent="0.25">
      <c r="C894" s="164" t="s">
        <v>1466</v>
      </c>
    </row>
    <row r="895" spans="3:3" x14ac:dyDescent="0.25">
      <c r="C895" s="164" t="s">
        <v>1467</v>
      </c>
    </row>
    <row r="896" spans="3:3" x14ac:dyDescent="0.25">
      <c r="C896" s="164" t="s">
        <v>1468</v>
      </c>
    </row>
    <row r="897" spans="3:3" x14ac:dyDescent="0.25">
      <c r="C897" s="164" t="s">
        <v>1469</v>
      </c>
    </row>
    <row r="898" spans="3:3" x14ac:dyDescent="0.25">
      <c r="C898" s="164" t="s">
        <v>1470</v>
      </c>
    </row>
    <row r="899" spans="3:3" x14ac:dyDescent="0.25">
      <c r="C899" s="164" t="s">
        <v>1471</v>
      </c>
    </row>
    <row r="900" spans="3:3" x14ac:dyDescent="0.25">
      <c r="C900" s="164" t="s">
        <v>1472</v>
      </c>
    </row>
    <row r="901" spans="3:3" x14ac:dyDescent="0.25">
      <c r="C901" s="164" t="s">
        <v>1473</v>
      </c>
    </row>
    <row r="902" spans="3:3" x14ac:dyDescent="0.25">
      <c r="C902" s="164" t="s">
        <v>1474</v>
      </c>
    </row>
    <row r="903" spans="3:3" x14ac:dyDescent="0.25">
      <c r="C903" s="164" t="s">
        <v>1475</v>
      </c>
    </row>
    <row r="904" spans="3:3" x14ac:dyDescent="0.25">
      <c r="C904" s="164" t="s">
        <v>1476</v>
      </c>
    </row>
    <row r="905" spans="3:3" x14ac:dyDescent="0.25">
      <c r="C905" s="164" t="s">
        <v>1477</v>
      </c>
    </row>
    <row r="906" spans="3:3" x14ac:dyDescent="0.25">
      <c r="C906" s="164" t="s">
        <v>1478</v>
      </c>
    </row>
    <row r="907" spans="3:3" x14ac:dyDescent="0.25">
      <c r="C907" s="164" t="s">
        <v>1479</v>
      </c>
    </row>
    <row r="908" spans="3:3" x14ac:dyDescent="0.25">
      <c r="C908" s="164" t="s">
        <v>1480</v>
      </c>
    </row>
    <row r="909" spans="3:3" x14ac:dyDescent="0.25">
      <c r="C909" s="164" t="s">
        <v>1481</v>
      </c>
    </row>
    <row r="910" spans="3:3" x14ac:dyDescent="0.25">
      <c r="C910" s="164" t="s">
        <v>1482</v>
      </c>
    </row>
    <row r="911" spans="3:3" x14ac:dyDescent="0.25">
      <c r="C911" s="164" t="s">
        <v>1483</v>
      </c>
    </row>
    <row r="912" spans="3:3" x14ac:dyDescent="0.25">
      <c r="C912" s="164" t="s">
        <v>1484</v>
      </c>
    </row>
    <row r="913" spans="3:3" x14ac:dyDescent="0.25">
      <c r="C913" s="164" t="s">
        <v>1485</v>
      </c>
    </row>
    <row r="914" spans="3:3" x14ac:dyDescent="0.25">
      <c r="C914" s="164" t="s">
        <v>1486</v>
      </c>
    </row>
    <row r="915" spans="3:3" x14ac:dyDescent="0.25">
      <c r="C915" s="164" t="s">
        <v>1487</v>
      </c>
    </row>
    <row r="916" spans="3:3" x14ac:dyDescent="0.25">
      <c r="C916" s="164" t="s">
        <v>1488</v>
      </c>
    </row>
    <row r="917" spans="3:3" x14ac:dyDescent="0.25">
      <c r="C917" s="164" t="s">
        <v>1489</v>
      </c>
    </row>
    <row r="918" spans="3:3" x14ac:dyDescent="0.25">
      <c r="C918" s="164" t="s">
        <v>1490</v>
      </c>
    </row>
    <row r="919" spans="3:3" x14ac:dyDescent="0.25">
      <c r="C919" s="164" t="s">
        <v>1491</v>
      </c>
    </row>
    <row r="920" spans="3:3" x14ac:dyDescent="0.25">
      <c r="C920" s="164" t="s">
        <v>1492</v>
      </c>
    </row>
    <row r="921" spans="3:3" x14ac:dyDescent="0.25">
      <c r="C921" s="164" t="s">
        <v>1493</v>
      </c>
    </row>
    <row r="922" spans="3:3" x14ac:dyDescent="0.25">
      <c r="C922" s="164" t="s">
        <v>1494</v>
      </c>
    </row>
    <row r="923" spans="3:3" x14ac:dyDescent="0.25">
      <c r="C923" s="164" t="s">
        <v>1495</v>
      </c>
    </row>
    <row r="924" spans="3:3" x14ac:dyDescent="0.25">
      <c r="C924" s="164" t="s">
        <v>1496</v>
      </c>
    </row>
    <row r="925" spans="3:3" x14ac:dyDescent="0.25">
      <c r="C925" s="164" t="s">
        <v>1497</v>
      </c>
    </row>
    <row r="926" spans="3:3" x14ac:dyDescent="0.25">
      <c r="C926" s="164" t="s">
        <v>1498</v>
      </c>
    </row>
    <row r="927" spans="3:3" x14ac:dyDescent="0.25">
      <c r="C927" s="164" t="s">
        <v>1499</v>
      </c>
    </row>
    <row r="928" spans="3:3" x14ac:dyDescent="0.25">
      <c r="C928" s="164" t="s">
        <v>1500</v>
      </c>
    </row>
    <row r="929" spans="3:3" x14ac:dyDescent="0.25">
      <c r="C929" s="164" t="s">
        <v>1501</v>
      </c>
    </row>
    <row r="930" spans="3:3" x14ac:dyDescent="0.25">
      <c r="C930" s="164" t="s">
        <v>1405</v>
      </c>
    </row>
    <row r="931" spans="3:3" x14ac:dyDescent="0.25">
      <c r="C931" s="164" t="s">
        <v>1502</v>
      </c>
    </row>
    <row r="932" spans="3:3" x14ac:dyDescent="0.25">
      <c r="C932" s="164" t="s">
        <v>1503</v>
      </c>
    </row>
    <row r="933" spans="3:3" x14ac:dyDescent="0.25">
      <c r="C933" s="164" t="s">
        <v>1504</v>
      </c>
    </row>
    <row r="934" spans="3:3" x14ac:dyDescent="0.25">
      <c r="C934" s="164" t="s">
        <v>1505</v>
      </c>
    </row>
    <row r="935" spans="3:3" x14ac:dyDescent="0.25">
      <c r="C935" s="164" t="s">
        <v>1506</v>
      </c>
    </row>
    <row r="936" spans="3:3" x14ac:dyDescent="0.25">
      <c r="C936" s="164" t="s">
        <v>1507</v>
      </c>
    </row>
    <row r="937" spans="3:3" x14ac:dyDescent="0.25">
      <c r="C937" s="164" t="s">
        <v>1508</v>
      </c>
    </row>
    <row r="938" spans="3:3" x14ac:dyDescent="0.25">
      <c r="C938" s="164" t="s">
        <v>1509</v>
      </c>
    </row>
    <row r="939" spans="3:3" x14ac:dyDescent="0.25">
      <c r="C939" s="164" t="s">
        <v>1510</v>
      </c>
    </row>
    <row r="940" spans="3:3" x14ac:dyDescent="0.25">
      <c r="C940" s="164" t="s">
        <v>1511</v>
      </c>
    </row>
    <row r="941" spans="3:3" x14ac:dyDescent="0.25">
      <c r="C941" s="164" t="s">
        <v>1512</v>
      </c>
    </row>
    <row r="942" spans="3:3" x14ac:dyDescent="0.25">
      <c r="C942" s="164" t="s">
        <v>1513</v>
      </c>
    </row>
    <row r="943" spans="3:3" x14ac:dyDescent="0.25">
      <c r="C943" s="164" t="s">
        <v>1514</v>
      </c>
    </row>
    <row r="944" spans="3:3" x14ac:dyDescent="0.25">
      <c r="C944" s="164" t="s">
        <v>1515</v>
      </c>
    </row>
    <row r="945" spans="3:3" x14ac:dyDescent="0.25">
      <c r="C945" s="164" t="s">
        <v>1516</v>
      </c>
    </row>
    <row r="946" spans="3:3" x14ac:dyDescent="0.25">
      <c r="C946" s="164" t="s">
        <v>1517</v>
      </c>
    </row>
    <row r="947" spans="3:3" x14ac:dyDescent="0.25">
      <c r="C947" s="164" t="s">
        <v>1518</v>
      </c>
    </row>
    <row r="948" spans="3:3" x14ac:dyDescent="0.25">
      <c r="C948" s="164" t="s">
        <v>1519</v>
      </c>
    </row>
    <row r="949" spans="3:3" x14ac:dyDescent="0.25">
      <c r="C949" s="164" t="s">
        <v>1520</v>
      </c>
    </row>
    <row r="950" spans="3:3" x14ac:dyDescent="0.25">
      <c r="C950" s="164" t="s">
        <v>1521</v>
      </c>
    </row>
    <row r="951" spans="3:3" x14ac:dyDescent="0.25">
      <c r="C951" s="164" t="s">
        <v>1402</v>
      </c>
    </row>
    <row r="952" spans="3:3" x14ac:dyDescent="0.25">
      <c r="C952" s="164" t="s">
        <v>1402</v>
      </c>
    </row>
    <row r="953" spans="3:3" x14ac:dyDescent="0.25">
      <c r="C953" s="164" t="s">
        <v>1402</v>
      </c>
    </row>
    <row r="954" spans="3:3" x14ac:dyDescent="0.25">
      <c r="C954" s="164" t="s">
        <v>1522</v>
      </c>
    </row>
    <row r="955" spans="3:3" x14ac:dyDescent="0.25">
      <c r="C955" s="164" t="s">
        <v>1523</v>
      </c>
    </row>
    <row r="956" spans="3:3" x14ac:dyDescent="0.25">
      <c r="C956" s="164" t="s">
        <v>1524</v>
      </c>
    </row>
    <row r="957" spans="3:3" x14ac:dyDescent="0.25">
      <c r="C957" s="164" t="s">
        <v>1525</v>
      </c>
    </row>
    <row r="958" spans="3:3" x14ac:dyDescent="0.25">
      <c r="C958" s="164" t="s">
        <v>1526</v>
      </c>
    </row>
    <row r="959" spans="3:3" x14ac:dyDescent="0.25">
      <c r="C959" s="164" t="s">
        <v>1527</v>
      </c>
    </row>
    <row r="960" spans="3:3" x14ac:dyDescent="0.25">
      <c r="C960" s="164" t="s">
        <v>1528</v>
      </c>
    </row>
    <row r="961" spans="3:3" x14ac:dyDescent="0.25">
      <c r="C961" s="164" t="s">
        <v>1529</v>
      </c>
    </row>
    <row r="962" spans="3:3" x14ac:dyDescent="0.25">
      <c r="C962" s="164" t="s">
        <v>1530</v>
      </c>
    </row>
    <row r="963" spans="3:3" x14ac:dyDescent="0.25">
      <c r="C963" s="164" t="s">
        <v>1531</v>
      </c>
    </row>
    <row r="964" spans="3:3" x14ac:dyDescent="0.25">
      <c r="C964" s="164" t="s">
        <v>1532</v>
      </c>
    </row>
    <row r="965" spans="3:3" x14ac:dyDescent="0.25">
      <c r="C965" s="164" t="s">
        <v>1533</v>
      </c>
    </row>
    <row r="966" spans="3:3" x14ac:dyDescent="0.25">
      <c r="C966" s="164" t="s">
        <v>1534</v>
      </c>
    </row>
    <row r="967" spans="3:3" x14ac:dyDescent="0.25">
      <c r="C967" s="164" t="s">
        <v>1535</v>
      </c>
    </row>
    <row r="968" spans="3:3" x14ac:dyDescent="0.25">
      <c r="C968" s="164" t="s">
        <v>1536</v>
      </c>
    </row>
    <row r="969" spans="3:3" x14ac:dyDescent="0.25">
      <c r="C969" s="164" t="s">
        <v>1537</v>
      </c>
    </row>
    <row r="970" spans="3:3" x14ac:dyDescent="0.25">
      <c r="C970" s="164" t="s">
        <v>1538</v>
      </c>
    </row>
    <row r="971" spans="3:3" x14ac:dyDescent="0.25">
      <c r="C971" s="164" t="s">
        <v>1539</v>
      </c>
    </row>
    <row r="972" spans="3:3" x14ac:dyDescent="0.25">
      <c r="C972" s="164" t="s">
        <v>1540</v>
      </c>
    </row>
    <row r="973" spans="3:3" x14ac:dyDescent="0.25">
      <c r="C973" s="164" t="s">
        <v>1541</v>
      </c>
    </row>
    <row r="974" spans="3:3" x14ac:dyDescent="0.25">
      <c r="C974" s="164" t="s">
        <v>1542</v>
      </c>
    </row>
    <row r="975" spans="3:3" x14ac:dyDescent="0.25">
      <c r="C975" s="164" t="s">
        <v>1543</v>
      </c>
    </row>
    <row r="976" spans="3:3" x14ac:dyDescent="0.25">
      <c r="C976" s="164" t="s">
        <v>1544</v>
      </c>
    </row>
    <row r="977" spans="3:3" x14ac:dyDescent="0.25">
      <c r="C977" s="164" t="s">
        <v>1545</v>
      </c>
    </row>
    <row r="978" spans="3:3" x14ac:dyDescent="0.25">
      <c r="C978" s="164" t="s">
        <v>1546</v>
      </c>
    </row>
    <row r="979" spans="3:3" x14ac:dyDescent="0.25">
      <c r="C979" s="164" t="s">
        <v>1547</v>
      </c>
    </row>
    <row r="980" spans="3:3" x14ac:dyDescent="0.25">
      <c r="C980" s="164" t="s">
        <v>1548</v>
      </c>
    </row>
    <row r="981" spans="3:3" x14ac:dyDescent="0.25">
      <c r="C981" s="164" t="s">
        <v>1549</v>
      </c>
    </row>
    <row r="982" spans="3:3" x14ac:dyDescent="0.25">
      <c r="C982" s="164" t="s">
        <v>1550</v>
      </c>
    </row>
    <row r="983" spans="3:3" x14ac:dyDescent="0.25">
      <c r="C983" s="164" t="s">
        <v>1551</v>
      </c>
    </row>
    <row r="984" spans="3:3" x14ac:dyDescent="0.25">
      <c r="C984" s="164" t="s">
        <v>1552</v>
      </c>
    </row>
    <row r="985" spans="3:3" x14ac:dyDescent="0.25">
      <c r="C985" s="164" t="s">
        <v>1553</v>
      </c>
    </row>
    <row r="986" spans="3:3" x14ac:dyDescent="0.25">
      <c r="C986" s="164" t="s">
        <v>1554</v>
      </c>
    </row>
    <row r="987" spans="3:3" x14ac:dyDescent="0.25">
      <c r="C987" s="164" t="s">
        <v>1555</v>
      </c>
    </row>
    <row r="988" spans="3:3" x14ac:dyDescent="0.25">
      <c r="C988" s="164" t="s">
        <v>1556</v>
      </c>
    </row>
    <row r="989" spans="3:3" x14ac:dyDescent="0.25">
      <c r="C989" s="164" t="s">
        <v>1557</v>
      </c>
    </row>
    <row r="990" spans="3:3" x14ac:dyDescent="0.25">
      <c r="C990" s="164" t="s">
        <v>1558</v>
      </c>
    </row>
    <row r="991" spans="3:3" x14ac:dyDescent="0.25">
      <c r="C991" s="164" t="s">
        <v>1559</v>
      </c>
    </row>
    <row r="992" spans="3:3" x14ac:dyDescent="0.25">
      <c r="C992" s="164" t="s">
        <v>1560</v>
      </c>
    </row>
    <row r="993" spans="3:3" x14ac:dyDescent="0.25">
      <c r="C993" s="164" t="s">
        <v>1561</v>
      </c>
    </row>
    <row r="994" spans="3:3" x14ac:dyDescent="0.25">
      <c r="C994" s="164" t="s">
        <v>1379</v>
      </c>
    </row>
    <row r="995" spans="3:3" x14ac:dyDescent="0.25">
      <c r="C995" s="164" t="s">
        <v>1562</v>
      </c>
    </row>
    <row r="996" spans="3:3" x14ac:dyDescent="0.25">
      <c r="C996" s="164" t="s">
        <v>1563</v>
      </c>
    </row>
    <row r="997" spans="3:3" x14ac:dyDescent="0.25">
      <c r="C997" s="164" t="s">
        <v>1564</v>
      </c>
    </row>
    <row r="998" spans="3:3" x14ac:dyDescent="0.25">
      <c r="C998" s="164" t="s">
        <v>1565</v>
      </c>
    </row>
    <row r="999" spans="3:3" x14ac:dyDescent="0.25">
      <c r="C999" s="164" t="s">
        <v>1531</v>
      </c>
    </row>
    <row r="1000" spans="3:3" x14ac:dyDescent="0.25">
      <c r="C1000" s="164" t="s">
        <v>1566</v>
      </c>
    </row>
    <row r="1001" spans="3:3" x14ac:dyDescent="0.25">
      <c r="C1001" s="164" t="s">
        <v>1567</v>
      </c>
    </row>
    <row r="1002" spans="3:3" x14ac:dyDescent="0.25">
      <c r="C1002" s="164" t="s">
        <v>1568</v>
      </c>
    </row>
    <row r="1003" spans="3:3" x14ac:dyDescent="0.25">
      <c r="C1003" s="164" t="s">
        <v>1569</v>
      </c>
    </row>
    <row r="1004" spans="3:3" x14ac:dyDescent="0.25">
      <c r="C1004" s="164" t="s">
        <v>1570</v>
      </c>
    </row>
    <row r="1005" spans="3:3" x14ac:dyDescent="0.25">
      <c r="C1005" s="164" t="s">
        <v>1571</v>
      </c>
    </row>
    <row r="1006" spans="3:3" x14ac:dyDescent="0.25">
      <c r="C1006" s="164" t="s">
        <v>1572</v>
      </c>
    </row>
    <row r="1007" spans="3:3" x14ac:dyDescent="0.25">
      <c r="C1007" s="164" t="s">
        <v>1573</v>
      </c>
    </row>
    <row r="1008" spans="3:3" x14ac:dyDescent="0.25">
      <c r="C1008" s="164" t="s">
        <v>1574</v>
      </c>
    </row>
    <row r="1009" spans="3:3" x14ac:dyDescent="0.25">
      <c r="C1009" s="164" t="s">
        <v>1575</v>
      </c>
    </row>
    <row r="1010" spans="3:3" x14ac:dyDescent="0.25">
      <c r="C1010" s="164" t="s">
        <v>1576</v>
      </c>
    </row>
    <row r="1011" spans="3:3" x14ac:dyDescent="0.25">
      <c r="C1011" s="164" t="s">
        <v>1577</v>
      </c>
    </row>
    <row r="1012" spans="3:3" x14ac:dyDescent="0.25">
      <c r="C1012" s="164" t="s">
        <v>1578</v>
      </c>
    </row>
    <row r="1013" spans="3:3" x14ac:dyDescent="0.25">
      <c r="C1013" s="164" t="s">
        <v>1579</v>
      </c>
    </row>
    <row r="1014" spans="3:3" x14ac:dyDescent="0.25">
      <c r="C1014" s="164" t="s">
        <v>1580</v>
      </c>
    </row>
    <row r="1015" spans="3:3" x14ac:dyDescent="0.25">
      <c r="C1015" s="164" t="s">
        <v>1581</v>
      </c>
    </row>
    <row r="1016" spans="3:3" x14ac:dyDescent="0.25">
      <c r="C1016" s="164" t="s">
        <v>1582</v>
      </c>
    </row>
    <row r="1017" spans="3:3" x14ac:dyDescent="0.25">
      <c r="C1017" s="164" t="s">
        <v>1583</v>
      </c>
    </row>
    <row r="1018" spans="3:3" x14ac:dyDescent="0.25">
      <c r="C1018" s="164" t="s">
        <v>1584</v>
      </c>
    </row>
    <row r="1019" spans="3:3" x14ac:dyDescent="0.25">
      <c r="C1019" s="164" t="s">
        <v>1585</v>
      </c>
    </row>
    <row r="1020" spans="3:3" x14ac:dyDescent="0.25">
      <c r="C1020" s="164" t="s">
        <v>1586</v>
      </c>
    </row>
    <row r="1021" spans="3:3" x14ac:dyDescent="0.25">
      <c r="C1021" s="164" t="s">
        <v>1587</v>
      </c>
    </row>
    <row r="1022" spans="3:3" x14ac:dyDescent="0.25">
      <c r="C1022" s="164" t="s">
        <v>1588</v>
      </c>
    </row>
    <row r="1023" spans="3:3" x14ac:dyDescent="0.25">
      <c r="C1023" s="164" t="s">
        <v>1589</v>
      </c>
    </row>
    <row r="1024" spans="3:3" x14ac:dyDescent="0.25">
      <c r="C1024" s="164" t="s">
        <v>1590</v>
      </c>
    </row>
    <row r="1025" spans="3:3" x14ac:dyDescent="0.25">
      <c r="C1025" s="164" t="s">
        <v>1591</v>
      </c>
    </row>
    <row r="1026" spans="3:3" x14ac:dyDescent="0.25">
      <c r="C1026" s="164" t="s">
        <v>1592</v>
      </c>
    </row>
    <row r="1027" spans="3:3" x14ac:dyDescent="0.25">
      <c r="C1027" s="164" t="s">
        <v>1593</v>
      </c>
    </row>
    <row r="1028" spans="3:3" x14ac:dyDescent="0.25">
      <c r="C1028" s="164" t="s">
        <v>1594</v>
      </c>
    </row>
    <row r="1029" spans="3:3" x14ac:dyDescent="0.25">
      <c r="C1029" s="164" t="s">
        <v>1595</v>
      </c>
    </row>
    <row r="1030" spans="3:3" x14ac:dyDescent="0.25">
      <c r="C1030" s="164" t="s">
        <v>1596</v>
      </c>
    </row>
    <row r="1031" spans="3:3" x14ac:dyDescent="0.25">
      <c r="C1031" s="164" t="s">
        <v>1597</v>
      </c>
    </row>
    <row r="1032" spans="3:3" x14ac:dyDescent="0.25">
      <c r="C1032" s="164" t="s">
        <v>1598</v>
      </c>
    </row>
    <row r="1033" spans="3:3" x14ac:dyDescent="0.25">
      <c r="C1033" s="164" t="s">
        <v>1599</v>
      </c>
    </row>
    <row r="1034" spans="3:3" x14ac:dyDescent="0.25">
      <c r="C1034" s="164" t="s">
        <v>1600</v>
      </c>
    </row>
    <row r="1035" spans="3:3" x14ac:dyDescent="0.25">
      <c r="C1035" s="164" t="s">
        <v>1601</v>
      </c>
    </row>
    <row r="1036" spans="3:3" x14ac:dyDescent="0.25">
      <c r="C1036" s="164" t="s">
        <v>1602</v>
      </c>
    </row>
    <row r="1037" spans="3:3" x14ac:dyDescent="0.25">
      <c r="C1037" s="164" t="s">
        <v>1603</v>
      </c>
    </row>
    <row r="1038" spans="3:3" x14ac:dyDescent="0.25">
      <c r="C1038" s="164" t="s">
        <v>1604</v>
      </c>
    </row>
    <row r="1039" spans="3:3" x14ac:dyDescent="0.25">
      <c r="C1039" s="164" t="s">
        <v>1605</v>
      </c>
    </row>
    <row r="1040" spans="3:3" x14ac:dyDescent="0.25">
      <c r="C1040" s="164" t="s">
        <v>1606</v>
      </c>
    </row>
    <row r="1041" spans="3:3" x14ac:dyDescent="0.25">
      <c r="C1041" s="164" t="s">
        <v>1607</v>
      </c>
    </row>
    <row r="1042" spans="3:3" x14ac:dyDescent="0.25">
      <c r="C1042" s="164" t="s">
        <v>1608</v>
      </c>
    </row>
    <row r="1043" spans="3:3" x14ac:dyDescent="0.25">
      <c r="C1043" s="164" t="s">
        <v>1609</v>
      </c>
    </row>
    <row r="1044" spans="3:3" x14ac:dyDescent="0.25">
      <c r="C1044" s="164" t="s">
        <v>1610</v>
      </c>
    </row>
    <row r="1045" spans="3:3" x14ac:dyDescent="0.25">
      <c r="C1045" s="164" t="s">
        <v>1611</v>
      </c>
    </row>
    <row r="1046" spans="3:3" x14ac:dyDescent="0.25">
      <c r="C1046" s="164" t="s">
        <v>1612</v>
      </c>
    </row>
    <row r="1047" spans="3:3" x14ac:dyDescent="0.25">
      <c r="C1047" s="164" t="s">
        <v>1613</v>
      </c>
    </row>
    <row r="1048" spans="3:3" x14ac:dyDescent="0.25">
      <c r="C1048" s="164" t="s">
        <v>1614</v>
      </c>
    </row>
    <row r="1049" spans="3:3" x14ac:dyDescent="0.25">
      <c r="C1049" s="164" t="s">
        <v>1615</v>
      </c>
    </row>
    <row r="1050" spans="3:3" x14ac:dyDescent="0.25">
      <c r="C1050" s="164" t="s">
        <v>1616</v>
      </c>
    </row>
    <row r="1051" spans="3:3" x14ac:dyDescent="0.25">
      <c r="C1051" s="164" t="s">
        <v>1617</v>
      </c>
    </row>
    <row r="1052" spans="3:3" x14ac:dyDescent="0.25">
      <c r="C1052" s="164" t="s">
        <v>1618</v>
      </c>
    </row>
    <row r="1053" spans="3:3" x14ac:dyDescent="0.25">
      <c r="C1053" s="164" t="s">
        <v>1619</v>
      </c>
    </row>
    <row r="1054" spans="3:3" x14ac:dyDescent="0.25">
      <c r="C1054" s="164" t="s">
        <v>1620</v>
      </c>
    </row>
    <row r="1055" spans="3:3" x14ac:dyDescent="0.25">
      <c r="C1055" s="164" t="s">
        <v>1621</v>
      </c>
    </row>
    <row r="1056" spans="3:3" x14ac:dyDescent="0.25">
      <c r="C1056" s="164" t="s">
        <v>1622</v>
      </c>
    </row>
    <row r="1057" spans="3:3" x14ac:dyDescent="0.25">
      <c r="C1057" s="164" t="s">
        <v>1623</v>
      </c>
    </row>
    <row r="1058" spans="3:3" x14ac:dyDescent="0.25">
      <c r="C1058" s="164" t="s">
        <v>1624</v>
      </c>
    </row>
    <row r="1059" spans="3:3" x14ac:dyDescent="0.25">
      <c r="C1059" s="164" t="s">
        <v>1625</v>
      </c>
    </row>
    <row r="1060" spans="3:3" x14ac:dyDescent="0.25">
      <c r="C1060" s="164" t="s">
        <v>1626</v>
      </c>
    </row>
    <row r="1061" spans="3:3" x14ac:dyDescent="0.25">
      <c r="C1061" s="164" t="s">
        <v>1627</v>
      </c>
    </row>
    <row r="1062" spans="3:3" x14ac:dyDescent="0.25">
      <c r="C1062" s="164" t="s">
        <v>1628</v>
      </c>
    </row>
    <row r="1063" spans="3:3" x14ac:dyDescent="0.25">
      <c r="C1063" s="164" t="s">
        <v>1629</v>
      </c>
    </row>
    <row r="1064" spans="3:3" x14ac:dyDescent="0.25">
      <c r="C1064" s="164" t="s">
        <v>1630</v>
      </c>
    </row>
    <row r="1065" spans="3:3" x14ac:dyDescent="0.25">
      <c r="C1065" s="164" t="s">
        <v>1631</v>
      </c>
    </row>
    <row r="1066" spans="3:3" x14ac:dyDescent="0.25">
      <c r="C1066" s="164" t="s">
        <v>1632</v>
      </c>
    </row>
    <row r="1067" spans="3:3" x14ac:dyDescent="0.25">
      <c r="C1067" s="164" t="s">
        <v>1633</v>
      </c>
    </row>
    <row r="1068" spans="3:3" x14ac:dyDescent="0.25">
      <c r="C1068" s="164" t="s">
        <v>1634</v>
      </c>
    </row>
    <row r="1069" spans="3:3" x14ac:dyDescent="0.25">
      <c r="C1069" s="164" t="s">
        <v>1635</v>
      </c>
    </row>
    <row r="1070" spans="3:3" x14ac:dyDescent="0.25">
      <c r="C1070" s="164" t="s">
        <v>1636</v>
      </c>
    </row>
    <row r="1071" spans="3:3" x14ac:dyDescent="0.25">
      <c r="C1071" s="164" t="s">
        <v>1637</v>
      </c>
    </row>
    <row r="1072" spans="3:3" x14ac:dyDescent="0.25">
      <c r="C1072" s="164" t="s">
        <v>1638</v>
      </c>
    </row>
    <row r="1073" spans="3:3" x14ac:dyDescent="0.25">
      <c r="C1073" s="164" t="s">
        <v>1639</v>
      </c>
    </row>
    <row r="1074" spans="3:3" x14ac:dyDescent="0.25">
      <c r="C1074" s="164" t="s">
        <v>1640</v>
      </c>
    </row>
    <row r="1075" spans="3:3" x14ac:dyDescent="0.25">
      <c r="C1075" s="164" t="s">
        <v>1641</v>
      </c>
    </row>
    <row r="1076" spans="3:3" x14ac:dyDescent="0.25">
      <c r="C1076" s="164" t="s">
        <v>1642</v>
      </c>
    </row>
    <row r="1077" spans="3:3" x14ac:dyDescent="0.25">
      <c r="C1077" s="164" t="s">
        <v>1643</v>
      </c>
    </row>
    <row r="1078" spans="3:3" x14ac:dyDescent="0.25">
      <c r="C1078" s="164" t="s">
        <v>1644</v>
      </c>
    </row>
    <row r="1079" spans="3:3" x14ac:dyDescent="0.25">
      <c r="C1079" s="164" t="s">
        <v>1645</v>
      </c>
    </row>
    <row r="1080" spans="3:3" x14ac:dyDescent="0.25">
      <c r="C1080" s="164" t="s">
        <v>1646</v>
      </c>
    </row>
    <row r="1081" spans="3:3" x14ac:dyDescent="0.25">
      <c r="C1081" s="164" t="s">
        <v>1647</v>
      </c>
    </row>
    <row r="1082" spans="3:3" x14ac:dyDescent="0.25">
      <c r="C1082" s="164" t="s">
        <v>1648</v>
      </c>
    </row>
    <row r="1083" spans="3:3" x14ac:dyDescent="0.25">
      <c r="C1083" s="164" t="s">
        <v>1649</v>
      </c>
    </row>
    <row r="1084" spans="3:3" x14ac:dyDescent="0.25">
      <c r="C1084" s="164" t="s">
        <v>1650</v>
      </c>
    </row>
    <row r="1085" spans="3:3" x14ac:dyDescent="0.25">
      <c r="C1085" s="164" t="s">
        <v>1651</v>
      </c>
    </row>
    <row r="1086" spans="3:3" x14ac:dyDescent="0.25">
      <c r="C1086" s="164" t="s">
        <v>1652</v>
      </c>
    </row>
    <row r="1087" spans="3:3" x14ac:dyDescent="0.25">
      <c r="C1087" s="164" t="s">
        <v>1653</v>
      </c>
    </row>
    <row r="1088" spans="3:3" x14ac:dyDescent="0.25">
      <c r="C1088" s="164" t="s">
        <v>1654</v>
      </c>
    </row>
    <row r="1089" spans="3:3" x14ac:dyDescent="0.25">
      <c r="C1089" s="164" t="s">
        <v>1655</v>
      </c>
    </row>
    <row r="1090" spans="3:3" x14ac:dyDescent="0.25">
      <c r="C1090" s="164" t="s">
        <v>1656</v>
      </c>
    </row>
    <row r="1091" spans="3:3" x14ac:dyDescent="0.25">
      <c r="C1091" s="16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经手货物一览表</vt:lpstr>
      <vt:lpstr>我的采购台账</vt:lpstr>
      <vt:lpstr>我的合同号</vt:lpstr>
      <vt:lpstr>贸易销售台账</vt:lpstr>
      <vt:lpstr>NC</vt:lpstr>
      <vt:lpstr>VESSELS AND 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张晓东</cp:lastModifiedBy>
  <cp:lastPrinted>2020-07-15T06:03:36Z</cp:lastPrinted>
  <dcterms:created xsi:type="dcterms:W3CDTF">2006-09-13T11:21:51Z</dcterms:created>
  <dcterms:modified xsi:type="dcterms:W3CDTF">2020-08-24T07:06:29Z</dcterms:modified>
</cp:coreProperties>
</file>