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N:\IS\Quality Assurance\ACCESSIBILITY\SLA Monthly Reports\"/>
    </mc:Choice>
  </mc:AlternateContent>
  <xr:revisionPtr revIDLastSave="0" documentId="13_ncr:1_{F92D8337-C362-4349-89BA-E9AE6EA66144}" xr6:coauthVersionLast="47" xr6:coauthVersionMax="47" xr10:uidLastSave="{00000000-0000-0000-0000-000000000000}"/>
  <bookViews>
    <workbookView xWindow="12555" yWindow="2400" windowWidth="38700" windowHeight="15345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G3" i="1" l="1"/>
  <c r="F3" i="1"/>
  <c r="M15" i="1" l="1"/>
  <c r="L15" i="1"/>
  <c r="K15" i="1"/>
  <c r="M14" i="1" l="1"/>
  <c r="L14" i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M19" i="1"/>
  <c r="L18" i="1"/>
  <c r="L19" i="1"/>
  <c r="K19" i="1"/>
  <c r="J19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9" i="1"/>
  <c r="I18" i="1"/>
  <c r="I17" i="1"/>
  <c r="I16" i="1"/>
  <c r="I13" i="1"/>
  <c r="I12" i="1"/>
  <c r="I11" i="1"/>
  <c r="I10" i="1"/>
  <c r="I9" i="1"/>
  <c r="I8" i="1"/>
  <c r="I7" i="1"/>
  <c r="I6" i="1"/>
  <c r="I5" i="1"/>
  <c r="I3" i="1"/>
  <c r="H19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9" i="1"/>
  <c r="G16" i="1"/>
  <c r="F19" i="1"/>
  <c r="F16" i="1"/>
  <c r="E19" i="1"/>
  <c r="E4" i="1"/>
  <c r="E3" i="1"/>
  <c r="E16" i="1"/>
  <c r="D19" i="1"/>
  <c r="D18" i="1"/>
  <c r="D16" i="1"/>
  <c r="D13" i="1"/>
  <c r="D12" i="1"/>
  <c r="D11" i="1"/>
  <c r="D10" i="1"/>
  <c r="D9" i="1"/>
  <c r="D8" i="1"/>
  <c r="D7" i="1"/>
  <c r="D6" i="1"/>
  <c r="D5" i="1"/>
  <c r="D3" i="1"/>
  <c r="C19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9" i="1"/>
  <c r="B18" i="1"/>
  <c r="B17" i="1"/>
  <c r="B16" i="1"/>
  <c r="B13" i="1"/>
  <c r="B12" i="1"/>
  <c r="B11" i="1"/>
  <c r="B10" i="1"/>
  <c r="B9" i="1"/>
  <c r="B8" i="1"/>
  <c r="B7" i="1"/>
  <c r="B6" i="1"/>
  <c r="B5" i="1"/>
  <c r="B4" i="1"/>
  <c r="H4" i="1"/>
  <c r="I4" i="1"/>
  <c r="J4" i="1"/>
  <c r="C4" i="1"/>
  <c r="D4" i="1"/>
  <c r="M11" i="1"/>
  <c r="M12" i="1"/>
  <c r="G9" i="1"/>
  <c r="F9" i="1"/>
  <c r="E9" i="1"/>
  <c r="M18" i="1"/>
  <c r="K18" i="1"/>
  <c r="M17" i="1"/>
  <c r="L17" i="1"/>
  <c r="K17" i="1"/>
  <c r="M16" i="1"/>
  <c r="L16" i="1"/>
  <c r="K16" i="1"/>
  <c r="M13" i="1"/>
  <c r="L13" i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B21" i="1" l="1"/>
  <c r="G21" i="1"/>
  <c r="I21" i="1"/>
  <c r="H21" i="1"/>
  <c r="C21" i="1"/>
  <c r="D21" i="1"/>
  <c r="J20" i="1"/>
  <c r="E21" i="1"/>
  <c r="B20" i="1"/>
  <c r="F20" i="1"/>
  <c r="J21" i="1"/>
  <c r="D20" i="1"/>
  <c r="C20" i="1"/>
  <c r="H20" i="1"/>
  <c r="I20" i="1"/>
  <c r="E20" i="1"/>
  <c r="M21" i="1"/>
  <c r="M20" i="1"/>
  <c r="G20" i="1"/>
  <c r="F21" i="1"/>
  <c r="L21" i="1"/>
  <c r="L20" i="1"/>
  <c r="K20" i="1"/>
  <c r="K21" i="1"/>
</calcChain>
</file>

<file path=xl/sharedStrings.xml><?xml version="1.0" encoding="utf-8"?>
<sst xmlns="http://schemas.openxmlformats.org/spreadsheetml/2006/main" count="47" uniqueCount="20">
  <si>
    <t>Month</t>
  </si>
  <si>
    <t>N/A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</si>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</sst>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4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Data'!$E$2</c:f>
              <c:strCache>
                <c:ptCount val="1"/>
                <c:pt idx="0">
                  <c:v>On Time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Data'!$E$3:$E$20</c:f>
              <c:numCache>
                <c:formatCode>0.0%</c:formatCode>
                <c:ptCount val="17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6-434D-A07B-0BC5501D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Data'!$I$57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Data'!$I$58:$I$77</c:f>
              <c:numCache>
                <c:formatCode>0.0%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B-4EDB-A01F-0A6EC0C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06336"/>
        <c:axId val="916106816"/>
      </c:lineChart>
      <c:dateAx>
        <c:axId val="9161063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816"/>
        <c:crosses val="autoZero"/>
        <c:auto val="1"/>
        <c:lblOffset val="100"/>
        <c:baseTimeUnit val="months"/>
      </c:dateAx>
      <c:valAx>
        <c:axId val="916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Data'!$F$57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Data'!$F$58:$F$77</c:f>
              <c:numCache>
                <c:formatCode>0.0%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14E9-406F-84D7-1E022771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19008"/>
        <c:axId val="1486417088"/>
      </c:barChart>
      <c:dateAx>
        <c:axId val="1486419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7088"/>
        <c:crosses val="autoZero"/>
        <c:auto val="1"/>
        <c:lblOffset val="100"/>
        <c:baseTimeUnit val="months"/>
      </c:dateAx>
      <c:valAx>
        <c:axId val="1486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Data'!$K$57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Data'!$K$58:$K$77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D5EF-4457-95AA-10A230A4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'SLA and Time Data'!$J$57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'SLA and Time Data'!$A$3:$A$20</c:f>
              <c:numCache>
                <c:formatCode>mmm\-yy</c:formatCode>
                <c:ptCount val="17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  <c:pt idx="13">
                  <c:v>45778</c:v>
                </c:pt>
                <c:pt idx="14">
                  <c:v>45809</c:v>
                </c:pt>
                <c:pt idx="15">
                  <c:v>45839</c:v>
                </c:pt>
                <c:pt idx="16">
                  <c:v>45870</c:v>
                </c:pt>
              </c:numCache>
            </c:numRef>
          </c:cat>
          <c:val>
            <c:numRef>
              <c:f>'SLA and Time Data'!$J$58:$J$77</c:f>
              <c:numCache>
                <c:formatCode>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D47-4DF1-8D4B-E659FD07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47423"/>
        <c:axId val="1487645983"/>
      </c:barChart>
      <c:dateAx>
        <c:axId val="1487647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5983"/>
        <c:crosses val="autoZero"/>
        <c:auto val="1"/>
        <c:lblOffset val="100"/>
        <c:baseTimeUnit val="months"/>
      </c:dateAx>
      <c:valAx>
        <c:axId val="14876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264320</xdr:colOff>
      <xdr:row>4</xdr:row>
      <xdr:rowOff>0</xdr:rowOff>
    </xdr:from>
    <xdr:to>
      <xdr:col>29</xdr:col>
      <xdr:colOff>261938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3015D-EA46-41E8-BB97-7A9D08DD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28575</xdr:rowOff>
    </xdr:from>
    <xdr:to>
      <xdr:col>13</xdr:col>
      <xdr:colOff>192882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B4BE7-FEAC-4EBC-91B2-B7A8949E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307182</xdr:colOff>
      <xdr:row>19</xdr:row>
      <xdr:rowOff>57150</xdr:rowOff>
    </xdr:from>
    <xdr:to>
      <xdr:col>29</xdr:col>
      <xdr:colOff>266700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E5BBCC-1A36-4C2A-ADBD-35187FE8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2858</xdr:colOff>
      <xdr:row>19</xdr:row>
      <xdr:rowOff>61913</xdr:rowOff>
    </xdr:from>
    <xdr:to>
      <xdr:col>11</xdr:col>
      <xdr:colOff>240507</xdr:colOff>
      <xdr:row>33</xdr:row>
      <xdr:rowOff>136208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7F49E-3124-4379-9984-1315338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538163</xdr:colOff>
      <xdr:row>34</xdr:row>
      <xdr:rowOff>166688</xdr:rowOff>
    </xdr:from>
    <xdr:to>
      <xdr:col>11</xdr:col>
      <xdr:colOff>162402</xdr:colOff>
      <xdr:row>49</xdr:row>
      <xdr:rowOff>60008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2DDDE-6A33-4545-B086-83D214358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file:///\\byu.local\dcedfsroot\ISData\IS\Quality%20Assurance\ACCESSIBILITY\SLA%20Monthly%20Reports\2024%20SLA\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5%20SLA\2025-02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5%20SLA\2025-01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5%20SLA\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IS\Quality%20Assurance\ACCESSIBILITY\SLA%20Monthly%20Reports\2025%20SLA\2025-08%20-%20SLA%20Report.xlsx" TargetMode="External"/><Relationship Id="rId1" Type="http://schemas.openxmlformats.org/officeDocument/2006/relationships/externalLinkPath" Target="file:///\\byu.local\dcedfsroot\ISData\IS\Quality%20Assurance\ACCESSIBILITY\SLA%20Monthly%20Reports\2025%20SLA\2025-08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u.local\dcedfsroot\ISData\IS\Quality%20Assurance\ACCESSIBILITY\SLA%20Monthly%20Reports\2024%20SLA\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113.25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116.5</v>
          </cell>
        </row>
        <row r="7">
          <cell r="L7">
            <v>0</v>
          </cell>
        </row>
        <row r="8">
          <cell r="L8">
            <v>173.75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209.25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5">
          <cell r="L5">
            <v>6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1.25</v>
          </cell>
        </row>
        <row r="7">
          <cell r="L7">
            <v>0.75</v>
          </cell>
        </row>
        <row r="8">
          <cell r="L8">
            <v>162.5</v>
          </cell>
        </row>
      </sheetData>
      <sheetData sheetId="1">
        <row r="4">
          <cell r="L4">
            <v>-2</v>
          </cell>
        </row>
        <row r="7">
          <cell r="L7">
            <v>0.5</v>
          </cell>
        </row>
        <row r="8">
          <cell r="L8">
            <v>27.5</v>
          </cell>
        </row>
      </sheetData>
      <sheetData sheetId="2">
        <row r="4">
          <cell r="L4">
            <v>-1.7142857142857142</v>
          </cell>
        </row>
        <row r="7">
          <cell r="L7">
            <v>0.8571428571428571</v>
          </cell>
        </row>
        <row r="8">
          <cell r="L8">
            <v>167.14285714285714</v>
          </cell>
        </row>
      </sheetData>
      <sheetData sheetId="3">
        <row r="5">
          <cell r="L5">
            <v>2</v>
          </cell>
        </row>
        <row r="7">
          <cell r="L7">
            <v>0</v>
          </cell>
        </row>
        <row r="8">
          <cell r="L8">
            <v>165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0" totalsRowCount="1" headerRowDxfId="15" dataDxfId="14" totalsRowDxfId="13">
  <autoFilter ref="A2:M19" xr:uid="{C9A2F292-8058-4BAE-B08E-ED62D0005CC0}"/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'[10]Peer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'[10]Prototypes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8"/>
  <sheetViews>
    <sheetView tabSelected="1" zoomScale="80" zoomScaleNormal="80" workbookViewId="0"/>
  </sheetViews>
  <sheetFormatPr defaultColWidth="9.140625"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4</v>
      </c>
      <c r="C1" s="28"/>
      <c r="D1" s="28"/>
      <c r="E1" s="29" t="s">
        <v>5</v>
      </c>
      <c r="F1" s="28"/>
      <c r="G1" s="28"/>
      <c r="H1" s="29" t="s">
        <v>6</v>
      </c>
      <c r="I1" s="28"/>
      <c r="J1" s="28"/>
      <c r="K1" s="29" t="s">
        <v>7</v>
      </c>
      <c r="L1" s="28"/>
      <c r="M1" s="30"/>
    </row>
    <row r="2" spans="1:13" s="8" customFormat="1" ht="37.5" x14ac:dyDescent="0.25">
      <c r="A2" s="1" t="s">
        <v>0</v>
      </c>
      <c r="B2" s="3" t="s">
        <v>8</v>
      </c>
      <c r="C2" s="2" t="s">
        <v>16</v>
      </c>
      <c r="D2" s="2" t="s">
        <v>9</v>
      </c>
      <c r="E2" s="3" t="s">
        <v>10</v>
      </c>
      <c r="F2" s="2" t="s">
        <v>17</v>
      </c>
      <c r="G2" s="2" t="s">
        <v>11</v>
      </c>
      <c r="H2" s="3" t="s">
        <v>12</v>
      </c>
      <c r="I2" s="2" t="s">
        <v>18</v>
      </c>
      <c r="J2" s="2" t="s">
        <v>13</v>
      </c>
      <c r="K2" s="3" t="s">
        <v>14</v>
      </c>
      <c r="L2" s="2" t="s">
        <v>19</v>
      </c>
      <c r="M2" s="27" t="s">
        <v>15</v>
      </c>
    </row>
    <row r="3" spans="1:13" x14ac:dyDescent="0.3">
      <c r="A3" s="20">
        <v>45383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 t="s">
        <v>1</v>
      </c>
      <c r="L3" s="7" t="s">
        <v>1</v>
      </c>
      <c r="M3" s="12" t="s">
        <v>1</v>
      </c>
    </row>
    <row r="4" spans="1:13" x14ac:dyDescent="0.3">
      <c r="A4" s="20">
        <v>45413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 t="s">
        <v>1</v>
      </c>
      <c r="L4" s="7" t="s">
        <v>1</v>
      </c>
      <c r="M4" s="12" t="s">
        <v>1</v>
      </c>
    </row>
    <row r="5" spans="1:13" x14ac:dyDescent="0.3">
      <c r="A5" s="20">
        <v>45444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 t="s">
        <v>1</v>
      </c>
      <c r="L5" s="7" t="s">
        <v>1</v>
      </c>
      <c r="M5" s="12" t="s">
        <v>1</v>
      </c>
    </row>
    <row r="6" spans="1:13" x14ac:dyDescent="0.3">
      <c r="A6" s="20">
        <v>45474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 t="s">
        <v>1</v>
      </c>
      <c r="L6" s="7" t="s">
        <v>1</v>
      </c>
      <c r="M6" s="12" t="s">
        <v>1</v>
      </c>
    </row>
    <row r="7" spans="1:13" x14ac:dyDescent="0.3">
      <c r="A7" s="20">
        <v>45505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 t="s">
        <v>1</v>
      </c>
      <c r="L7" s="7" t="s">
        <v>1</v>
      </c>
      <c r="M7" s="12" t="s">
        <v>1</v>
      </c>
    </row>
    <row r="8" spans="1:13" x14ac:dyDescent="0.3">
      <c r="A8" s="20">
        <v>45536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 t="s">
        <v>1</v>
      </c>
      <c r="L8" s="7" t="s">
        <v>1</v>
      </c>
      <c r="M8" s="12" t="s">
        <v>1</v>
      </c>
    </row>
    <row r="9" spans="1:13" x14ac:dyDescent="0.3">
      <c r="A9" s="20">
        <v>45566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 t="s">
        <v>1</v>
      </c>
      <c r="L9" s="7" t="s">
        <v>1</v>
      </c>
      <c r="M9" s="12" t="s">
        <v>1</v>
      </c>
    </row>
    <row r="10" spans="1:13" x14ac:dyDescent="0.3">
      <c r="A10" s="20">
        <v>45597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 t="s">
        <v>1</v>
      </c>
      <c r="L10" s="7" t="s">
        <v>1</v>
      </c>
      <c r="M10" s="12" t="s">
        <v>1</v>
      </c>
    </row>
    <row r="11" spans="1:13" x14ac:dyDescent="0.3">
      <c r="A11" s="20">
        <v>45627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 t="s">
        <v>1</v>
      </c>
      <c r="L11" s="7" t="s">
        <v>1</v>
      </c>
      <c r="M11" s="15">
        <f>'[10]Peer Verification This Month'!$L$4</f>
        <v>113.25</v>
      </c>
    </row>
    <row r="12" spans="1:13" x14ac:dyDescent="0.3">
      <c r="A12" s="20">
        <v>45658</v>
      </c>
      <c r="B12" s="16">
        <f>'[11]Prototypes This Month'!$L$7</f>
        <v>0.75</v>
      </c>
      <c r="C12" s="14">
        <f>'[11]Prototypes This Month'!$L$8</f>
        <v>203</v>
      </c>
      <c r="D12" s="14">
        <f>'[11]Prototypes This Month'!$L$4</f>
        <v>0</v>
      </c>
      <c r="E12" s="13">
        <f>'[11]50s This Month'!$L$7</f>
        <v>0.5</v>
      </c>
      <c r="F12" s="14">
        <f>'[11]50s This Month'!$L$8</f>
        <v>54</v>
      </c>
      <c r="G12" s="15">
        <f>'[11]50s This Month'!$L$4</f>
        <v>1</v>
      </c>
      <c r="H12" s="16">
        <f>'[11]PSIAs This Month'!$L$7</f>
        <v>0.2</v>
      </c>
      <c r="I12" s="14">
        <f>'[11]PSIAs This Month'!$L$8</f>
        <v>745.6</v>
      </c>
      <c r="J12" s="14">
        <f>'[11]PSIAs This Month'!$L$4</f>
        <v>41.3</v>
      </c>
      <c r="K12" s="6" t="s">
        <v>1</v>
      </c>
      <c r="L12" s="7" t="s">
        <v>1</v>
      </c>
      <c r="M12" s="15">
        <f>'[10]Peer Verification This Month'!$L$4</f>
        <v>113.25</v>
      </c>
    </row>
    <row r="13" spans="1:13" x14ac:dyDescent="0.3">
      <c r="A13" s="20">
        <v>45689</v>
      </c>
      <c r="B13" s="16">
        <f>'[10]Prototypes This Month'!$L$7</f>
        <v>0.33333333333333331</v>
      </c>
      <c r="C13" s="14">
        <f>'[10]Prototypes This Month'!$L$8</f>
        <v>200</v>
      </c>
      <c r="D13" s="14">
        <f>'[10]Prototypes This Month'!$L$4</f>
        <v>1.3333333333333333</v>
      </c>
      <c r="E13" s="13">
        <f>'[10]50s This Month'!$L$7</f>
        <v>0.8</v>
      </c>
      <c r="F13" s="14">
        <f>'[10]50s This Month'!$L$8</f>
        <v>28.2</v>
      </c>
      <c r="G13" s="15">
        <f>'[10]50s This Month'!$L$4</f>
        <v>-0.4</v>
      </c>
      <c r="H13" s="16">
        <f>'[10]PSIAs This Month'!$L$7</f>
        <v>0</v>
      </c>
      <c r="I13" s="14">
        <f>'[10]PSIAs This Month'!$L$8</f>
        <v>325.75</v>
      </c>
      <c r="J13" s="14">
        <f>'[10]PSIAs This Month'!$L$4</f>
        <v>10.75</v>
      </c>
      <c r="K13" s="13">
        <f>'[10]Peer Verification This Month'!$L$7</f>
        <v>0.16666666666666666</v>
      </c>
      <c r="L13" s="14">
        <f>'[10]Peer Verification This Month'!$L$8</f>
        <v>183.5</v>
      </c>
      <c r="M13" s="15">
        <f>'[10]Peer Verification This Month'!$L$4</f>
        <v>113.25</v>
      </c>
    </row>
    <row r="14" spans="1:13" x14ac:dyDescent="0.3">
      <c r="A14" s="20">
        <v>45717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173.75</v>
      </c>
      <c r="M14" s="15">
        <f>'[12]Peer Verifications This Month'!$L$4</f>
        <v>116.5</v>
      </c>
    </row>
    <row r="15" spans="1:13" x14ac:dyDescent="0.3">
      <c r="A15" s="20">
        <v>45748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20">
        <v>45778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209.25</v>
      </c>
      <c r="M16" s="15">
        <f>'[14]Peer Verifications This Month'!$L$4</f>
        <v>18.235294117647058</v>
      </c>
    </row>
    <row r="17" spans="1:13" x14ac:dyDescent="0.3">
      <c r="A17" s="20">
        <v>45809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20">
        <v>45839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'[17]Peer Verifications This Month'!$L$8</f>
        <v>165</v>
      </c>
      <c r="M18" s="15">
        <f>'[16]Peer Verifications This Month'!$L$5</f>
        <v>6</v>
      </c>
    </row>
    <row r="19" spans="1:13" x14ac:dyDescent="0.3">
      <c r="A19" s="20">
        <v>45870</v>
      </c>
      <c r="B19" s="16">
        <f>'[17]Prototypes This Month'!$L$7</f>
        <v>0.8571428571428571</v>
      </c>
      <c r="C19" s="14">
        <f>'[17]Prototypes This Month'!$L$8</f>
        <v>167.14285714285714</v>
      </c>
      <c r="D19" s="14">
        <f>'[17]Prototypes This Month'!$L$4</f>
        <v>-1.7142857142857142</v>
      </c>
      <c r="E19" s="13">
        <f>'[17]50s This Month'!$L$7</f>
        <v>0.5</v>
      </c>
      <c r="F19" s="14">
        <f>'[17]50s This Month'!$L$8</f>
        <v>27.5</v>
      </c>
      <c r="G19" s="15">
        <f>'[17]50s This Month'!$L$4</f>
        <v>-2</v>
      </c>
      <c r="H19" s="16">
        <f>'[17]PSIAs This Month'!$L$7</f>
        <v>0.75</v>
      </c>
      <c r="I19" s="14">
        <f>'[17]PSIAs This Month'!$L$8</f>
        <v>162.5</v>
      </c>
      <c r="J19" s="14">
        <f>'[17]PSIAs This Month'!$L$4</f>
        <v>1.25</v>
      </c>
      <c r="K19" s="13">
        <f>'[17]Peer Verifications This Month'!$L$7</f>
        <v>0</v>
      </c>
      <c r="L19" s="14">
        <f>'[16]Peer Verifications This Month'!$L$8</f>
        <v>141.91666666666666</v>
      </c>
      <c r="M19" s="15">
        <f>'[17]Peer Verifications This Month'!$L$5</f>
        <v>2</v>
      </c>
    </row>
    <row r="20" spans="1:13" s="26" customFormat="1" x14ac:dyDescent="0.3">
      <c r="A20" s="22" t="s">
        <v>2</v>
      </c>
      <c r="B20" s="23">
        <f>AVERAGE(SLAs_Over_Time[On Time 1])</f>
        <v>0.58746498599439778</v>
      </c>
      <c r="C20" s="24">
        <f>AVERAGE(SLAs_Over_Time[Average Billed Minutes 1])</f>
        <v>124.94897292250235</v>
      </c>
      <c r="D20" s="24">
        <f>AVERAGE(SLAs_Over_Time[Average Days Overdue 1])</f>
        <v>1.258613445378151</v>
      </c>
      <c r="E20" s="23">
        <f>AVERAGE(SLAs_Over_Time[On Time 2])</f>
        <v>0.78928571428571437</v>
      </c>
      <c r="F20" s="24">
        <f>AVERAGE(SLAs_Over_Time[Average Billed Minutes 2])</f>
        <v>35.228571428571428</v>
      </c>
      <c r="G20" s="25">
        <f>AVERAGE(SLAs_Over_Time[Average Days Overdue 2])</f>
        <v>-2.0107142857142857</v>
      </c>
      <c r="H20" s="23">
        <f>AVERAGE(SLAs_Over_Time[On Time 3])</f>
        <v>0.2176895000424412</v>
      </c>
      <c r="I20" s="24">
        <f>AVERAGE(SLAs_Over_Time[Average Billed Minutes 3])</f>
        <v>547.93422247686954</v>
      </c>
      <c r="J20" s="24">
        <f>AVERAGE(SLAs_Over_Time[Average Days Overdue 3])</f>
        <v>21.696619556913674</v>
      </c>
      <c r="K20" s="23">
        <f>AVERAGE(SLAs_Over_Time[On Time 4])</f>
        <v>0.25154061624649859</v>
      </c>
      <c r="L20" s="24">
        <f>AVERAGE(SLAs_Over_Time[Average Billed Minutes 4])</f>
        <v>177.91666666666669</v>
      </c>
      <c r="M20" s="25">
        <f>AVERAGE(SLAs_Over_Time[Average Days Overdue 4])</f>
        <v>57.498366013071895</v>
      </c>
    </row>
    <row r="21" spans="1:13" ht="19.5" thickBot="1" x14ac:dyDescent="0.35">
      <c r="A21" s="21" t="s">
        <v>3</v>
      </c>
      <c r="B21" s="17">
        <f t="shared" ref="B21:M21" si="0">AVERAGE(B12:B19)</f>
        <v>0.53110119047619042</v>
      </c>
      <c r="C21" s="18">
        <f t="shared" si="0"/>
        <v>138.98452380952381</v>
      </c>
      <c r="D21" s="18">
        <f t="shared" si="0"/>
        <v>2.5284226190476189</v>
      </c>
      <c r="E21" s="17">
        <f t="shared" si="0"/>
        <v>0.55999999999999994</v>
      </c>
      <c r="F21" s="18">
        <f t="shared" si="0"/>
        <v>55.739999999999995</v>
      </c>
      <c r="G21" s="19">
        <f t="shared" si="0"/>
        <v>0.32</v>
      </c>
      <c r="H21" s="17">
        <f t="shared" si="0"/>
        <v>0.36789321789321788</v>
      </c>
      <c r="I21" s="18">
        <f t="shared" si="0"/>
        <v>358.8071654040404</v>
      </c>
      <c r="J21" s="18">
        <f t="shared" si="0"/>
        <v>10.257535173160171</v>
      </c>
      <c r="K21" s="17">
        <f t="shared" si="0"/>
        <v>0.25154061624649859</v>
      </c>
      <c r="L21" s="18">
        <f t="shared" si="0"/>
        <v>177.91666666666669</v>
      </c>
      <c r="M21" s="19">
        <f t="shared" si="0"/>
        <v>50.529411764705884</v>
      </c>
    </row>
    <row r="22" spans="1:13" x14ac:dyDescent="0.3">
      <c r="B22" s="5"/>
      <c r="E22" s="5"/>
      <c r="K22" s="5"/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57" spans="6:11" x14ac:dyDescent="0.3">
      <c r="F57" s="8"/>
      <c r="G57" s="8"/>
      <c r="H57" s="8"/>
      <c r="I57" s="8"/>
      <c r="J57" s="8"/>
      <c r="K57" s="8"/>
    </row>
    <row r="58" spans="6:11" x14ac:dyDescent="0.3">
      <c r="F58" s="5"/>
      <c r="G58" s="4"/>
      <c r="H58" s="4"/>
      <c r="I58" s="5"/>
      <c r="J58" s="4"/>
      <c r="K58" s="4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10"/>
      <c r="G77" s="4"/>
      <c r="H77" s="4"/>
      <c r="I77" s="10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verticalDpi="0" r:id="rId1"/>
  <ignoredErrors>
    <ignoredError sqref="M3 M18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2025-09-25T20:42:39Z</dcterms:modified>
</cp:coreProperties>
</file>