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4B083F3C-1079-44B5-8F5D-AB5C435395D7}" xr6:coauthVersionLast="47" xr6:coauthVersionMax="47" xr10:uidLastSave="{00000000-0000-0000-0000-000000000000}"/>
  <bookViews>
    <workbookView xWindow="24930" yWindow="210" windowWidth="25845" windowHeight="20790" xr2:uid="{00000000-000D-0000-FFFF-FFFF00000000}"/>
  </bookViews>
  <sheets>
    <sheet name="PSIAs This Month" sheetId="1" r:id="rId1"/>
    <sheet name="50s This Month" sheetId="2" r:id="rId2"/>
    <sheet name="Prototypes This Month" sheetId="3" r:id="rId3"/>
    <sheet name="Peer Verifications This Month" sheetId="4" r:id="rId4"/>
    <sheet name="Holiday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4" l="1"/>
  <c r="I5" i="4"/>
  <c r="I6" i="4"/>
  <c r="I7" i="4"/>
  <c r="I8" i="4"/>
  <c r="I9" i="4"/>
  <c r="I10" i="4"/>
  <c r="I11" i="4"/>
  <c r="I12" i="4"/>
  <c r="I13" i="4"/>
  <c r="I14" i="4"/>
  <c r="I15" i="4"/>
  <c r="I16" i="4"/>
  <c r="L6" i="4" s="1"/>
  <c r="L7" i="4" s="1"/>
  <c r="I17" i="4"/>
  <c r="I18" i="4"/>
  <c r="I19" i="4"/>
  <c r="I20" i="4"/>
  <c r="I21" i="4"/>
  <c r="I22" i="4"/>
  <c r="I23" i="4"/>
  <c r="I24" i="4"/>
  <c r="I25" i="4"/>
  <c r="I26" i="4"/>
  <c r="I27" i="4"/>
  <c r="I28" i="4"/>
  <c r="I29" i="4"/>
  <c r="I30" i="4"/>
  <c r="I31" i="4"/>
  <c r="I32" i="4"/>
  <c r="I33" i="4"/>
  <c r="I4" i="3"/>
  <c r="I5" i="3"/>
  <c r="I6" i="3"/>
  <c r="I7" i="3"/>
  <c r="I8" i="3"/>
  <c r="I9" i="3"/>
  <c r="I10" i="3"/>
  <c r="I11" i="3"/>
  <c r="I12" i="3"/>
  <c r="L4" i="3" s="1"/>
  <c r="I13" i="3"/>
  <c r="I14" i="3"/>
  <c r="I15" i="3"/>
  <c r="I16" i="3"/>
  <c r="I17" i="3"/>
  <c r="I18" i="3"/>
  <c r="I19" i="3"/>
  <c r="I20" i="3"/>
  <c r="I21" i="3"/>
  <c r="I22" i="3"/>
  <c r="I23" i="3"/>
  <c r="I24" i="3"/>
  <c r="I25" i="3"/>
  <c r="I26" i="3"/>
  <c r="I27" i="3"/>
  <c r="I28" i="3"/>
  <c r="I29" i="3"/>
  <c r="I30" i="3"/>
  <c r="I31" i="3"/>
  <c r="I32" i="3"/>
  <c r="I33" i="3"/>
  <c r="I4" i="2"/>
  <c r="L4" i="2" s="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L9" i="4"/>
  <c r="L8" i="4"/>
  <c r="L4" i="4"/>
  <c r="L8" i="3"/>
  <c r="L9" i="3" s="1"/>
  <c r="L8" i="2"/>
  <c r="L9" i="2" s="1"/>
  <c r="L6" i="2"/>
  <c r="L7" i="2" s="1"/>
  <c r="L8" i="1"/>
  <c r="L9" i="1" s="1"/>
  <c r="L5" i="4" l="1"/>
  <c r="L6" i="3"/>
  <c r="L7" i="3" s="1"/>
  <c r="L5" i="3"/>
  <c r="L5" i="2"/>
  <c r="L4" i="1"/>
  <c r="L6" i="1"/>
  <c r="L7" i="1" s="1"/>
  <c r="L5" i="1"/>
</calcChain>
</file>

<file path=xl/sharedStrings.xml><?xml version="1.0" encoding="utf-8"?>
<sst xmlns="http://schemas.openxmlformats.org/spreadsheetml/2006/main" count="92" uniqueCount="39">
  <si>
    <t>Project</t>
  </si>
  <si>
    <t>Task name</t>
  </si>
  <si>
    <t>Due date</t>
  </si>
  <si>
    <t>Date created</t>
  </si>
  <si>
    <t>Billable minutes</t>
  </si>
  <si>
    <t>Priority text</t>
  </si>
  <si>
    <t>Completed date</t>
  </si>
  <si>
    <t>Completed by</t>
  </si>
  <si>
    <t>Average Days Overdue</t>
  </si>
  <si>
    <t>% Tasks On Time</t>
  </si>
  <si>
    <t>Metric</t>
  </si>
  <si>
    <t># Tasks Overdue</t>
  </si>
  <si>
    <t># Tasks On Time</t>
  </si>
  <si>
    <t>Average Billed Task Time (Hours)</t>
  </si>
  <si>
    <t>Average Billed Task Time (Minutes)</t>
  </si>
  <si>
    <t>Calculation</t>
  </si>
  <si>
    <t>Days overdue (auto)</t>
  </si>
  <si>
    <t>Instructions: Copy this workbook and rename the file (e.g. "2024-04 - SLA Report - PSIA"). In Teamwork, go to "Everything," then "Tasks," apply the appropriate filter, and download the data to Excel. Remove any irrelevant line items. Copy the appropriate columns from that sheet into this template. Below, drag the bottom right corner of the table to fit the data exactly. The calculations should automatically update. You may wish to sort by a certain column, such as "Days overdue."</t>
  </si>
  <si>
    <t>SLA Report - PSIA (5 business days)</t>
  </si>
  <si>
    <t>SLA Report - 50% Review (1 business day)</t>
  </si>
  <si>
    <t>SLA Report - Prototype Review (2 business days)</t>
  </si>
  <si>
    <t>SLA Report - Peer Verification (3 business days)</t>
  </si>
  <si>
    <t>SLA Report - Listed Holidays</t>
  </si>
  <si>
    <t>Background: This sheet is to list the current observed holidays for BYU, so that the calculation doesn’t take them into account when calculating days overdue. (NOTE: SOMEONE WILL HAVE TO UPDATE THESE MANUALLY AT THE START OF THE YEAR)</t>
  </si>
  <si>
    <t>HOLIDAY</t>
  </si>
  <si>
    <t>DATE</t>
  </si>
  <si>
    <t>New Years (part 1)</t>
  </si>
  <si>
    <t>New Years (part 2)</t>
  </si>
  <si>
    <t>MLK Day</t>
  </si>
  <si>
    <t>President's Day</t>
  </si>
  <si>
    <t>Memorial Day</t>
  </si>
  <si>
    <t>Juneteenth</t>
  </si>
  <si>
    <t>4th of July</t>
  </si>
  <si>
    <t>Pioneer Day</t>
  </si>
  <si>
    <t>Labor Day</t>
  </si>
  <si>
    <t>Thanksgiving</t>
  </si>
  <si>
    <t>Thanksgiving 2 (Friday)</t>
  </si>
  <si>
    <t>Christmas</t>
  </si>
  <si>
    <t>Christmas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</si>
</sst>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mm/dd/yyyy\ hh:mm\ AM/PM"/>
    <numFmt numFmtId="166" formatCode="0.0%"/>
    <numFmt numFmtId="167" formatCode="0.0"/>
  </numFmts>
  <fonts count="5" x14ac:knownFonts="1">
    <font>
      <sz val="11"/>
      <color theme="1"/>
      <name val="Calibri"/>
      <family val="2"/>
    </font>
    <font>
      <sz val="10"/>
      <color rgb="FF000000"/>
      <name val="Arial"/>
      <family val="2"/>
    </font>
    <font>
      <b/>
      <sz val="11"/>
      <color theme="1"/>
      <name val="Calibri"/>
      <family val="2"/>
    </font>
    <font>
      <b/>
      <sz val="14"/>
      <color rgb="FF000000"/>
      <name val="Arial"/>
      <family val="2"/>
    </font>
    <font>
      <sz val="1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rgb="FFFF7C80"/>
        <bgColor indexed="64"/>
      </patternFill>
    </fill>
    <fill>
      <patternFill patternType="solid">
        <fgColor theme="9" tint="0.79998168889431442"/>
        <bgColor indexed="64"/>
      </patternFill>
    </fill>
    <fill>
      <patternFill patternType="solid">
        <fgColor rgb="FFFFCCCC"/>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wrapText="1"/>
    </xf>
    <xf numFmtId="164" fontId="1" fillId="0" borderId="0" xfId="0" applyNumberFormat="1" applyFont="1" applyAlignment="1">
      <alignment wrapText="1"/>
    </xf>
    <xf numFmtId="165" fontId="1" fillId="0" borderId="0" xfId="0" applyNumberFormat="1" applyFont="1" applyAlignment="1">
      <alignment wrapText="1"/>
    </xf>
    <xf numFmtId="1" fontId="0" fillId="0" borderId="0" xfId="0" applyNumberFormat="1"/>
    <xf numFmtId="166" fontId="0" fillId="0" borderId="0" xfId="0" applyNumberFormat="1"/>
    <xf numFmtId="167" fontId="0" fillId="0" borderId="0" xfId="0" applyNumberFormat="1"/>
    <xf numFmtId="1" fontId="2" fillId="0" borderId="0" xfId="0" applyNumberFormat="1" applyFont="1"/>
    <xf numFmtId="0" fontId="2" fillId="0" borderId="0" xfId="0" applyFont="1"/>
    <xf numFmtId="166" fontId="2" fillId="0" borderId="0" xfId="0" applyNumberFormat="1" applyFont="1"/>
    <xf numFmtId="167" fontId="2" fillId="0" borderId="0" xfId="0" applyNumberFormat="1" applyFont="1"/>
    <xf numFmtId="0" fontId="3" fillId="0" borderId="0" xfId="0" applyFont="1"/>
    <xf numFmtId="1" fontId="2" fillId="2" borderId="0" xfId="0" applyNumberFormat="1" applyFont="1" applyFill="1"/>
    <xf numFmtId="1" fontId="2" fillId="3" borderId="0" xfId="0" applyNumberFormat="1" applyFont="1" applyFill="1"/>
    <xf numFmtId="0" fontId="4" fillId="4" borderId="0" xfId="0" applyFont="1" applyFill="1" applyAlignment="1">
      <alignment wrapText="1"/>
    </xf>
    <xf numFmtId="14" fontId="4" fillId="5" borderId="0" xfId="0" applyNumberFormat="1" applyFont="1" applyFill="1" applyAlignment="1">
      <alignment wrapText="1"/>
    </xf>
    <xf numFmtId="164" fontId="4" fillId="0" borderId="0" xfId="0" applyNumberFormat="1" applyFont="1" applyAlignment="1">
      <alignment wrapText="1"/>
    </xf>
    <xf numFmtId="165" fontId="4" fillId="0" borderId="0" xfId="0" applyNumberFormat="1" applyFont="1" applyAlignment="1">
      <alignment wrapText="1"/>
    </xf>
    <xf numFmtId="0" fontId="4" fillId="0" borderId="0" xfId="0" applyFont="1" applyAlignment="1">
      <alignment wrapText="1"/>
    </xf>
    <xf numFmtId="0" fontId="1" fillId="4" borderId="0" xfId="0" applyFont="1" applyFill="1" applyAlignment="1">
      <alignment wrapText="1"/>
    </xf>
    <xf numFmtId="14" fontId="1" fillId="5" borderId="0" xfId="0" applyNumberFormat="1" applyFont="1" applyFill="1" applyAlignment="1">
      <alignment wrapText="1"/>
    </xf>
    <xf numFmtId="0" fontId="1" fillId="0" borderId="0" xfId="0" applyFont="1" applyAlignment="1">
      <alignment horizontal="left" wrapText="1"/>
    </xf>
  </cellXfs>
  <cellStyles count="1">
    <cellStyle name="Normal" xfId="0" builtinId="0"/>
  </cellStyles>
  <dxfs count="58">
    <dxf>
      <numFmt numFmtId="1" formatCode="0"/>
    </dxf>
    <dxf>
      <numFmt numFmtId="1" formatCode="0"/>
    </dxf>
    <dxf>
      <numFmt numFmtId="1" formatCode="0"/>
    </dxf>
    <dxf>
      <numFmt numFmtId="1" formatCode="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numFmt numFmtId="1" formatCode="0"/>
    </dxf>
    <dxf>
      <font>
        <b/>
        <i val="0"/>
        <strike val="0"/>
        <condense val="0"/>
        <extend val="0"/>
        <outline val="0"/>
        <shadow val="0"/>
        <u val="none"/>
        <vertAlign val="baseline"/>
        <sz val="11"/>
        <color rgb="FFFFFFFF"/>
        <name val="verdana"/>
        <family val="2"/>
        <scheme val="none"/>
      </font>
      <fill>
        <patternFill patternType="solid">
          <fgColor indexed="64"/>
          <bgColor rgb="FF808080"/>
        </patternFill>
      </fill>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mm/dd/yyyy\ hh:mm\ AM/PM"/>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mm/dd/yyyy\ hh:mm\ AM/PM"/>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numFmt numFmtId="1" formatCode="0"/>
    </dxf>
    <dxf>
      <font>
        <b/>
        <i val="0"/>
        <strike val="0"/>
        <condense val="0"/>
        <extend val="0"/>
        <outline val="0"/>
        <shadow val="0"/>
        <u val="none"/>
        <vertAlign val="baseline"/>
        <sz val="11"/>
        <color rgb="FFFFFFFF"/>
        <name val="verdana"/>
        <family val="2"/>
        <scheme val="none"/>
      </font>
      <fill>
        <patternFill patternType="solid">
          <fgColor indexed="64"/>
          <bgColor rgb="FF808080"/>
        </patternFill>
      </fill>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mm/dd/yyyy\ hh:mm\ AM/PM"/>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mm/dd/yyyy\ hh:mm\ AM/PM"/>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numFmt numFmtId="1" formatCode="0"/>
    </dxf>
    <dxf>
      <font>
        <b/>
        <i val="0"/>
        <strike val="0"/>
        <condense val="0"/>
        <extend val="0"/>
        <outline val="0"/>
        <shadow val="0"/>
        <u val="none"/>
        <vertAlign val="baseline"/>
        <sz val="11"/>
        <color rgb="FFFFFFFF"/>
        <name val="verdana"/>
        <family val="2"/>
        <scheme val="none"/>
      </font>
      <fill>
        <patternFill patternType="solid">
          <fgColor indexed="64"/>
          <bgColor rgb="FF808080"/>
        </patternFill>
      </fill>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mm/dd/yyyy"/>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numFmt numFmtId="1" formatCode="0"/>
    </dxf>
    <dxf>
      <font>
        <b/>
        <i val="0"/>
        <strike val="0"/>
        <condense val="0"/>
        <extend val="0"/>
        <outline val="0"/>
        <shadow val="0"/>
        <u val="none"/>
        <vertAlign val="baseline"/>
        <sz val="11"/>
        <color rgb="FFFFFFFF"/>
        <name val="verdana"/>
        <family val="2"/>
        <scheme val="none"/>
      </font>
      <fill>
        <patternFill patternType="solid">
          <fgColor indexed="64"/>
          <bgColor rgb="FF8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B5175-83BB-4572-B322-D507389669C9}" name="Metrics" displayName="Metrics" ref="K3:L9" totalsRowShown="0">
  <autoFilter ref="K3:L9" xr:uid="{5C1B5175-83BB-4572-B322-D507389669C9}"/>
  <tableColumns count="2">
    <tableColumn id="1" xr3:uid="{CDD0E1FF-E76B-4A29-9F72-DDFAD4030443}" name="Metric" dataDxfId="57"/>
    <tableColumn id="2" xr3:uid="{7B525DD8-55A3-4F03-B8CC-CC18B44AAFA9}" name="Calc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601FC7-DCA9-4182-879E-7894A860B8E9}" name="PSIA_Data" displayName="PSIA_Data" ref="A3:I33" totalsRowShown="0" headerRowDxfId="56" dataDxfId="55">
  <autoFilter ref="A3:I33" xr:uid="{CC601FC7-DCA9-4182-879E-7894A860B8E9}"/>
  <tableColumns count="9">
    <tableColumn id="1" xr3:uid="{1A8A54FA-2D56-4602-8258-123D33C00F68}" name="Project" dataDxfId="54"/>
    <tableColumn id="2" xr3:uid="{D78EC79E-1D44-43CB-AE63-8019270E708F}" name="Task name" dataDxfId="53"/>
    <tableColumn id="3" xr3:uid="{BB94D01E-2C62-4CE3-B767-C96778E4C6F8}" name="Due date" dataDxfId="52"/>
    <tableColumn id="4" xr3:uid="{6279C2B0-A60E-47AE-B4CF-B0C7083F941D}" name="Date created" dataDxfId="51"/>
    <tableColumn id="5" xr3:uid="{67CB5C91-4963-40A4-B4D6-97178C0F7B59}" name="Billable minutes" dataDxfId="50"/>
    <tableColumn id="6" xr3:uid="{F52D0455-8F97-429F-B320-B7B8C1B11AE1}" name="Priority text" dataDxfId="49"/>
    <tableColumn id="7" xr3:uid="{4694F6DF-B1D1-4C21-9F54-D4E9AFEC4CDB}" name="Completed date" dataDxfId="48"/>
    <tableColumn id="8" xr3:uid="{8BF9C303-69E1-49BA-88C2-D6FE9DC8EC12}" name="Completed by" dataDxfId="47"/>
    <tableColumn id="9" xr3:uid="{0A186A51-2B59-4B36-842D-3769511DC6B6}" name="Days overdue (auto)" dataDxfId="3">
      <calculatedColumnFormula>IF(PSIA_Data[[#This Row],[Completed date]] = PSIA_Data[[#This Row],[Due date]],
    0,
    NETWORKDAYS(MIN(PSIA_Data[[#This Row],[Completed date]], PSIA_Data[[#This Row],[Due date]]), MAX(PSIA_Data[[#This Row],[Completed date]], PSIA_Data[[#This Row],[Due date]]), Holidays!$B$4:$B$16) - 1
    ) * SIGN(PSIA_Data[[#This Row],[Completed date]] - PSIA_Data[[#This Row],[Due date]])</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62A76F-B0F2-4A46-9D10-719C70922F4B}" name="Metrics4" displayName="Metrics4" ref="K3:L9" totalsRowShown="0">
  <autoFilter ref="K3:L9" xr:uid="{5C1B5175-83BB-4572-B322-D507389669C9}"/>
  <tableColumns count="2">
    <tableColumn id="1" xr3:uid="{5E9FC699-BEE0-4472-A372-FB5567369038}" name="Metric" dataDxfId="46"/>
    <tableColumn id="2" xr3:uid="{32ED00A6-02A7-49ED-9FB9-42A222BB7607}" name="Calculatio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BC9055-26F0-4B3E-ADAB-8FD97DC2C6DD}" name="PSIA_Data5" displayName="PSIA_Data5" ref="A3:I33" totalsRowShown="0" headerRowDxfId="45" dataDxfId="44">
  <autoFilter ref="A3:I33" xr:uid="{CC601FC7-DCA9-4182-879E-7894A860B8E9}"/>
  <tableColumns count="9">
    <tableColumn id="1" xr3:uid="{4D847FDE-D9CE-4D79-AF55-208A0F41F0E7}" name="Project" dataDxfId="43"/>
    <tableColumn id="2" xr3:uid="{31F029B4-B790-45F3-9F16-591F1BD5A7B0}" name="Task name" dataDxfId="42"/>
    <tableColumn id="3" xr3:uid="{556311B2-193F-49DC-9AD4-790D8363116C}" name="Due date" dataDxfId="41"/>
    <tableColumn id="4" xr3:uid="{B469074C-475D-476C-9F1D-11FD893E648F}" name="Date created" dataDxfId="40"/>
    <tableColumn id="5" xr3:uid="{E348079E-F63C-4666-90DA-D2160ED76E8E}" name="Billable minutes" dataDxfId="39"/>
    <tableColumn id="6" xr3:uid="{1502C692-F6C7-441C-B6F6-35F4C6AC6924}" name="Priority text" dataDxfId="38"/>
    <tableColumn id="7" xr3:uid="{53BDBB68-2064-4149-98E2-9D7DC5FA7EBA}" name="Completed date" dataDxfId="37"/>
    <tableColumn id="8" xr3:uid="{0AA98014-743D-40A2-ABA5-2A752C0432F9}" name="Completed by" dataDxfId="36"/>
    <tableColumn id="9" xr3:uid="{5D6B3465-8827-470C-A988-9062C1DFF5DA}" name="Days overdue (auto)" dataDxfId="2">
      <calculatedColumnFormula>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B5BF82-EDFC-4917-8432-C90E5749EBF8}" name="Metrics46" displayName="Metrics46" ref="K3:L9" totalsRowShown="0">
  <autoFilter ref="K3:L9" xr:uid="{5C1B5175-83BB-4572-B322-D507389669C9}"/>
  <tableColumns count="2">
    <tableColumn id="1" xr3:uid="{69ECBE29-BCE9-404C-A269-AAEFBACD02CA}" name="Metric" dataDxfId="35"/>
    <tableColumn id="2" xr3:uid="{AFECB69C-E176-4AE3-A1AE-7EE0013F3F56}" name="Calculatio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1B7458-8FF4-4EF0-8BEB-64984863DD90}" name="PSIA_Data57" displayName="PSIA_Data57" ref="A3:I33" totalsRowShown="0" headerRowDxfId="34" dataDxfId="33">
  <autoFilter ref="A3:I33" xr:uid="{CC601FC7-DCA9-4182-879E-7894A860B8E9}"/>
  <tableColumns count="9">
    <tableColumn id="1" xr3:uid="{EF6C4052-0EDB-4885-BE8E-EDBD945A314B}" name="Project" dataDxfId="32"/>
    <tableColumn id="2" xr3:uid="{CC11318A-9983-46D7-B7A7-87111F575FE8}" name="Task name" dataDxfId="31"/>
    <tableColumn id="3" xr3:uid="{8629ED88-BDAA-46A3-944B-4FD3EAB27D96}" name="Due date" dataDxfId="30"/>
    <tableColumn id="4" xr3:uid="{C080BCB6-7A38-4858-BE24-BCBFFE01BA70}" name="Date created" dataDxfId="29"/>
    <tableColumn id="5" xr3:uid="{C1387109-7663-4C32-B243-23A5D6DCC689}" name="Billable minutes" dataDxfId="28"/>
    <tableColumn id="6" xr3:uid="{12185131-25E7-4DC4-AEBD-0EC01BB9E623}" name="Priority text" dataDxfId="27"/>
    <tableColumn id="7" xr3:uid="{EDB05DB0-60E8-43BA-A505-56D3E7DD6A4E}" name="Completed date" dataDxfId="26"/>
    <tableColumn id="8" xr3:uid="{CBEBB9F3-06F9-4BF8-BD81-C71EB13FF9B3}" name="Completed by" dataDxfId="25"/>
    <tableColumn id="9" xr3:uid="{6CC80B53-B326-400B-B3F3-879E784D3F81}" name="Days overdue (auto)" dataDxfId="1">
      <calculatedColumnFormula>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calculatedColumnFormula>
    </tableColumn>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578647-D3F4-4968-A5C9-214C223F96B7}" name="Metrics8" displayName="Metrics8" ref="K3:L9" totalsRowShown="0">
  <autoFilter ref="K3:L9" xr:uid="{5C1B5175-83BB-4572-B322-D507389669C9}"/>
  <tableColumns count="2">
    <tableColumn id="1" xr3:uid="{A07759A8-8DAD-451C-8690-38F68C3EC616}" name="Metric" dataDxfId="24"/>
    <tableColumn id="2" xr3:uid="{81BFDB96-1CBE-4C68-912E-481031DA9E5F}" name="Calculation"/>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5E55668-0447-42B7-8774-E4E43831B91C}" name="PSIA_Data9" displayName="PSIA_Data9" ref="A3:I33" totalsRowShown="0" headerRowDxfId="23" dataDxfId="22">
  <autoFilter ref="A3:I33" xr:uid="{CC601FC7-DCA9-4182-879E-7894A860B8E9}"/>
  <tableColumns count="9">
    <tableColumn id="1" xr3:uid="{E985B632-58C6-40E6-A98A-B356B57FEBE1}" name="Project" dataDxfId="21"/>
    <tableColumn id="2" xr3:uid="{86C7FE67-AAE6-4548-B399-5A58438053C1}" name="Task name" dataDxfId="20"/>
    <tableColumn id="3" xr3:uid="{6088D06B-ADBC-4671-982F-6A931B08DDF2}" name="Due date" dataDxfId="19"/>
    <tableColumn id="4" xr3:uid="{A07574FC-C668-43F6-B84B-3644EF7166B8}" name="Date created" dataDxfId="18"/>
    <tableColumn id="5" xr3:uid="{DA4F6150-3DFA-4247-8D4C-E7E248BC3A5C}" name="Billable minutes" dataDxfId="17"/>
    <tableColumn id="6" xr3:uid="{796016D0-324B-4851-859C-0F0871B8A403}" name="Priority text" dataDxfId="16"/>
    <tableColumn id="7" xr3:uid="{12DA222B-A399-476A-91F4-9E78C7C38DAE}" name="Completed date" dataDxfId="15"/>
    <tableColumn id="8" xr3:uid="{0B13F100-4B18-4B40-8364-E9EB62EFCEC9}" name="Completed by" dataDxfId="14"/>
    <tableColumn id="9" xr3:uid="{A55B85F2-B9DC-4E2A-BF92-E1DD42512C1B}" name="Days overdue (auto)" dataDxfId="0">
      <calculatedColumnFormula>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
  <sheetViews>
    <sheetView tabSelected="1" workbookViewId="0">
      <selection activeCell="I5" sqref="I5"/>
    </sheetView>
  </sheetViews>
  <sheetFormatPr defaultRowHeight="15" x14ac:dyDescent="0.25"/>
  <cols>
    <col min="1" max="2" width="23" style="1" customWidth="1"/>
    <col min="3" max="3" width="23" style="2" customWidth="1"/>
    <col min="4" max="4" width="23" style="3" customWidth="1"/>
    <col min="5" max="6" width="23" style="1" customWidth="1"/>
    <col min="7" max="7" width="23" style="3" customWidth="1"/>
    <col min="8" max="8" width="23" style="1" customWidth="1"/>
    <col min="9" max="9" width="18.85546875" customWidth="1"/>
    <col min="11" max="11" width="37" customWidth="1"/>
    <col min="12" max="12" width="26.7109375" customWidth="1"/>
  </cols>
  <sheetData>
    <row r="1" spans="1:12" ht="18" x14ac:dyDescent="0.25">
      <c r="A1" s="11" t="s">
        <v>18</v>
      </c>
    </row>
    <row r="2" spans="1:12" ht="25.5" customHeight="1" x14ac:dyDescent="0.25">
      <c r="A2" s="21"/>
      <c r="B2" s="21"/>
      <c r="C2" s="21"/>
      <c r="D2" s="21"/>
      <c r="E2" s="21"/>
      <c r="F2" s="21"/>
      <c r="G2" s="21"/>
      <c r="H2" s="21"/>
      <c r="I2" s="21"/>
    </row>
    <row r="3" spans="1:12" x14ac:dyDescent="0.25">
      <c r="A3" s="4" t="s">
        <v>0</v>
      </c>
      <c r="B3" s="4" t="s">
        <v>1</v>
      </c>
      <c r="C3" s="4" t="s">
        <v>2</v>
      </c>
      <c r="D3" s="4" t="s">
        <v>3</v>
      </c>
      <c r="E3" s="4" t="s">
        <v>4</v>
      </c>
      <c r="F3" s="4" t="s">
        <v>5</v>
      </c>
      <c r="G3" s="4" t="s">
        <v>6</v>
      </c>
      <c r="H3" s="4" t="s">
        <v>7</v>
      </c>
      <c r="I3" s="4" t="s">
        <v>16</v>
      </c>
      <c r="K3" s="4" t="s">
        <v>10</v>
      </c>
      <c r="L3" s="4" t="s">
        <v>15</v>
      </c>
    </row>
    <row r="4" spans="1:12" x14ac:dyDescent="0.25">
      <c r="D4" s="2"/>
      <c r="G4" s="2"/>
      <c r="I4"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4" s="7" t="s">
        <v>8</v>
      </c>
      <c r="L4" s="4">
        <f>AVERAGE(PSIA_Data[Days overdue (auto)])</f>
        <v>0</v>
      </c>
    </row>
    <row r="5" spans="1:12" x14ac:dyDescent="0.25">
      <c r="D5" s="2"/>
      <c r="G5" s="2"/>
      <c r="I5"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5" s="8" t="s">
        <v>11</v>
      </c>
      <c r="L5">
        <f>COUNTIF(PSIA_Data[Days overdue (auto)],"&gt; 0.99")</f>
        <v>0</v>
      </c>
    </row>
    <row r="6" spans="1:12" x14ac:dyDescent="0.25">
      <c r="D6" s="2"/>
      <c r="G6" s="2"/>
      <c r="I6"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6" s="8" t="s">
        <v>12</v>
      </c>
      <c r="L6">
        <f>COUNTIF(PSIA_Data[Days overdue (auto)],"&lt;= 0.99")</f>
        <v>30</v>
      </c>
    </row>
    <row r="7" spans="1:12" x14ac:dyDescent="0.25">
      <c r="D7" s="2"/>
      <c r="G7" s="2"/>
      <c r="I7"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7" s="9" t="s">
        <v>9</v>
      </c>
      <c r="L7" s="5">
        <f>SUM(L6/COUNT(PSIA_Data[Days overdue (auto)]))</f>
        <v>1</v>
      </c>
    </row>
    <row r="8" spans="1:12" x14ac:dyDescent="0.25">
      <c r="D8" s="2"/>
      <c r="G8" s="2"/>
      <c r="I8"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8" s="7" t="s">
        <v>14</v>
      </c>
      <c r="L8" s="4" t="e">
        <f>AVERAGE(E4:E19)</f>
        <v>#DIV/0!</v>
      </c>
    </row>
    <row r="9" spans="1:12" x14ac:dyDescent="0.25">
      <c r="D9" s="2"/>
      <c r="G9" s="2"/>
      <c r="I9"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c r="K9" s="10" t="s">
        <v>13</v>
      </c>
      <c r="L9" s="6" t="e">
        <f>L8/60</f>
        <v>#DIV/0!</v>
      </c>
    </row>
    <row r="10" spans="1:12" x14ac:dyDescent="0.25">
      <c r="D10" s="2"/>
      <c r="G10" s="2"/>
      <c r="I10"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1" spans="1:12" x14ac:dyDescent="0.25">
      <c r="D11" s="2"/>
      <c r="G11" s="2"/>
      <c r="I11"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2" spans="1:12" x14ac:dyDescent="0.25">
      <c r="D12" s="2"/>
      <c r="G12" s="2"/>
      <c r="I12"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3" spans="1:12" x14ac:dyDescent="0.25">
      <c r="D13" s="2"/>
      <c r="G13" s="2"/>
      <c r="I13"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4" spans="1:12" x14ac:dyDescent="0.25">
      <c r="D14" s="2"/>
      <c r="G14" s="2"/>
      <c r="I14"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5" spans="1:12" x14ac:dyDescent="0.25">
      <c r="D15" s="2"/>
      <c r="G15" s="2"/>
      <c r="I15"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6" spans="1:12" x14ac:dyDescent="0.25">
      <c r="D16" s="2"/>
      <c r="G16" s="2"/>
      <c r="I16"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7" spans="4:9" x14ac:dyDescent="0.25">
      <c r="D17" s="2"/>
      <c r="G17" s="2"/>
      <c r="I17"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8" spans="4:9" x14ac:dyDescent="0.25">
      <c r="D18" s="2"/>
      <c r="G18" s="2"/>
      <c r="I18"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19" spans="4:9" x14ac:dyDescent="0.25">
      <c r="D19" s="2"/>
      <c r="G19" s="2"/>
      <c r="I19"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0" spans="4:9" x14ac:dyDescent="0.25">
      <c r="D20" s="2"/>
      <c r="G20" s="2"/>
      <c r="I20"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1" spans="4:9" x14ac:dyDescent="0.25">
      <c r="D21" s="2"/>
      <c r="G21" s="2"/>
      <c r="I21"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2" spans="4:9" x14ac:dyDescent="0.25">
      <c r="D22" s="2"/>
      <c r="G22" s="2"/>
      <c r="I22"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3" spans="4:9" x14ac:dyDescent="0.25">
      <c r="D23" s="2"/>
      <c r="G23" s="2"/>
      <c r="I23"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4" spans="4:9" x14ac:dyDescent="0.25">
      <c r="D24" s="2"/>
      <c r="G24" s="2"/>
      <c r="I24"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5" spans="4:9" x14ac:dyDescent="0.25">
      <c r="D25" s="2"/>
      <c r="G25" s="2"/>
      <c r="I25"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6" spans="4:9" x14ac:dyDescent="0.25">
      <c r="D26" s="2"/>
      <c r="G26" s="2"/>
      <c r="I26"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7" spans="4:9" x14ac:dyDescent="0.25">
      <c r="D27" s="2"/>
      <c r="G27" s="2"/>
      <c r="I27"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8" spans="4:9" x14ac:dyDescent="0.25">
      <c r="D28" s="2"/>
      <c r="G28" s="2"/>
      <c r="I28"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29" spans="4:9" x14ac:dyDescent="0.25">
      <c r="D29" s="2"/>
      <c r="G29" s="2"/>
      <c r="I29"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30" spans="4:9" x14ac:dyDescent="0.25">
      <c r="D30" s="2"/>
      <c r="G30" s="2"/>
      <c r="I30"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31" spans="4:9" x14ac:dyDescent="0.25">
      <c r="D31" s="2"/>
      <c r="G31" s="2"/>
      <c r="I31"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32" spans="4:9" x14ac:dyDescent="0.25">
      <c r="D32" s="2"/>
      <c r="G32" s="2"/>
      <c r="I32"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33" spans="4:9" x14ac:dyDescent="0.25">
      <c r="D33" s="2"/>
      <c r="G33" s="2"/>
      <c r="I33" s="4">
        <f>IF(PSIA_Data[[#This Row],[Completed date]] = PSIA_Data[[#This Row],[Due date]],
    0,
    NETWORKDAYS(MIN(PSIA_Data[[#This Row],[Completed date]], PSIA_Data[[#This Row],[Due date]]), MAX(PSIA_Data[[#This Row],[Completed date]], PSIA_Data[[#This Row],[Due date]]), Holidays!$B$4:$B$16) - 1
    ) * SIGN(PSIA_Data[[#This Row],[Completed date]] - PSIA_Data[[#This Row],[Due date]])</f>
        <v>0</v>
      </c>
    </row>
    <row r="34" spans="4:9" x14ac:dyDescent="0.25">
      <c r="I34" s="4"/>
    </row>
    <row r="35" spans="4:9" x14ac:dyDescent="0.25">
      <c r="I35" s="4"/>
    </row>
    <row r="36" spans="4:9" x14ac:dyDescent="0.25">
      <c r="I36" s="4"/>
    </row>
    <row r="37" spans="4:9" x14ac:dyDescent="0.25">
      <c r="I37" s="4"/>
    </row>
    <row r="38" spans="4:9" x14ac:dyDescent="0.25">
      <c r="I38" s="4"/>
    </row>
    <row r="39" spans="4:9" x14ac:dyDescent="0.25">
      <c r="I39" s="4"/>
    </row>
    <row r="40" spans="4:9" x14ac:dyDescent="0.25">
      <c r="I40" s="4"/>
    </row>
    <row r="41" spans="4:9" x14ac:dyDescent="0.25">
      <c r="I41" s="4"/>
    </row>
    <row r="42" spans="4:9" x14ac:dyDescent="0.25">
      <c r="I42" s="4"/>
    </row>
    <row r="43" spans="4:9" x14ac:dyDescent="0.25">
      <c r="I43" s="4"/>
    </row>
    <row r="44" spans="4:9" x14ac:dyDescent="0.25">
      <c r="I44" s="4"/>
    </row>
    <row r="45" spans="4:9" x14ac:dyDescent="0.25">
      <c r="I45" s="4"/>
    </row>
    <row r="46" spans="4:9" x14ac:dyDescent="0.25">
      <c r="I46" s="4"/>
    </row>
    <row r="47" spans="4:9" x14ac:dyDescent="0.25">
      <c r="I47" s="4"/>
    </row>
    <row r="48" spans="4:9" x14ac:dyDescent="0.25">
      <c r="I48" s="4"/>
    </row>
    <row r="49" spans="9:9" x14ac:dyDescent="0.25">
      <c r="I49" s="4"/>
    </row>
    <row r="50" spans="9:9" x14ac:dyDescent="0.25">
      <c r="I50" s="4"/>
    </row>
    <row r="51" spans="9:9" x14ac:dyDescent="0.25">
      <c r="I51" s="4"/>
    </row>
    <row r="52" spans="9:9" x14ac:dyDescent="0.25">
      <c r="I52" s="4"/>
    </row>
    <row r="53" spans="9:9" x14ac:dyDescent="0.25">
      <c r="I53" s="4"/>
    </row>
    <row r="54" spans="9:9" x14ac:dyDescent="0.25">
      <c r="I54" s="4"/>
    </row>
    <row r="55" spans="9:9" x14ac:dyDescent="0.25">
      <c r="I55" s="4"/>
    </row>
    <row r="56" spans="9:9" x14ac:dyDescent="0.25">
      <c r="I56" s="4"/>
    </row>
    <row r="57" spans="9:9" x14ac:dyDescent="0.25">
      <c r="I57" s="4"/>
    </row>
    <row r="58" spans="9:9" x14ac:dyDescent="0.25">
      <c r="I58" s="4"/>
    </row>
    <row r="59" spans="9:9" x14ac:dyDescent="0.25">
      <c r="I59" s="4"/>
    </row>
    <row r="60" spans="9:9" x14ac:dyDescent="0.25">
      <c r="I60" s="4"/>
    </row>
    <row r="61" spans="9:9" x14ac:dyDescent="0.25">
      <c r="I61" s="4"/>
    </row>
    <row r="62" spans="9:9" x14ac:dyDescent="0.25">
      <c r="I62" s="4"/>
    </row>
    <row r="63" spans="9:9" x14ac:dyDescent="0.25">
      <c r="I63" s="4"/>
    </row>
    <row r="64" spans="9: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sheetData>
  <sortState xmlns:xlrd2="http://schemas.microsoft.com/office/spreadsheetml/2017/richdata2" ref="A4:I19">
    <sortCondition ref="I3:I19"/>
  </sortState>
  <mergeCells count="1">
    <mergeCell ref="A2:I2"/>
  </mergeCells>
  <conditionalFormatting sqref="I4:I104">
    <cfRule type="cellIs" dxfId="13" priority="1" operator="between">
      <formula>1</formula>
      <formula>2</formula>
    </cfRule>
    <cfRule type="cellIs" dxfId="12" priority="2" operator="greaterThan">
      <formula>2</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EDD8E-5259-497C-977E-8005CE514F99}">
  <dimension ref="A1:L104"/>
  <sheetViews>
    <sheetView workbookViewId="0">
      <selection activeCell="I16" sqref="I16"/>
    </sheetView>
  </sheetViews>
  <sheetFormatPr defaultRowHeight="15" x14ac:dyDescent="0.25"/>
  <cols>
    <col min="1" max="2" width="23" style="1" customWidth="1"/>
    <col min="3" max="3" width="23" style="2" customWidth="1"/>
    <col min="4" max="4" width="23" style="3" customWidth="1"/>
    <col min="5" max="6" width="23" style="1" customWidth="1"/>
    <col min="7" max="7" width="23" style="3" customWidth="1"/>
    <col min="8" max="8" width="23" style="1" customWidth="1"/>
    <col min="9" max="9" width="18.85546875" customWidth="1"/>
    <col min="11" max="11" width="37" customWidth="1"/>
    <col min="12" max="12" width="26.7109375" customWidth="1"/>
  </cols>
  <sheetData>
    <row r="1" spans="1:12" ht="18" x14ac:dyDescent="0.25">
      <c r="A1" s="11" t="s">
        <v>19</v>
      </c>
    </row>
    <row r="2" spans="1:12" ht="25.5" customHeight="1" x14ac:dyDescent="0.25">
      <c r="A2" s="21" t="s">
        <v>17</v>
      </c>
      <c r="B2" s="21"/>
      <c r="C2" s="21"/>
      <c r="D2" s="21"/>
      <c r="E2" s="21"/>
      <c r="F2" s="21"/>
      <c r="G2" s="21"/>
      <c r="H2" s="21"/>
      <c r="I2" s="21"/>
    </row>
    <row r="3" spans="1:12" x14ac:dyDescent="0.25">
      <c r="A3" s="4" t="s">
        <v>0</v>
      </c>
      <c r="B3" s="4" t="s">
        <v>1</v>
      </c>
      <c r="C3" s="4" t="s">
        <v>2</v>
      </c>
      <c r="D3" s="4" t="s">
        <v>3</v>
      </c>
      <c r="E3" s="4" t="s">
        <v>4</v>
      </c>
      <c r="F3" s="4" t="s">
        <v>5</v>
      </c>
      <c r="G3" s="4" t="s">
        <v>6</v>
      </c>
      <c r="H3" s="4" t="s">
        <v>7</v>
      </c>
      <c r="I3" s="4" t="s">
        <v>16</v>
      </c>
      <c r="K3" s="4" t="s">
        <v>10</v>
      </c>
      <c r="L3" s="4" t="s">
        <v>15</v>
      </c>
    </row>
    <row r="4" spans="1:12" x14ac:dyDescent="0.25">
      <c r="I4"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4" s="7" t="s">
        <v>8</v>
      </c>
      <c r="L4" s="4">
        <f>AVERAGE(PSIA_Data5[Days overdue (auto)])</f>
        <v>0</v>
      </c>
    </row>
    <row r="5" spans="1:12" x14ac:dyDescent="0.25">
      <c r="I5"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5" s="8" t="s">
        <v>11</v>
      </c>
      <c r="L5">
        <f>COUNTIF(PSIA_Data5[Days overdue (auto)],"&gt; 0.99")</f>
        <v>0</v>
      </c>
    </row>
    <row r="6" spans="1:12" x14ac:dyDescent="0.25">
      <c r="I6"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6" s="8" t="s">
        <v>12</v>
      </c>
      <c r="L6">
        <f>COUNTIF(PSIA_Data5[Days overdue (auto)],"&lt;= 0.99")</f>
        <v>30</v>
      </c>
    </row>
    <row r="7" spans="1:12" x14ac:dyDescent="0.25">
      <c r="I7"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7" s="9" t="s">
        <v>9</v>
      </c>
      <c r="L7" s="5">
        <f>SUM(L6/COUNT(PSIA_Data5[Days overdue (auto)]))</f>
        <v>1</v>
      </c>
    </row>
    <row r="8" spans="1:12" x14ac:dyDescent="0.25">
      <c r="I8"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8" s="7" t="s">
        <v>14</v>
      </c>
      <c r="L8" s="4" t="e">
        <f>AVERAGE(E4:E19)</f>
        <v>#DIV/0!</v>
      </c>
    </row>
    <row r="9" spans="1:12" x14ac:dyDescent="0.25">
      <c r="I9"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c r="K9" s="10" t="s">
        <v>13</v>
      </c>
      <c r="L9" s="6" t="e">
        <f>L8/60</f>
        <v>#DIV/0!</v>
      </c>
    </row>
    <row r="10" spans="1:12" x14ac:dyDescent="0.25">
      <c r="I10"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1" spans="1:12" x14ac:dyDescent="0.25">
      <c r="I11"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2" spans="1:12" x14ac:dyDescent="0.25">
      <c r="I12"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3" spans="1:12" x14ac:dyDescent="0.25">
      <c r="I13"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4" spans="1:12" x14ac:dyDescent="0.25">
      <c r="I14"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5" spans="1:12" x14ac:dyDescent="0.25">
      <c r="I15"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6" spans="1:12" x14ac:dyDescent="0.25">
      <c r="I16"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7" spans="9:9" x14ac:dyDescent="0.25">
      <c r="I17"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8" spans="9:9" x14ac:dyDescent="0.25">
      <c r="I18"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19" spans="9:9" x14ac:dyDescent="0.25">
      <c r="I19"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0" spans="9:9" x14ac:dyDescent="0.25">
      <c r="I20"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1" spans="9:9" x14ac:dyDescent="0.25">
      <c r="I21"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2" spans="9:9" x14ac:dyDescent="0.25">
      <c r="I22"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3" spans="9:9" x14ac:dyDescent="0.25">
      <c r="I23"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4" spans="9:9" x14ac:dyDescent="0.25">
      <c r="I24"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5" spans="9:9" x14ac:dyDescent="0.25">
      <c r="I25"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6" spans="9:9" x14ac:dyDescent="0.25">
      <c r="I26"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7" spans="9:9" x14ac:dyDescent="0.25">
      <c r="I27"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8" spans="9:9" x14ac:dyDescent="0.25">
      <c r="I28"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29" spans="9:9" x14ac:dyDescent="0.25">
      <c r="I29"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30" spans="9:9" x14ac:dyDescent="0.25">
      <c r="I30"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31" spans="9:9" x14ac:dyDescent="0.25">
      <c r="I31"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32" spans="9:9" x14ac:dyDescent="0.25">
      <c r="I32"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33" spans="9:9" x14ac:dyDescent="0.25">
      <c r="I33" s="4">
        <f>IF(PSIA_Data5[[#This Row],[Completed date]] = PSIA_Data5[[#This Row],[Due date]],
    0,
    NETWORKDAYS(MIN(PSIA_Data5[[#This Row],[Completed date]], PSIA_Data5[[#This Row],[Due date]]), MAX(PSIA_Data5[[#This Row],[Completed date]], PSIA_Data5[[#This Row],[Due date]]), Holidays!$B$4:$B$16) - 1
    ) * SIGN(PSIA_Data5[[#This Row],[Completed date]] - PSIA_Data5[[#This Row],[Due date]])</f>
        <v>0</v>
      </c>
    </row>
    <row r="34" spans="9:9" x14ac:dyDescent="0.25">
      <c r="I34" s="4"/>
    </row>
    <row r="35" spans="9:9" x14ac:dyDescent="0.25">
      <c r="I35" s="4"/>
    </row>
    <row r="36" spans="9:9" x14ac:dyDescent="0.25">
      <c r="I36" s="4"/>
    </row>
    <row r="37" spans="9:9" x14ac:dyDescent="0.25">
      <c r="I37" s="4"/>
    </row>
    <row r="38" spans="9:9" x14ac:dyDescent="0.25">
      <c r="I38" s="4"/>
    </row>
    <row r="39" spans="9:9" x14ac:dyDescent="0.25">
      <c r="I39" s="4"/>
    </row>
    <row r="40" spans="9:9" x14ac:dyDescent="0.25">
      <c r="I40" s="4"/>
    </row>
    <row r="41" spans="9:9" x14ac:dyDescent="0.25">
      <c r="I41" s="4"/>
    </row>
    <row r="42" spans="9:9" x14ac:dyDescent="0.25">
      <c r="I42" s="4"/>
    </row>
    <row r="43" spans="9:9" x14ac:dyDescent="0.25">
      <c r="I43" s="4"/>
    </row>
    <row r="44" spans="9:9" x14ac:dyDescent="0.25">
      <c r="I44" s="4"/>
    </row>
    <row r="45" spans="9:9" x14ac:dyDescent="0.25">
      <c r="I45" s="4"/>
    </row>
    <row r="46" spans="9:9" x14ac:dyDescent="0.25">
      <c r="I46" s="4"/>
    </row>
    <row r="47" spans="9:9" x14ac:dyDescent="0.25">
      <c r="I47" s="4"/>
    </row>
    <row r="48" spans="9:9" x14ac:dyDescent="0.25">
      <c r="I48" s="4"/>
    </row>
    <row r="49" spans="9:9" x14ac:dyDescent="0.25">
      <c r="I49" s="4"/>
    </row>
    <row r="50" spans="9:9" x14ac:dyDescent="0.25">
      <c r="I50" s="4"/>
    </row>
    <row r="51" spans="9:9" x14ac:dyDescent="0.25">
      <c r="I51" s="4"/>
    </row>
    <row r="52" spans="9:9" x14ac:dyDescent="0.25">
      <c r="I52" s="4"/>
    </row>
    <row r="53" spans="9:9" x14ac:dyDescent="0.25">
      <c r="I53" s="4"/>
    </row>
    <row r="54" spans="9:9" x14ac:dyDescent="0.25">
      <c r="I54" s="4"/>
    </row>
    <row r="55" spans="9:9" x14ac:dyDescent="0.25">
      <c r="I55" s="4"/>
    </row>
    <row r="56" spans="9:9" x14ac:dyDescent="0.25">
      <c r="I56" s="4"/>
    </row>
    <row r="57" spans="9:9" x14ac:dyDescent="0.25">
      <c r="I57" s="4"/>
    </row>
    <row r="58" spans="9:9" x14ac:dyDescent="0.25">
      <c r="I58" s="4"/>
    </row>
    <row r="59" spans="9:9" x14ac:dyDescent="0.25">
      <c r="I59" s="4"/>
    </row>
    <row r="60" spans="9:9" x14ac:dyDescent="0.25">
      <c r="I60" s="4"/>
    </row>
    <row r="61" spans="9:9" x14ac:dyDescent="0.25">
      <c r="I61" s="4"/>
    </row>
    <row r="62" spans="9:9" x14ac:dyDescent="0.25">
      <c r="I62" s="4"/>
    </row>
    <row r="63" spans="9:9" x14ac:dyDescent="0.25">
      <c r="I63" s="4"/>
    </row>
    <row r="64" spans="9: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sheetData>
  <mergeCells count="1">
    <mergeCell ref="A2:I2"/>
  </mergeCells>
  <conditionalFormatting sqref="I4:I104">
    <cfRule type="cellIs" dxfId="11" priority="1" operator="between">
      <formula>1</formula>
      <formula>2</formula>
    </cfRule>
    <cfRule type="cellIs" dxfId="10" priority="2" operator="greaterThan">
      <formula>2</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C904-8CAB-4BE5-88AE-3F162FAF5DC7}">
  <dimension ref="A1:L104"/>
  <sheetViews>
    <sheetView workbookViewId="0">
      <selection activeCell="I5" sqref="I5"/>
    </sheetView>
  </sheetViews>
  <sheetFormatPr defaultRowHeight="15" x14ac:dyDescent="0.25"/>
  <cols>
    <col min="1" max="2" width="23" style="1" customWidth="1"/>
    <col min="3" max="3" width="23" style="2" customWidth="1"/>
    <col min="4" max="4" width="23" style="3" customWidth="1"/>
    <col min="5" max="6" width="23" style="1" customWidth="1"/>
    <col min="7" max="7" width="23" style="3" customWidth="1"/>
    <col min="8" max="8" width="23" style="1" customWidth="1"/>
    <col min="9" max="9" width="18.85546875" customWidth="1"/>
    <col min="11" max="11" width="37" customWidth="1"/>
    <col min="12" max="12" width="26.7109375" customWidth="1"/>
  </cols>
  <sheetData>
    <row r="1" spans="1:12" ht="18" x14ac:dyDescent="0.25">
      <c r="A1" s="11" t="s">
        <v>20</v>
      </c>
    </row>
    <row r="2" spans="1:12" ht="25.5" customHeight="1" x14ac:dyDescent="0.25">
      <c r="A2" s="21" t="s">
        <v>17</v>
      </c>
      <c r="B2" s="21"/>
      <c r="C2" s="21"/>
      <c r="D2" s="21"/>
      <c r="E2" s="21"/>
      <c r="F2" s="21"/>
      <c r="G2" s="21"/>
      <c r="H2" s="21"/>
      <c r="I2" s="21"/>
    </row>
    <row r="3" spans="1:12" x14ac:dyDescent="0.25">
      <c r="A3" s="4" t="s">
        <v>0</v>
      </c>
      <c r="B3" s="4" t="s">
        <v>1</v>
      </c>
      <c r="C3" s="4" t="s">
        <v>2</v>
      </c>
      <c r="D3" s="4" t="s">
        <v>3</v>
      </c>
      <c r="E3" s="4" t="s">
        <v>4</v>
      </c>
      <c r="F3" s="4" t="s">
        <v>5</v>
      </c>
      <c r="G3" s="4" t="s">
        <v>6</v>
      </c>
      <c r="H3" s="4" t="s">
        <v>7</v>
      </c>
      <c r="I3" s="4" t="s">
        <v>16</v>
      </c>
      <c r="K3" s="4" t="s">
        <v>10</v>
      </c>
      <c r="L3" s="4" t="s">
        <v>15</v>
      </c>
    </row>
    <row r="4" spans="1:12" x14ac:dyDescent="0.25">
      <c r="I4"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4" s="7" t="s">
        <v>8</v>
      </c>
      <c r="L4" s="4">
        <f>AVERAGE(PSIA_Data57[Days overdue (auto)])</f>
        <v>0</v>
      </c>
    </row>
    <row r="5" spans="1:12" x14ac:dyDescent="0.25">
      <c r="I5"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5" s="8" t="s">
        <v>11</v>
      </c>
      <c r="L5">
        <f>COUNTIF(PSIA_Data57[Days overdue (auto)],"&gt; 0.99")</f>
        <v>0</v>
      </c>
    </row>
    <row r="6" spans="1:12" x14ac:dyDescent="0.25">
      <c r="I6"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6" s="8" t="s">
        <v>12</v>
      </c>
      <c r="L6">
        <f>COUNTIF(PSIA_Data57[Days overdue (auto)],"&lt;= 0.99")</f>
        <v>30</v>
      </c>
    </row>
    <row r="7" spans="1:12" x14ac:dyDescent="0.25">
      <c r="I7"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7" s="9" t="s">
        <v>9</v>
      </c>
      <c r="L7" s="5">
        <f>SUM(L6/COUNT(PSIA_Data57[Days overdue (auto)]))</f>
        <v>1</v>
      </c>
    </row>
    <row r="8" spans="1:12" x14ac:dyDescent="0.25">
      <c r="I8"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8" s="7" t="s">
        <v>14</v>
      </c>
      <c r="L8" s="4" t="e">
        <f>AVERAGE(E4:E19)</f>
        <v>#DIV/0!</v>
      </c>
    </row>
    <row r="9" spans="1:12" x14ac:dyDescent="0.25">
      <c r="I9"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c r="K9" s="10" t="s">
        <v>13</v>
      </c>
      <c r="L9" s="6" t="e">
        <f>L8/60</f>
        <v>#DIV/0!</v>
      </c>
    </row>
    <row r="10" spans="1:12" x14ac:dyDescent="0.25">
      <c r="I10"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1" spans="1:12" x14ac:dyDescent="0.25">
      <c r="I11"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2" spans="1:12" x14ac:dyDescent="0.25">
      <c r="I12"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3" spans="1:12" x14ac:dyDescent="0.25">
      <c r="I13"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4" spans="1:12" x14ac:dyDescent="0.25">
      <c r="I14"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5" spans="1:12" x14ac:dyDescent="0.25">
      <c r="I15"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6" spans="1:12" x14ac:dyDescent="0.25">
      <c r="I16"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7" spans="9:9" x14ac:dyDescent="0.25">
      <c r="I17"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8" spans="9:9" x14ac:dyDescent="0.25">
      <c r="I18"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19" spans="9:9" x14ac:dyDescent="0.25">
      <c r="I19"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0" spans="9:9" x14ac:dyDescent="0.25">
      <c r="I20"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1" spans="9:9" x14ac:dyDescent="0.25">
      <c r="I21"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2" spans="9:9" x14ac:dyDescent="0.25">
      <c r="I22"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3" spans="9:9" x14ac:dyDescent="0.25">
      <c r="I23"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4" spans="9:9" x14ac:dyDescent="0.25">
      <c r="I24"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5" spans="9:9" x14ac:dyDescent="0.25">
      <c r="I25"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6" spans="9:9" x14ac:dyDescent="0.25">
      <c r="I26"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7" spans="9:9" x14ac:dyDescent="0.25">
      <c r="I27"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8" spans="9:9" x14ac:dyDescent="0.25">
      <c r="I28"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29" spans="9:9" x14ac:dyDescent="0.25">
      <c r="I29"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30" spans="9:9" x14ac:dyDescent="0.25">
      <c r="I30"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31" spans="9:9" x14ac:dyDescent="0.25">
      <c r="I31"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32" spans="9:9" x14ac:dyDescent="0.25">
      <c r="I32"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33" spans="9:9" x14ac:dyDescent="0.25">
      <c r="I33" s="4">
        <f>IF(PSIA_Data57[[#This Row],[Completed date]] = PSIA_Data57[[#This Row],[Due date]],
    0,
    NETWORKDAYS(MIN(PSIA_Data57[[#This Row],[Completed date]], PSIA_Data57[[#This Row],[Due date]]), MAX(PSIA_Data57[[#This Row],[Completed date]], PSIA_Data57[[#This Row],[Due date]]), Holidays!$B$4:$B$16) - 1
    ) * SIGN(PSIA_Data57[[#This Row],[Completed date]] - PSIA_Data57[[#This Row],[Due date]])</f>
        <v>0</v>
      </c>
    </row>
    <row r="34" spans="9:9" x14ac:dyDescent="0.25">
      <c r="I34" s="4"/>
    </row>
    <row r="35" spans="9:9" x14ac:dyDescent="0.25">
      <c r="I35" s="4"/>
    </row>
    <row r="36" spans="9:9" x14ac:dyDescent="0.25">
      <c r="I36" s="4"/>
    </row>
    <row r="37" spans="9:9" x14ac:dyDescent="0.25">
      <c r="I37" s="4"/>
    </row>
    <row r="38" spans="9:9" x14ac:dyDescent="0.25">
      <c r="I38" s="4"/>
    </row>
    <row r="39" spans="9:9" x14ac:dyDescent="0.25">
      <c r="I39" s="4"/>
    </row>
    <row r="40" spans="9:9" x14ac:dyDescent="0.25">
      <c r="I40" s="4"/>
    </row>
    <row r="41" spans="9:9" x14ac:dyDescent="0.25">
      <c r="I41" s="4"/>
    </row>
    <row r="42" spans="9:9" x14ac:dyDescent="0.25">
      <c r="I42" s="4"/>
    </row>
    <row r="43" spans="9:9" x14ac:dyDescent="0.25">
      <c r="I43" s="4"/>
    </row>
    <row r="44" spans="9:9" x14ac:dyDescent="0.25">
      <c r="I44" s="4"/>
    </row>
    <row r="45" spans="9:9" x14ac:dyDescent="0.25">
      <c r="I45" s="4"/>
    </row>
    <row r="46" spans="9:9" x14ac:dyDescent="0.25">
      <c r="I46" s="4"/>
    </row>
    <row r="47" spans="9:9" x14ac:dyDescent="0.25">
      <c r="I47" s="4"/>
    </row>
    <row r="48" spans="9:9" x14ac:dyDescent="0.25">
      <c r="I48" s="4"/>
    </row>
    <row r="49" spans="9:9" x14ac:dyDescent="0.25">
      <c r="I49" s="4"/>
    </row>
    <row r="50" spans="9:9" x14ac:dyDescent="0.25">
      <c r="I50" s="4"/>
    </row>
    <row r="51" spans="9:9" x14ac:dyDescent="0.25">
      <c r="I51" s="4"/>
    </row>
    <row r="52" spans="9:9" x14ac:dyDescent="0.25">
      <c r="I52" s="4"/>
    </row>
    <row r="53" spans="9:9" x14ac:dyDescent="0.25">
      <c r="I53" s="4"/>
    </row>
    <row r="54" spans="9:9" x14ac:dyDescent="0.25">
      <c r="I54" s="4"/>
    </row>
    <row r="55" spans="9:9" x14ac:dyDescent="0.25">
      <c r="I55" s="4"/>
    </row>
    <row r="56" spans="9:9" x14ac:dyDescent="0.25">
      <c r="I56" s="4"/>
    </row>
    <row r="57" spans="9:9" x14ac:dyDescent="0.25">
      <c r="I57" s="4"/>
    </row>
    <row r="58" spans="9:9" x14ac:dyDescent="0.25">
      <c r="I58" s="4"/>
    </row>
    <row r="59" spans="9:9" x14ac:dyDescent="0.25">
      <c r="I59" s="4"/>
    </row>
    <row r="60" spans="9:9" x14ac:dyDescent="0.25">
      <c r="I60" s="4"/>
    </row>
    <row r="61" spans="9:9" x14ac:dyDescent="0.25">
      <c r="I61" s="4"/>
    </row>
    <row r="62" spans="9:9" x14ac:dyDescent="0.25">
      <c r="I62" s="4"/>
    </row>
    <row r="63" spans="9:9" x14ac:dyDescent="0.25">
      <c r="I63" s="4"/>
    </row>
    <row r="64" spans="9: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sheetData>
  <mergeCells count="1">
    <mergeCell ref="A2:I2"/>
  </mergeCells>
  <conditionalFormatting sqref="I4:I104">
    <cfRule type="cellIs" dxfId="9" priority="1" operator="between">
      <formula>1</formula>
      <formula>2</formula>
    </cfRule>
    <cfRule type="cellIs" dxfId="8" priority="2" operator="greaterThan">
      <formula>2</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0AF60-E276-4B39-8141-ABD521C18CAE}">
  <dimension ref="A1:L104"/>
  <sheetViews>
    <sheetView workbookViewId="0">
      <selection activeCell="I5" sqref="I5"/>
    </sheetView>
  </sheetViews>
  <sheetFormatPr defaultRowHeight="15" x14ac:dyDescent="0.25"/>
  <cols>
    <col min="1" max="2" width="23" style="1" customWidth="1"/>
    <col min="3" max="3" width="23" style="2" customWidth="1"/>
    <col min="4" max="4" width="23" style="3" customWidth="1"/>
    <col min="5" max="6" width="23" style="1" customWidth="1"/>
    <col min="7" max="7" width="23" style="3" customWidth="1"/>
    <col min="8" max="8" width="23" style="1" customWidth="1"/>
    <col min="9" max="9" width="18.85546875" customWidth="1"/>
    <col min="11" max="11" width="37" customWidth="1"/>
    <col min="12" max="12" width="26.7109375" customWidth="1"/>
  </cols>
  <sheetData>
    <row r="1" spans="1:12" ht="18" x14ac:dyDescent="0.25">
      <c r="A1" s="11" t="s">
        <v>21</v>
      </c>
    </row>
    <row r="2" spans="1:12" ht="25.5" customHeight="1" x14ac:dyDescent="0.25">
      <c r="A2" s="21" t="s">
        <v>17</v>
      </c>
      <c r="B2" s="21"/>
      <c r="C2" s="21"/>
      <c r="D2" s="21"/>
      <c r="E2" s="21"/>
      <c r="F2" s="21"/>
      <c r="G2" s="21"/>
      <c r="H2" s="21"/>
      <c r="I2" s="21"/>
    </row>
    <row r="3" spans="1:12" x14ac:dyDescent="0.25">
      <c r="A3" s="4" t="s">
        <v>0</v>
      </c>
      <c r="B3" s="4" t="s">
        <v>1</v>
      </c>
      <c r="C3" s="4" t="s">
        <v>2</v>
      </c>
      <c r="D3" s="4" t="s">
        <v>3</v>
      </c>
      <c r="E3" s="4" t="s">
        <v>4</v>
      </c>
      <c r="F3" s="4" t="s">
        <v>5</v>
      </c>
      <c r="G3" s="4" t="s">
        <v>6</v>
      </c>
      <c r="H3" s="4" t="s">
        <v>7</v>
      </c>
      <c r="I3" s="4" t="s">
        <v>16</v>
      </c>
      <c r="K3" s="4" t="s">
        <v>10</v>
      </c>
      <c r="L3" s="4" t="s">
        <v>15</v>
      </c>
    </row>
    <row r="4" spans="1:12" x14ac:dyDescent="0.25">
      <c r="D4" s="2"/>
      <c r="G4" s="2"/>
      <c r="I4"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4" s="7" t="s">
        <v>8</v>
      </c>
      <c r="L4" s="4">
        <f>AVERAGE(PSIA_Data9[Days overdue (auto)])</f>
        <v>0</v>
      </c>
    </row>
    <row r="5" spans="1:12" x14ac:dyDescent="0.25">
      <c r="D5" s="2"/>
      <c r="G5" s="2"/>
      <c r="I5"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5" s="8" t="s">
        <v>11</v>
      </c>
      <c r="L5">
        <f>COUNTIF(PSIA_Data9[Days overdue (auto)],"&gt; 0.99")</f>
        <v>0</v>
      </c>
    </row>
    <row r="6" spans="1:12" x14ac:dyDescent="0.25">
      <c r="D6" s="2"/>
      <c r="G6" s="2"/>
      <c r="I6"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6" s="8" t="s">
        <v>12</v>
      </c>
      <c r="L6">
        <f>COUNTIF(PSIA_Data9[Days overdue (auto)],"&lt;= 0.99")</f>
        <v>30</v>
      </c>
    </row>
    <row r="7" spans="1:12" x14ac:dyDescent="0.25">
      <c r="D7" s="2"/>
      <c r="G7" s="2"/>
      <c r="I7"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7" s="9" t="s">
        <v>9</v>
      </c>
      <c r="L7" s="5">
        <f>SUM(L6/COUNT(PSIA_Data9[Days overdue (auto)]))</f>
        <v>1</v>
      </c>
    </row>
    <row r="8" spans="1:12" x14ac:dyDescent="0.25">
      <c r="D8" s="2"/>
      <c r="G8" s="2"/>
      <c r="I8"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8" s="7" t="s">
        <v>14</v>
      </c>
      <c r="L8" s="4" t="e">
        <f>AVERAGE(E4:E19)</f>
        <v>#DIV/0!</v>
      </c>
    </row>
    <row r="9" spans="1:12" x14ac:dyDescent="0.25">
      <c r="D9" s="2"/>
      <c r="G9" s="2"/>
      <c r="I9"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c r="K9" s="10" t="s">
        <v>13</v>
      </c>
      <c r="L9" s="6" t="e">
        <f>L8/60</f>
        <v>#DIV/0!</v>
      </c>
    </row>
    <row r="10" spans="1:12" x14ac:dyDescent="0.25">
      <c r="D10" s="2"/>
      <c r="G10" s="2"/>
      <c r="I10"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1" spans="1:12" x14ac:dyDescent="0.25">
      <c r="D11" s="2"/>
      <c r="G11" s="2"/>
      <c r="I11"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2" spans="1:12" x14ac:dyDescent="0.25">
      <c r="D12" s="2"/>
      <c r="G12" s="2"/>
      <c r="I12"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3" spans="1:12" x14ac:dyDescent="0.25">
      <c r="D13" s="2"/>
      <c r="G13" s="2"/>
      <c r="I13"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4" spans="1:12" x14ac:dyDescent="0.25">
      <c r="D14" s="2"/>
      <c r="G14" s="2"/>
      <c r="I14"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5" spans="1:12" x14ac:dyDescent="0.25">
      <c r="D15" s="2"/>
      <c r="G15" s="2"/>
      <c r="I15"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6" spans="1:12" x14ac:dyDescent="0.25">
      <c r="D16" s="2"/>
      <c r="G16" s="2"/>
      <c r="I16"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7" spans="4:9" x14ac:dyDescent="0.25">
      <c r="D17" s="2"/>
      <c r="G17" s="2"/>
      <c r="I17"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8" spans="4:9" x14ac:dyDescent="0.25">
      <c r="D18" s="2"/>
      <c r="G18" s="2"/>
      <c r="I18"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19" spans="4:9" x14ac:dyDescent="0.25">
      <c r="D19" s="2"/>
      <c r="G19" s="2"/>
      <c r="I19"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0" spans="4:9" x14ac:dyDescent="0.25">
      <c r="D20" s="2"/>
      <c r="G20" s="2"/>
      <c r="I20"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1" spans="4:9" x14ac:dyDescent="0.25">
      <c r="D21" s="2"/>
      <c r="G21" s="2"/>
      <c r="I21"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2" spans="4:9" x14ac:dyDescent="0.25">
      <c r="D22" s="2"/>
      <c r="G22" s="2"/>
      <c r="I22"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3" spans="4:9" x14ac:dyDescent="0.25">
      <c r="D23" s="2"/>
      <c r="G23" s="2"/>
      <c r="I23"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4" spans="4:9" x14ac:dyDescent="0.25">
      <c r="D24" s="2"/>
      <c r="G24" s="2"/>
      <c r="I24"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5" spans="4:9" x14ac:dyDescent="0.25">
      <c r="D25" s="2"/>
      <c r="G25" s="2"/>
      <c r="I25"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6" spans="4:9" x14ac:dyDescent="0.25">
      <c r="D26" s="2"/>
      <c r="G26" s="2"/>
      <c r="I26"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7" spans="4:9" x14ac:dyDescent="0.25">
      <c r="D27" s="2"/>
      <c r="G27" s="2"/>
      <c r="I27"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8" spans="4:9" x14ac:dyDescent="0.25">
      <c r="D28" s="2"/>
      <c r="G28" s="2"/>
      <c r="I28"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29" spans="4:9" x14ac:dyDescent="0.25">
      <c r="D29" s="2"/>
      <c r="G29" s="2"/>
      <c r="I29"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30" spans="4:9" x14ac:dyDescent="0.25">
      <c r="D30" s="2"/>
      <c r="G30" s="2"/>
      <c r="I30"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31" spans="4:9" x14ac:dyDescent="0.25">
      <c r="D31" s="2"/>
      <c r="G31" s="2"/>
      <c r="I31"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32" spans="4:9" x14ac:dyDescent="0.25">
      <c r="D32" s="2"/>
      <c r="G32" s="2"/>
      <c r="I32"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33" spans="4:9" x14ac:dyDescent="0.25">
      <c r="D33" s="2"/>
      <c r="G33" s="2"/>
      <c r="I33" s="4">
        <f>IF(PSIA_Data9[[#This Row],[Completed date]] = PSIA_Data9[[#This Row],[Due date]],
    0,
    NETWORKDAYS(MIN(PSIA_Data9[[#This Row],[Completed date]], PSIA_Data9[[#This Row],[Due date]]), MAX(PSIA_Data9[[#This Row],[Completed date]], PSIA_Data9[[#This Row],[Due date]]), Holidays!$B$4:$B$16) - 1
    ) * SIGN(PSIA_Data9[[#This Row],[Completed date]] - PSIA_Data9[[#This Row],[Due date]])</f>
        <v>0</v>
      </c>
    </row>
    <row r="34" spans="4:9" x14ac:dyDescent="0.25">
      <c r="I34" s="4"/>
    </row>
    <row r="35" spans="4:9" x14ac:dyDescent="0.25">
      <c r="I35" s="4"/>
    </row>
    <row r="36" spans="4:9" x14ac:dyDescent="0.25">
      <c r="I36" s="4"/>
    </row>
    <row r="37" spans="4:9" x14ac:dyDescent="0.25">
      <c r="I37" s="4"/>
    </row>
    <row r="38" spans="4:9" x14ac:dyDescent="0.25">
      <c r="I38" s="4"/>
    </row>
    <row r="39" spans="4:9" x14ac:dyDescent="0.25">
      <c r="I39" s="4"/>
    </row>
    <row r="40" spans="4:9" x14ac:dyDescent="0.25">
      <c r="I40" s="4"/>
    </row>
    <row r="41" spans="4:9" x14ac:dyDescent="0.25">
      <c r="I41" s="4"/>
    </row>
    <row r="42" spans="4:9" x14ac:dyDescent="0.25">
      <c r="I42" s="4"/>
    </row>
    <row r="43" spans="4:9" x14ac:dyDescent="0.25">
      <c r="I43" s="4"/>
    </row>
    <row r="44" spans="4:9" x14ac:dyDescent="0.25">
      <c r="I44" s="4"/>
    </row>
    <row r="45" spans="4:9" x14ac:dyDescent="0.25">
      <c r="I45" s="4"/>
    </row>
    <row r="46" spans="4:9" x14ac:dyDescent="0.25">
      <c r="I46" s="4"/>
    </row>
    <row r="47" spans="4:9" x14ac:dyDescent="0.25">
      <c r="I47" s="4"/>
    </row>
    <row r="48" spans="4:9" x14ac:dyDescent="0.25">
      <c r="I48" s="4"/>
    </row>
    <row r="49" spans="9:9" x14ac:dyDescent="0.25">
      <c r="I49" s="4"/>
    </row>
    <row r="50" spans="9:9" x14ac:dyDescent="0.25">
      <c r="I50" s="4"/>
    </row>
    <row r="51" spans="9:9" x14ac:dyDescent="0.25">
      <c r="I51" s="4"/>
    </row>
    <row r="52" spans="9:9" x14ac:dyDescent="0.25">
      <c r="I52" s="4"/>
    </row>
    <row r="53" spans="9:9" x14ac:dyDescent="0.25">
      <c r="I53" s="4"/>
    </row>
    <row r="54" spans="9:9" x14ac:dyDescent="0.25">
      <c r="I54" s="4"/>
    </row>
    <row r="55" spans="9:9" x14ac:dyDescent="0.25">
      <c r="I55" s="4"/>
    </row>
    <row r="56" spans="9:9" x14ac:dyDescent="0.25">
      <c r="I56" s="4"/>
    </row>
    <row r="57" spans="9:9" x14ac:dyDescent="0.25">
      <c r="I57" s="4"/>
    </row>
    <row r="58" spans="9:9" x14ac:dyDescent="0.25">
      <c r="I58" s="4"/>
    </row>
    <row r="59" spans="9:9" x14ac:dyDescent="0.25">
      <c r="I59" s="4"/>
    </row>
    <row r="60" spans="9:9" x14ac:dyDescent="0.25">
      <c r="I60" s="4"/>
    </row>
    <row r="61" spans="9:9" x14ac:dyDescent="0.25">
      <c r="I61" s="4"/>
    </row>
    <row r="62" spans="9:9" x14ac:dyDescent="0.25">
      <c r="I62" s="4"/>
    </row>
    <row r="63" spans="9:9" x14ac:dyDescent="0.25">
      <c r="I63" s="4"/>
    </row>
    <row r="64" spans="9: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sheetData>
  <mergeCells count="1">
    <mergeCell ref="A2:I2"/>
  </mergeCells>
  <conditionalFormatting sqref="I4:I104">
    <cfRule type="cellIs" dxfId="7" priority="1" operator="between">
      <formula>1</formula>
      <formula>2</formula>
    </cfRule>
    <cfRule type="cellIs" dxfId="6" priority="2" operator="greaterThan">
      <formula>2</formula>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82CBD-1AA5-4CF8-8165-56E9F84E794F}">
  <dimension ref="A1:L104"/>
  <sheetViews>
    <sheetView workbookViewId="0">
      <selection activeCell="E10" sqref="E10"/>
    </sheetView>
  </sheetViews>
  <sheetFormatPr defaultRowHeight="15" x14ac:dyDescent="0.25"/>
  <cols>
    <col min="1" max="2" width="23" style="1" customWidth="1"/>
    <col min="3" max="3" width="23" style="2" customWidth="1"/>
    <col min="4" max="4" width="23" style="3" customWidth="1"/>
    <col min="5" max="6" width="23" style="1" customWidth="1"/>
    <col min="7" max="7" width="23" style="3" customWidth="1"/>
    <col min="8" max="8" width="23" style="1" customWidth="1"/>
    <col min="9" max="9" width="18.85546875" customWidth="1"/>
    <col min="11" max="11" width="37" customWidth="1"/>
    <col min="12" max="12" width="26.7109375" customWidth="1"/>
  </cols>
  <sheetData>
    <row r="1" spans="1:12" ht="18" x14ac:dyDescent="0.25">
      <c r="A1" s="11" t="s">
        <v>22</v>
      </c>
    </row>
    <row r="2" spans="1:12" ht="25.5" customHeight="1" x14ac:dyDescent="0.25">
      <c r="A2" s="21" t="s">
        <v>23</v>
      </c>
      <c r="B2" s="21"/>
      <c r="C2" s="21"/>
      <c r="D2" s="21"/>
      <c r="E2" s="21"/>
      <c r="F2" s="21"/>
      <c r="G2" s="21"/>
      <c r="H2" s="21"/>
      <c r="I2" s="21"/>
    </row>
    <row r="3" spans="1:12" x14ac:dyDescent="0.25">
      <c r="A3" s="12" t="s">
        <v>24</v>
      </c>
      <c r="B3" s="13" t="s">
        <v>25</v>
      </c>
      <c r="C3" s="4"/>
      <c r="D3" s="4"/>
      <c r="E3" s="4"/>
      <c r="F3" s="4"/>
      <c r="G3" s="4"/>
      <c r="H3" s="4"/>
      <c r="I3" s="4"/>
      <c r="K3" s="4"/>
      <c r="L3" s="4"/>
    </row>
    <row r="4" spans="1:12" x14ac:dyDescent="0.25">
      <c r="A4" s="14" t="s">
        <v>26</v>
      </c>
      <c r="B4" s="15">
        <v>46022</v>
      </c>
      <c r="C4" s="16"/>
      <c r="D4" s="17"/>
      <c r="E4" s="18"/>
      <c r="F4" s="18"/>
      <c r="G4" s="17"/>
      <c r="H4" s="18"/>
      <c r="I4" s="4"/>
      <c r="K4" s="7"/>
      <c r="L4" s="4"/>
    </row>
    <row r="5" spans="1:12" x14ac:dyDescent="0.25">
      <c r="A5" s="14" t="s">
        <v>27</v>
      </c>
      <c r="B5" s="15">
        <v>46023</v>
      </c>
      <c r="C5" s="16"/>
      <c r="D5" s="17"/>
      <c r="E5" s="18"/>
      <c r="G5" s="17"/>
      <c r="H5" s="18"/>
      <c r="I5" s="4"/>
      <c r="K5" s="8"/>
    </row>
    <row r="6" spans="1:12" x14ac:dyDescent="0.25">
      <c r="A6" s="14" t="s">
        <v>28</v>
      </c>
      <c r="B6" s="15">
        <v>46041</v>
      </c>
      <c r="C6" s="16"/>
      <c r="D6" s="17"/>
      <c r="E6" s="18"/>
      <c r="G6" s="17"/>
      <c r="H6" s="18"/>
      <c r="I6" s="4"/>
      <c r="K6" s="8"/>
    </row>
    <row r="7" spans="1:12" x14ac:dyDescent="0.25">
      <c r="A7" s="14" t="s">
        <v>29</v>
      </c>
      <c r="B7" s="15">
        <v>46069</v>
      </c>
      <c r="C7" s="16"/>
      <c r="D7" s="17"/>
      <c r="E7" s="18"/>
      <c r="G7" s="17"/>
      <c r="H7" s="18"/>
      <c r="I7" s="4"/>
      <c r="K7" s="9"/>
      <c r="L7" s="5"/>
    </row>
    <row r="8" spans="1:12" x14ac:dyDescent="0.25">
      <c r="A8" s="14" t="s">
        <v>30</v>
      </c>
      <c r="B8" s="15">
        <v>46167</v>
      </c>
      <c r="C8" s="16"/>
      <c r="D8" s="17"/>
      <c r="E8" s="18"/>
      <c r="G8" s="17"/>
      <c r="H8" s="18"/>
      <c r="I8" s="4"/>
      <c r="K8" s="7"/>
      <c r="L8" s="4"/>
    </row>
    <row r="9" spans="1:12" x14ac:dyDescent="0.25">
      <c r="A9" s="19" t="s">
        <v>31</v>
      </c>
      <c r="B9" s="20">
        <v>46192</v>
      </c>
      <c r="D9" s="2"/>
      <c r="G9" s="2"/>
      <c r="I9" s="4"/>
      <c r="K9" s="10"/>
      <c r="L9" s="6"/>
    </row>
    <row r="10" spans="1:12" x14ac:dyDescent="0.25">
      <c r="A10" s="19" t="s">
        <v>32</v>
      </c>
      <c r="B10" s="20">
        <v>46207</v>
      </c>
      <c r="D10" s="2"/>
      <c r="G10" s="2"/>
      <c r="I10" s="4"/>
    </row>
    <row r="11" spans="1:12" x14ac:dyDescent="0.25">
      <c r="A11" s="19" t="s">
        <v>33</v>
      </c>
      <c r="B11" s="20">
        <v>45862</v>
      </c>
      <c r="D11" s="2"/>
      <c r="G11" s="2"/>
      <c r="I11" s="4"/>
    </row>
    <row r="12" spans="1:12" x14ac:dyDescent="0.25">
      <c r="A12" s="19" t="s">
        <v>34</v>
      </c>
      <c r="B12" s="20">
        <v>45901</v>
      </c>
      <c r="D12" s="2"/>
      <c r="G12" s="2"/>
      <c r="I12" s="4"/>
    </row>
    <row r="13" spans="1:12" x14ac:dyDescent="0.25">
      <c r="A13" s="19" t="s">
        <v>35</v>
      </c>
      <c r="B13" s="20">
        <v>45988</v>
      </c>
      <c r="D13" s="2"/>
      <c r="G13" s="2"/>
      <c r="I13" s="4"/>
    </row>
    <row r="14" spans="1:12" x14ac:dyDescent="0.25">
      <c r="A14" s="19" t="s">
        <v>36</v>
      </c>
      <c r="B14" s="20">
        <v>45989</v>
      </c>
      <c r="D14" s="2"/>
      <c r="G14" s="2"/>
      <c r="I14" s="4"/>
    </row>
    <row r="15" spans="1:12" x14ac:dyDescent="0.25">
      <c r="A15" s="19" t="s">
        <v>37</v>
      </c>
      <c r="B15" s="20">
        <v>46016</v>
      </c>
      <c r="D15" s="2"/>
      <c r="G15" s="2"/>
      <c r="I15" s="4"/>
    </row>
    <row r="16" spans="1:12" x14ac:dyDescent="0.25">
      <c r="A16" s="19" t="s">
        <v>38</v>
      </c>
      <c r="B16" s="20">
        <v>46017</v>
      </c>
      <c r="D16" s="2"/>
      <c r="G16" s="2"/>
      <c r="I16" s="4"/>
    </row>
    <row r="17" spans="1:9" x14ac:dyDescent="0.25">
      <c r="A17" s="2"/>
      <c r="B17" s="2"/>
      <c r="D17" s="2"/>
      <c r="G17" s="2"/>
      <c r="I17" s="4"/>
    </row>
    <row r="18" spans="1:9" x14ac:dyDescent="0.25">
      <c r="A18" s="2"/>
      <c r="B18" s="2"/>
      <c r="D18" s="2"/>
      <c r="G18" s="2"/>
      <c r="I18" s="4"/>
    </row>
    <row r="19" spans="1:9" x14ac:dyDescent="0.25">
      <c r="A19" s="2"/>
      <c r="B19" s="2"/>
      <c r="D19" s="2"/>
      <c r="G19" s="2"/>
      <c r="I19" s="4"/>
    </row>
    <row r="20" spans="1:9" x14ac:dyDescent="0.25">
      <c r="A20" s="2"/>
      <c r="B20" s="2"/>
      <c r="D20" s="2"/>
      <c r="G20" s="2"/>
      <c r="I20" s="4"/>
    </row>
    <row r="21" spans="1:9" x14ac:dyDescent="0.25">
      <c r="A21" s="2"/>
      <c r="B21" s="2"/>
      <c r="D21" s="2"/>
      <c r="G21" s="2"/>
      <c r="I21" s="4"/>
    </row>
    <row r="22" spans="1:9" x14ac:dyDescent="0.25">
      <c r="A22" s="2"/>
      <c r="B22" s="2"/>
      <c r="D22" s="2"/>
      <c r="G22" s="2"/>
      <c r="I22" s="4"/>
    </row>
    <row r="23" spans="1:9" x14ac:dyDescent="0.25">
      <c r="A23" s="2"/>
      <c r="B23" s="2"/>
      <c r="D23" s="2"/>
      <c r="G23" s="2"/>
      <c r="I23" s="4"/>
    </row>
    <row r="24" spans="1:9" x14ac:dyDescent="0.25">
      <c r="A24" s="2"/>
      <c r="B24" s="2"/>
      <c r="D24" s="2"/>
      <c r="G24" s="2"/>
      <c r="I24" s="4"/>
    </row>
    <row r="25" spans="1:9" x14ac:dyDescent="0.25">
      <c r="A25" s="2"/>
      <c r="B25" s="2"/>
      <c r="D25" s="2"/>
      <c r="G25" s="2"/>
      <c r="I25" s="4"/>
    </row>
    <row r="26" spans="1:9" x14ac:dyDescent="0.25">
      <c r="A26" s="2"/>
      <c r="B26" s="2"/>
      <c r="D26" s="2"/>
      <c r="G26" s="2"/>
      <c r="I26" s="4"/>
    </row>
    <row r="27" spans="1:9" x14ac:dyDescent="0.25">
      <c r="A27" s="2"/>
      <c r="B27" s="2"/>
      <c r="D27" s="2"/>
      <c r="G27" s="2"/>
      <c r="I27" s="4"/>
    </row>
    <row r="28" spans="1:9" x14ac:dyDescent="0.25">
      <c r="A28" s="2"/>
      <c r="B28" s="2"/>
      <c r="D28" s="2"/>
      <c r="G28" s="2"/>
      <c r="I28" s="4"/>
    </row>
    <row r="29" spans="1:9" x14ac:dyDescent="0.25">
      <c r="A29" s="2"/>
      <c r="B29" s="2"/>
      <c r="D29" s="2"/>
      <c r="G29" s="2"/>
      <c r="I29" s="4"/>
    </row>
    <row r="30" spans="1:9" x14ac:dyDescent="0.25">
      <c r="A30" s="2"/>
      <c r="B30" s="2"/>
      <c r="D30" s="2"/>
      <c r="G30" s="2"/>
      <c r="I30" s="4"/>
    </row>
    <row r="31" spans="1:9" x14ac:dyDescent="0.25">
      <c r="A31" s="2"/>
      <c r="B31" s="2"/>
      <c r="D31" s="2"/>
      <c r="G31" s="2"/>
      <c r="I31" s="4"/>
    </row>
    <row r="32" spans="1:9" x14ac:dyDescent="0.25">
      <c r="A32" s="2"/>
      <c r="B32" s="2"/>
      <c r="D32" s="2"/>
      <c r="G32" s="2"/>
      <c r="I32" s="4"/>
    </row>
    <row r="33" spans="1:9" x14ac:dyDescent="0.25">
      <c r="A33" s="2"/>
      <c r="B33" s="2"/>
      <c r="D33" s="2"/>
      <c r="G33" s="2"/>
      <c r="I33" s="4"/>
    </row>
    <row r="34" spans="1:9" x14ac:dyDescent="0.25">
      <c r="I34" s="4"/>
    </row>
    <row r="35" spans="1:9" x14ac:dyDescent="0.25">
      <c r="I35" s="4"/>
    </row>
    <row r="36" spans="1:9" x14ac:dyDescent="0.25">
      <c r="I36" s="4"/>
    </row>
    <row r="37" spans="1:9" x14ac:dyDescent="0.25">
      <c r="I37" s="4"/>
    </row>
    <row r="38" spans="1:9" x14ac:dyDescent="0.25">
      <c r="I38" s="4"/>
    </row>
    <row r="39" spans="1:9" x14ac:dyDescent="0.25">
      <c r="I39" s="4"/>
    </row>
    <row r="40" spans="1:9" x14ac:dyDescent="0.25">
      <c r="I40" s="4"/>
    </row>
    <row r="41" spans="1:9" x14ac:dyDescent="0.25">
      <c r="I41" s="4"/>
    </row>
    <row r="42" spans="1:9" x14ac:dyDescent="0.25">
      <c r="I42" s="4"/>
    </row>
    <row r="43" spans="1:9" x14ac:dyDescent="0.25">
      <c r="I43" s="4"/>
    </row>
    <row r="44" spans="1:9" x14ac:dyDescent="0.25">
      <c r="I44" s="4"/>
    </row>
    <row r="45" spans="1:9" x14ac:dyDescent="0.25">
      <c r="I45" s="4"/>
    </row>
    <row r="46" spans="1:9" x14ac:dyDescent="0.25">
      <c r="I46" s="4"/>
    </row>
    <row r="47" spans="1:9" x14ac:dyDescent="0.25">
      <c r="I47" s="4"/>
    </row>
    <row r="48" spans="1:9" x14ac:dyDescent="0.25">
      <c r="I48" s="4"/>
    </row>
    <row r="49" spans="9:9" x14ac:dyDescent="0.25">
      <c r="I49" s="4"/>
    </row>
    <row r="50" spans="9:9" x14ac:dyDescent="0.25">
      <c r="I50" s="4"/>
    </row>
    <row r="51" spans="9:9" x14ac:dyDescent="0.25">
      <c r="I51" s="4"/>
    </row>
    <row r="52" spans="9:9" x14ac:dyDescent="0.25">
      <c r="I52" s="4"/>
    </row>
    <row r="53" spans="9:9" x14ac:dyDescent="0.25">
      <c r="I53" s="4"/>
    </row>
    <row r="54" spans="9:9" x14ac:dyDescent="0.25">
      <c r="I54" s="4"/>
    </row>
    <row r="55" spans="9:9" x14ac:dyDescent="0.25">
      <c r="I55" s="4"/>
    </row>
    <row r="56" spans="9:9" x14ac:dyDescent="0.25">
      <c r="I56" s="4"/>
    </row>
    <row r="57" spans="9:9" x14ac:dyDescent="0.25">
      <c r="I57" s="4"/>
    </row>
    <row r="58" spans="9:9" x14ac:dyDescent="0.25">
      <c r="I58" s="4"/>
    </row>
    <row r="59" spans="9:9" x14ac:dyDescent="0.25">
      <c r="I59" s="4"/>
    </row>
    <row r="60" spans="9:9" x14ac:dyDescent="0.25">
      <c r="I60" s="4"/>
    </row>
    <row r="61" spans="9:9" x14ac:dyDescent="0.25">
      <c r="I61" s="4"/>
    </row>
    <row r="62" spans="9:9" x14ac:dyDescent="0.25">
      <c r="I62" s="4"/>
    </row>
    <row r="63" spans="9:9" x14ac:dyDescent="0.25">
      <c r="I63" s="4"/>
    </row>
    <row r="64" spans="9:9" x14ac:dyDescent="0.25">
      <c r="I64" s="4"/>
    </row>
    <row r="65" spans="9:9" x14ac:dyDescent="0.25">
      <c r="I65" s="4"/>
    </row>
    <row r="66" spans="9:9" x14ac:dyDescent="0.25">
      <c r="I66" s="4"/>
    </row>
    <row r="67" spans="9:9" x14ac:dyDescent="0.25">
      <c r="I67" s="4"/>
    </row>
    <row r="68" spans="9:9" x14ac:dyDescent="0.25">
      <c r="I68" s="4"/>
    </row>
    <row r="69" spans="9:9" x14ac:dyDescent="0.25">
      <c r="I69" s="4"/>
    </row>
    <row r="70" spans="9:9" x14ac:dyDescent="0.25">
      <c r="I70" s="4"/>
    </row>
    <row r="71" spans="9:9" x14ac:dyDescent="0.25">
      <c r="I71" s="4"/>
    </row>
    <row r="72" spans="9:9" x14ac:dyDescent="0.25">
      <c r="I72" s="4"/>
    </row>
    <row r="73" spans="9:9" x14ac:dyDescent="0.25">
      <c r="I73" s="4"/>
    </row>
    <row r="74" spans="9:9" x14ac:dyDescent="0.25">
      <c r="I74" s="4"/>
    </row>
    <row r="75" spans="9:9" x14ac:dyDescent="0.25">
      <c r="I75" s="4"/>
    </row>
    <row r="76" spans="9:9" x14ac:dyDescent="0.25">
      <c r="I76" s="4"/>
    </row>
    <row r="77" spans="9:9" x14ac:dyDescent="0.25">
      <c r="I77" s="4"/>
    </row>
    <row r="78" spans="9:9" x14ac:dyDescent="0.25">
      <c r="I78" s="4"/>
    </row>
    <row r="79" spans="9:9" x14ac:dyDescent="0.25">
      <c r="I79" s="4"/>
    </row>
    <row r="80" spans="9:9" x14ac:dyDescent="0.25">
      <c r="I80" s="4"/>
    </row>
    <row r="81" spans="9:9" x14ac:dyDescent="0.25">
      <c r="I81" s="4"/>
    </row>
    <row r="82" spans="9:9" x14ac:dyDescent="0.25">
      <c r="I82" s="4"/>
    </row>
    <row r="83" spans="9:9" x14ac:dyDescent="0.25">
      <c r="I83" s="4"/>
    </row>
    <row r="84" spans="9:9" x14ac:dyDescent="0.25">
      <c r="I84" s="4"/>
    </row>
    <row r="85" spans="9:9" x14ac:dyDescent="0.25">
      <c r="I85" s="4"/>
    </row>
    <row r="86" spans="9:9" x14ac:dyDescent="0.25">
      <c r="I86" s="4"/>
    </row>
    <row r="87" spans="9:9" x14ac:dyDescent="0.25">
      <c r="I87" s="4"/>
    </row>
    <row r="88" spans="9:9" x14ac:dyDescent="0.25">
      <c r="I88" s="4"/>
    </row>
    <row r="89" spans="9:9" x14ac:dyDescent="0.25">
      <c r="I89" s="4"/>
    </row>
    <row r="90" spans="9:9" x14ac:dyDescent="0.25">
      <c r="I90" s="4"/>
    </row>
    <row r="91" spans="9:9" x14ac:dyDescent="0.25">
      <c r="I91" s="4"/>
    </row>
    <row r="92" spans="9:9" x14ac:dyDescent="0.25">
      <c r="I92" s="4"/>
    </row>
    <row r="93" spans="9:9" x14ac:dyDescent="0.25">
      <c r="I93" s="4"/>
    </row>
    <row r="94" spans="9:9" x14ac:dyDescent="0.25">
      <c r="I94" s="4"/>
    </row>
    <row r="95" spans="9:9" x14ac:dyDescent="0.25">
      <c r="I95" s="4"/>
    </row>
    <row r="96" spans="9:9" x14ac:dyDescent="0.25">
      <c r="I96" s="4"/>
    </row>
    <row r="97" spans="9:9" x14ac:dyDescent="0.25">
      <c r="I97" s="4"/>
    </row>
    <row r="98" spans="9:9" x14ac:dyDescent="0.25">
      <c r="I98" s="4"/>
    </row>
    <row r="99" spans="9:9" x14ac:dyDescent="0.25">
      <c r="I99" s="4"/>
    </row>
    <row r="100" spans="9:9" x14ac:dyDescent="0.25">
      <c r="I100" s="4"/>
    </row>
    <row r="101" spans="9:9" x14ac:dyDescent="0.25">
      <c r="I101" s="4"/>
    </row>
    <row r="102" spans="9:9" x14ac:dyDescent="0.25">
      <c r="I102" s="4"/>
    </row>
    <row r="103" spans="9:9" x14ac:dyDescent="0.25">
      <c r="I103" s="4"/>
    </row>
    <row r="104" spans="9:9" x14ac:dyDescent="0.25">
      <c r="I104" s="4"/>
    </row>
  </sheetData>
  <mergeCells count="1">
    <mergeCell ref="A2:I2"/>
  </mergeCells>
  <conditionalFormatting sqref="I4:I104">
    <cfRule type="cellIs" dxfId="5" priority="1" operator="between">
      <formula>1</formula>
      <formula>2</formula>
    </cfRule>
    <cfRule type="cellIs" dxfId="4" priority="2" operator="greaterThan">
      <formula>2</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PSIAs This Month</vt:lpstr>
      <vt:lpstr>50s This Month</vt:lpstr>
      <vt:lpstr>Prototypes This Month</vt:lpstr>
      <vt:lpstr>Peer Verifications This Month</vt:lpstr>
      <vt:lpstr>Holidays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2025-07-22T19:02:53Z</dcterms:modified>
</cp:coreProperties>
</file>