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i.box.com/wopi/files/1989154640701/WOPIServiceId_TP_BOX_2/WOPIUserId_-/"/>
    </mc:Choice>
  </mc:AlternateContent>
  <xr:revisionPtr revIDLastSave="6" documentId="13_ncr:1_{7E39B27B-FA46-47EB-8386-94292275275D}" xr6:coauthVersionLast="47" xr6:coauthVersionMax="47" xr10:uidLastSave="{B8707E74-F554-44B8-8FB4-A5DC422DB918}"/>
  <bookViews>
    <workbookView xWindow="11775" yWindow="3750" windowWidth="23220" windowHeight="15345" xr2:uid="{C020AC1A-066C-49E3-9B8D-19805A06CB89}"/>
  </bookViews>
  <sheets>
    <sheet name="SLA and Time 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G18" i="1"/>
  <c r="H18" i="1"/>
  <c r="F18" i="1"/>
  <c r="E18" i="1"/>
  <c r="D18" i="1"/>
  <c r="C18" i="1"/>
  <c r="K20" i="1"/>
  <c r="N17" i="1"/>
  <c r="M17" i="1"/>
  <c r="L17" i="1"/>
  <c r="K17" i="1"/>
  <c r="J17" i="1"/>
  <c r="I17" i="1"/>
  <c r="E17" i="1"/>
  <c r="D17" i="1"/>
  <c r="C17" i="1"/>
  <c r="H14" i="1"/>
  <c r="H12" i="1"/>
  <c r="H11" i="1"/>
  <c r="H10" i="1"/>
  <c r="H9" i="1"/>
  <c r="H8" i="1"/>
  <c r="H7" i="1"/>
  <c r="H6" i="1"/>
  <c r="H5" i="1"/>
  <c r="H4" i="1"/>
  <c r="H3" i="1"/>
  <c r="H2" i="1"/>
  <c r="H15" i="1"/>
  <c r="K15" i="1" l="1"/>
  <c r="N15" i="1"/>
  <c r="N14" i="1"/>
  <c r="N13" i="1"/>
  <c r="N12" i="1"/>
  <c r="N16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6" i="1"/>
  <c r="H21" i="1"/>
  <c r="H22" i="1"/>
  <c r="K21" i="1" l="1"/>
  <c r="N22" i="1"/>
  <c r="K22" i="1"/>
  <c r="M16" i="1"/>
  <c r="D16" i="1"/>
  <c r="J16" i="1"/>
  <c r="M15" i="1"/>
  <c r="L15" i="1"/>
  <c r="J15" i="1"/>
  <c r="I15" i="1"/>
  <c r="G15" i="1"/>
  <c r="F15" i="1"/>
  <c r="E15" i="1"/>
  <c r="D15" i="1"/>
  <c r="C15" i="1"/>
  <c r="M14" i="1" l="1"/>
  <c r="L14" i="1"/>
  <c r="J14" i="1"/>
  <c r="I14" i="1"/>
  <c r="G14" i="1"/>
  <c r="F14" i="1"/>
  <c r="E14" i="1"/>
  <c r="D14" i="1"/>
  <c r="C14" i="1"/>
  <c r="C13" i="1"/>
  <c r="M13" i="1"/>
  <c r="M12" i="1"/>
  <c r="L12" i="1"/>
  <c r="J13" i="1"/>
  <c r="J12" i="1"/>
  <c r="I13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D2" i="1"/>
  <c r="D3" i="1"/>
  <c r="D4" i="1"/>
  <c r="D5" i="1"/>
  <c r="D6" i="1"/>
  <c r="D7" i="1"/>
  <c r="D8" i="1"/>
  <c r="D9" i="1"/>
  <c r="D10" i="1"/>
  <c r="D11" i="1"/>
  <c r="D12" i="1"/>
  <c r="E12" i="1"/>
  <c r="E11" i="1"/>
  <c r="E10" i="1"/>
  <c r="E9" i="1"/>
  <c r="E8" i="1"/>
  <c r="E7" i="1"/>
  <c r="E6" i="1"/>
  <c r="E5" i="1"/>
  <c r="E4" i="1"/>
  <c r="E3" i="1"/>
  <c r="E2" i="1"/>
  <c r="G12" i="1"/>
  <c r="G11" i="1"/>
  <c r="F12" i="1"/>
  <c r="F11" i="1"/>
  <c r="C12" i="1"/>
  <c r="C11" i="1"/>
  <c r="G10" i="1"/>
  <c r="F10" i="1"/>
  <c r="C10" i="1"/>
  <c r="C9" i="1"/>
  <c r="G9" i="1"/>
  <c r="F9" i="1"/>
  <c r="C8" i="1"/>
  <c r="G8" i="1"/>
  <c r="F8" i="1"/>
  <c r="G7" i="1"/>
  <c r="F7" i="1"/>
  <c r="C7" i="1"/>
  <c r="G6" i="1"/>
  <c r="F6" i="1"/>
  <c r="C6" i="1"/>
  <c r="M22" i="1" l="1"/>
  <c r="F22" i="1"/>
  <c r="G22" i="1"/>
  <c r="J22" i="1"/>
  <c r="M21" i="1"/>
  <c r="J21" i="1"/>
  <c r="G5" i="1"/>
  <c r="F5" i="1"/>
  <c r="C5" i="1"/>
  <c r="G4" i="1"/>
  <c r="F4" i="1"/>
  <c r="C4" i="1" l="1"/>
  <c r="G3" i="1" l="1"/>
  <c r="F3" i="1"/>
  <c r="C3" i="1"/>
  <c r="G2" i="1" l="1"/>
  <c r="G21" i="1" s="1"/>
  <c r="F2" i="1"/>
  <c r="F21" i="1" s="1"/>
  <c r="C2" i="1"/>
  <c r="D13" i="1" l="1"/>
  <c r="E13" i="1"/>
  <c r="L13" i="1"/>
  <c r="D21" i="1" l="1"/>
  <c r="D22" i="1"/>
  <c r="E16" i="1"/>
  <c r="E21" i="1" s="1"/>
  <c r="E22" i="1" l="1"/>
  <c r="C16" i="1"/>
  <c r="C21" i="1" l="1"/>
  <c r="C22" i="1"/>
  <c r="L16" i="1" l="1"/>
  <c r="I16" i="1"/>
  <c r="L21" i="1" l="1"/>
  <c r="L22" i="1"/>
  <c r="I22" i="1"/>
  <c r="I21" i="1"/>
  <c r="N21" i="1"/>
</calcChain>
</file>

<file path=xl/sharedStrings.xml><?xml version="1.0" encoding="utf-8"?>
<sst xmlns="http://schemas.openxmlformats.org/spreadsheetml/2006/main" count="45" uniqueCount="17">
  <si>
    <t>Month</t>
  </si>
  <si>
    <t>% PSIAs On Time</t>
  </si>
  <si>
    <t>% 50% Reviews On Time</t>
  </si>
  <si>
    <t>% Prototypes On Time</t>
  </si>
  <si>
    <t>PSIA Average Billed Minutes</t>
  </si>
  <si>
    <t>Prototype Average Billed Minutes</t>
  </si>
  <si>
    <t>N/A</t>
  </si>
  <si>
    <t>% Peer Reviews On Time</t>
  </si>
  <si>
    <t># PSIAs</t>
  </si>
  <si>
    <t>Average (All Time)</t>
  </si>
  <si>
    <t>Average (Year to Date)</t>
  </si>
  <si>
    <t>Prototype Average Days Overdue</t>
  </si>
  <si>
    <t>PSIA Average Days Overdue</t>
  </si>
  <si>
    <t>50% Average Days Overdue</t>
  </si>
  <si>
    <t>50% Average Billed Minutes</t>
  </si>
  <si>
    <t>Peer Review Average Days Overdue</t>
  </si>
  <si>
    <t>Peer Review Billed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</si>
</sst>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7" fontId="0" fillId="0" borderId="4" xfId="0" applyNumberFormat="1" applyBorder="1"/>
    <xf numFmtId="1" fontId="0" fillId="0" borderId="5" xfId="0" applyNumberFormat="1" applyBorder="1"/>
    <xf numFmtId="0" fontId="0" fillId="0" borderId="4" xfId="0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right"/>
    </xf>
    <xf numFmtId="1" fontId="0" fillId="0" borderId="7" xfId="0" applyNumberFormat="1" applyBorder="1"/>
    <xf numFmtId="9" fontId="0" fillId="0" borderId="4" xfId="0" applyNumberFormat="1" applyBorder="1"/>
    <xf numFmtId="0" fontId="0" fillId="0" borderId="4" xfId="0" applyBorder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6" xfId="0" applyBorder="1"/>
    <xf numFmtId="9" fontId="0" fillId="0" borderId="7" xfId="0" applyNumberFormat="1" applyBorder="1"/>
    <xf numFmtId="1" fontId="0" fillId="0" borderId="8" xfId="0" applyNumberFormat="1" applyBorder="1"/>
    <xf numFmtId="9" fontId="0" fillId="0" borderId="6" xfId="0" applyNumberFormat="1" applyBorder="1"/>
    <xf numFmtId="0" fontId="0" fillId="0" borderId="9" xfId="0" applyBorder="1" applyAlignment="1">
      <alignment vertical="top" wrapText="1"/>
    </xf>
    <xf numFmtId="17" fontId="0" fillId="0" borderId="10" xfId="0" applyNumberFormat="1" applyBorder="1"/>
    <xf numFmtId="0" fontId="0" fillId="0" borderId="10" xfId="0" applyBorder="1"/>
    <xf numFmtId="0" fontId="0" fillId="0" borderId="11" xfId="0" applyBorder="1"/>
    <xf numFmtId="1" fontId="0" fillId="0" borderId="5" xfId="0" applyNumberFormat="1" applyBorder="1" applyAlignment="1">
      <alignment horizontal="right"/>
    </xf>
    <xf numFmtId="16" fontId="0" fillId="0" borderId="10" xfId="0" applyNumberFormat="1" applyBorder="1"/>
  </cellXfs>
  <cellStyles count="1">
    <cellStyle name="Normal" xfId="0" builtinId="0"/>
  </cellStyles>
  <dxfs count="27">
    <dxf>
      <numFmt numFmtId="1" formatCode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3" formatCode="0%"/>
      <border diagonalUp="0" diagonalDown="0" outline="0">
        <left style="medium">
          <color indexed="64"/>
        </left>
        <right/>
        <top/>
        <bottom/>
      </border>
    </dxf>
    <dxf>
      <numFmt numFmtId="164" formatCode="0.0%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3" formatCode="0%"/>
      <border diagonalUp="0" diagonalDown="0" outline="0">
        <left style="medium">
          <color indexed="64"/>
        </left>
        <right/>
        <top/>
        <bottom/>
      </border>
    </dxf>
    <dxf>
      <numFmt numFmtId="164" formatCode="0.0%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3" formatCode="0%"/>
      <border diagonalUp="0" diagonalDown="0" outline="0">
        <left style="medium">
          <color indexed="64"/>
        </left>
        <right/>
        <top/>
        <bottom/>
      </border>
    </dxf>
    <dxf>
      <numFmt numFmtId="164" formatCode="0.0%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3" formatCode="0%"/>
    </dxf>
    <dxf>
      <numFmt numFmtId="164" formatCode="0.0%"/>
    </dxf>
    <dxf>
      <border diagonalUp="0" diagonalDown="0" outline="0">
        <left style="medium">
          <color indexed="64"/>
        </left>
        <right/>
        <top/>
        <bottom/>
      </border>
    </dxf>
    <dxf>
      <numFmt numFmtId="22" formatCode="mmm\-yy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Data'!$F$1</c:f>
              <c:strCache>
                <c:ptCount val="1"/>
                <c:pt idx="0">
                  <c:v>% 50% Reviews 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Data'!$A$2:$A$21</c:f>
              <c:numCache>
                <c:formatCode>mmm\-yy</c:formatCode>
                <c:ptCount val="19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 formatCode="d\-mmm">
                  <c:v>45894</c:v>
                </c:pt>
              </c:numCache>
            </c:numRef>
          </c:cat>
          <c:val>
            <c:numRef>
              <c:f>'SLA and Time Data'!$F$2:$F$21</c:f>
              <c:numCache>
                <c:formatCode>0.0%</c:formatCode>
                <c:ptCount val="19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4-44F5-87BC-573BEAE36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Data'!$C$1</c:f>
              <c:strCache>
                <c:ptCount val="1"/>
                <c:pt idx="0">
                  <c:v>% PSIAs 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'SLA and Time Data'!$A$2:$A$21</c:f>
              <c:numCache>
                <c:formatCode>mmm\-yy</c:formatCode>
                <c:ptCount val="19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 formatCode="d\-mmm">
                  <c:v>45894</c:v>
                </c:pt>
              </c:numCache>
            </c:numRef>
          </c:cat>
          <c:val>
            <c:numRef>
              <c:f>'SLA and Time Data'!$C$2:$C$21</c:f>
              <c:numCache>
                <c:formatCode>0.0%</c:formatCode>
                <c:ptCount val="19"/>
                <c:pt idx="0">
                  <c:v>0.26666666666666666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9.0909090909090912E-2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0.44444444444444442</c:v>
                </c:pt>
                <c:pt idx="14">
                  <c:v>0.72727272727272729</c:v>
                </c:pt>
                <c:pt idx="15">
                  <c:v>0.5714285714285714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D-46C3-BC78-E972A449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06336"/>
        <c:axId val="916106816"/>
      </c:lineChart>
      <c:dateAx>
        <c:axId val="9161063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816"/>
        <c:crosses val="autoZero"/>
        <c:auto val="1"/>
        <c:lblOffset val="100"/>
        <c:baseTimeUnit val="months"/>
      </c:dateAx>
      <c:valAx>
        <c:axId val="916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Data'!$I$1</c:f>
              <c:strCache>
                <c:ptCount val="1"/>
                <c:pt idx="0">
                  <c:v>% Prototypes 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Data'!$A$2:$A$21</c:f>
              <c:numCache>
                <c:formatCode>mmm\-yy</c:formatCode>
                <c:ptCount val="19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 formatCode="d\-mmm">
                  <c:v>45894</c:v>
                </c:pt>
              </c:numCache>
            </c:numRef>
          </c:cat>
          <c:val>
            <c:numRef>
              <c:f>'SLA and Time Data'!$I$2:$I$21</c:f>
              <c:numCache>
                <c:formatCode>0.0%</c:formatCode>
                <c:ptCount val="19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0.6</c:v>
                </c:pt>
                <c:pt idx="15">
                  <c:v>0.83333333333333337</c:v>
                </c:pt>
                <c:pt idx="16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A-4470-863E-F8FDC7EB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19008"/>
        <c:axId val="1486417088"/>
      </c:barChart>
      <c:dateAx>
        <c:axId val="14864190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7088"/>
        <c:crosses val="autoZero"/>
        <c:auto val="1"/>
        <c:lblOffset val="100"/>
        <c:baseTimeUnit val="months"/>
      </c:dateAx>
      <c:valAx>
        <c:axId val="1486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Data'!$E$1</c:f>
              <c:strCache>
                <c:ptCount val="1"/>
                <c:pt idx="0">
                  <c:v>PSIA Average Days Overdue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Data'!$A$2:$A$21</c:f>
              <c:numCache>
                <c:formatCode>mmm\-yy</c:formatCode>
                <c:ptCount val="19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 formatCode="d\-mmm">
                  <c:v>45894</c:v>
                </c:pt>
              </c:numCache>
            </c:numRef>
          </c:cat>
          <c:val>
            <c:numRef>
              <c:f>'SLA and Time Data'!$E$2:$E$21</c:f>
              <c:numCache>
                <c:formatCode>0</c:formatCode>
                <c:ptCount val="19"/>
                <c:pt idx="0">
                  <c:v>26.266666666666666</c:v>
                </c:pt>
                <c:pt idx="1">
                  <c:v>19.5</c:v>
                </c:pt>
                <c:pt idx="2">
                  <c:v>15.4</c:v>
                </c:pt>
                <c:pt idx="3">
                  <c:v>30.25</c:v>
                </c:pt>
                <c:pt idx="4">
                  <c:v>54.75</c:v>
                </c:pt>
                <c:pt idx="5">
                  <c:v>43</c:v>
                </c:pt>
                <c:pt idx="6">
                  <c:v>39.142857142857146</c:v>
                </c:pt>
                <c:pt idx="7">
                  <c:v>34.272727272727273</c:v>
                </c:pt>
                <c:pt idx="8">
                  <c:v>24.2</c:v>
                </c:pt>
                <c:pt idx="9">
                  <c:v>41.3</c:v>
                </c:pt>
                <c:pt idx="10">
                  <c:v>10.75</c:v>
                </c:pt>
                <c:pt idx="11">
                  <c:v>11.25</c:v>
                </c:pt>
                <c:pt idx="12">
                  <c:v>12.125</c:v>
                </c:pt>
                <c:pt idx="13">
                  <c:v>5.333333333333333</c:v>
                </c:pt>
                <c:pt idx="14">
                  <c:v>-9.0909090909090912E-2</c:v>
                </c:pt>
                <c:pt idx="15">
                  <c:v>3</c:v>
                </c:pt>
                <c:pt idx="16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1-4F07-9EB7-FF425241F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Data'!$D$1</c:f>
              <c:strCache>
                <c:ptCount val="1"/>
                <c:pt idx="0">
                  <c:v>PSIA Average Billed 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Data'!$A$2:$A$21</c:f>
              <c:numCache>
                <c:formatCode>mmm\-yy</c:formatCode>
                <c:ptCount val="19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 formatCode="d\-mmm">
                  <c:v>45894</c:v>
                </c:pt>
              </c:numCache>
            </c:numRef>
          </c:cat>
          <c:val>
            <c:numRef>
              <c:f>'SLA and Time Data'!$D$2:$D$21</c:f>
              <c:numCache>
                <c:formatCode>0</c:formatCode>
                <c:ptCount val="19"/>
                <c:pt idx="0">
                  <c:v>336.33333333333331</c:v>
                </c:pt>
                <c:pt idx="1">
                  <c:v>625.33333333333337</c:v>
                </c:pt>
                <c:pt idx="2">
                  <c:v>845.6</c:v>
                </c:pt>
                <c:pt idx="3">
                  <c:v>1426.75</c:v>
                </c:pt>
                <c:pt idx="4">
                  <c:v>987.5</c:v>
                </c:pt>
                <c:pt idx="5">
                  <c:v>999.5</c:v>
                </c:pt>
                <c:pt idx="6">
                  <c:v>568.57142857142856</c:v>
                </c:pt>
                <c:pt idx="7">
                  <c:v>291.63636363636363</c:v>
                </c:pt>
                <c:pt idx="8">
                  <c:v>363.2</c:v>
                </c:pt>
                <c:pt idx="9">
                  <c:v>745.6</c:v>
                </c:pt>
                <c:pt idx="10">
                  <c:v>325.75</c:v>
                </c:pt>
                <c:pt idx="11">
                  <c:v>180.5</c:v>
                </c:pt>
                <c:pt idx="12">
                  <c:v>325.875</c:v>
                </c:pt>
                <c:pt idx="13">
                  <c:v>474.77777777777777</c:v>
                </c:pt>
                <c:pt idx="14">
                  <c:v>437.45454545454544</c:v>
                </c:pt>
                <c:pt idx="15">
                  <c:v>218</c:v>
                </c:pt>
                <c:pt idx="16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6-470A-9562-2A025CC7C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923925</xdr:colOff>
      <xdr:row>23</xdr:row>
      <xdr:rowOff>4762</xdr:rowOff>
    </xdr:from>
    <xdr:to>
      <xdr:col>12</xdr:col>
      <xdr:colOff>1895475</xdr:colOff>
      <xdr:row>37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ABB0F-65F9-C71E-F998-9FEDB95C6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23</xdr:row>
      <xdr:rowOff>33337</xdr:rowOff>
    </xdr:from>
    <xdr:to>
      <xdr:col>6</xdr:col>
      <xdr:colOff>242887</xdr:colOff>
      <xdr:row>37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69EEE-74D7-42C2-D47A-8C9A560E2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966787</xdr:colOff>
      <xdr:row>38</xdr:row>
      <xdr:rowOff>61912</xdr:rowOff>
    </xdr:from>
    <xdr:to>
      <xdr:col>12</xdr:col>
      <xdr:colOff>1938337</xdr:colOff>
      <xdr:row>52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1D537F-057C-C514-68C3-2F40BBE24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626745</xdr:colOff>
      <xdr:row>38</xdr:row>
      <xdr:rowOff>66675</xdr:rowOff>
    </xdr:from>
    <xdr:to>
      <xdr:col>5</xdr:col>
      <xdr:colOff>571500</xdr:colOff>
      <xdr:row>52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FB3A5-4460-44FF-9B51-16768EC1A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552450</xdr:colOff>
      <xdr:row>53</xdr:row>
      <xdr:rowOff>171450</xdr:rowOff>
    </xdr:from>
    <xdr:to>
      <xdr:col>5</xdr:col>
      <xdr:colOff>493395</xdr:colOff>
      <xdr:row>68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5D86AE-D1A4-4018-9D73-E6CA3C7AC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-04%20-%20SLA%20Report.xlsx" TargetMode="External"/><Relationship Id="rId1" Type="http://schemas.openxmlformats.org/officeDocument/2006/relationships/externalLinkPath" Target="2024-04%20-%20SLA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5-01%20-%20SLA%20Report.xlsx" TargetMode="External"/><Relationship Id="rId1" Type="http://schemas.openxmlformats.org/officeDocument/2006/relationships/externalLinkPath" Target="2025-01%20-%20SLA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5-02%20-%20SLA%20Report.xlsx" TargetMode="External"/><Relationship Id="rId1" Type="http://schemas.openxmlformats.org/officeDocument/2006/relationships/externalLinkPath" Target="2025-02%20-%20SLA%20Repor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5-03%20-%20SLA%20Report.xlsx" TargetMode="External"/><Relationship Id="rId1" Type="http://schemas.openxmlformats.org/officeDocument/2006/relationships/externalLinkPath" Target="2025-03%20-%20SLA%20Report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5-04%20-%20SLA%20Report.xlsx" TargetMode="External"/><Relationship Id="rId1" Type="http://schemas.openxmlformats.org/officeDocument/2006/relationships/externalLinkPath" Target="2025-04%20-%20SLA%20Report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5-05%20-%20SLA%20Report.xlsx" TargetMode="External"/><Relationship Id="rId1" Type="http://schemas.openxmlformats.org/officeDocument/2006/relationships/externalLinkPath" Target="2025-05%20-%20SLA%20Repor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5-06%20-%20SLA%20Report.xlsx" TargetMode="External"/><Relationship Id="rId1" Type="http://schemas.openxmlformats.org/officeDocument/2006/relationships/externalLinkPath" Target="2025-06%20-%20SLA%20Repor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-07%20-%20SLA%20Report.xlsx" TargetMode="External"/><Relationship Id="rId1" Type="http://schemas.openxmlformats.org/officeDocument/2006/relationships/externalLinkPath" Target="2025-07%20-%20SLA%20Repo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-08%20-%20SLA%20Report.xlsx" TargetMode="External"/><Relationship Id="rId1" Type="http://schemas.openxmlformats.org/officeDocument/2006/relationships/externalLinkPath" Target="2025-08%20-%20SLA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-05%20-%20SLA%20Report.xlsx" TargetMode="External"/><Relationship Id="rId1" Type="http://schemas.openxmlformats.org/officeDocument/2006/relationships/externalLinkPath" Target="2024-05%20-%20SLA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-06%20-%20SLA%20Report.xlsx" TargetMode="External"/><Relationship Id="rId1" Type="http://schemas.openxmlformats.org/officeDocument/2006/relationships/externalLinkPath" Target="2024-06%20-%20SLA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4-07%20-%20SLA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-08%20-%20SLA%20Report.xlsx" TargetMode="External"/><Relationship Id="rId1" Type="http://schemas.openxmlformats.org/officeDocument/2006/relationships/externalLinkPath" Target="2024-08%20-%20SLA%20Repo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4-09%20-%20SLA%20Repor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4-10%20-%20SLA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4-11%20-%20SLA%20Report.xlsx" TargetMode="External"/><Relationship Id="rId1" Type="http://schemas.openxmlformats.org/officeDocument/2006/relationships/externalLinkPath" Target="2024-11%20-%20SLA%20Repo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4-12%20-%20SLA%20Report.xlsx" TargetMode="External"/><Relationship Id="rId1" Type="http://schemas.openxmlformats.org/officeDocument/2006/relationships/externalLinkPath" Target="2024-12%20-%20SL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26.266666666666666</v>
          </cell>
        </row>
        <row r="7">
          <cell r="L7">
            <v>0.26666666666666666</v>
          </cell>
        </row>
        <row r="8">
          <cell r="L8">
            <v>336.33333333333331</v>
          </cell>
        </row>
      </sheetData>
      <sheetData sheetId="1">
        <row r="4">
          <cell r="L4">
            <v>0.37880787037101982</v>
          </cell>
        </row>
        <row r="7">
          <cell r="L7">
            <v>0.75</v>
          </cell>
        </row>
        <row r="8">
          <cell r="L8">
            <v>19.5</v>
          </cell>
        </row>
      </sheetData>
      <sheetData sheetId="2">
        <row r="4">
          <cell r="L4">
            <v>-1.1666666666666667</v>
          </cell>
        </row>
        <row r="7">
          <cell r="L7">
            <v>1</v>
          </cell>
        </row>
        <row r="8">
          <cell r="L8">
            <v>81.333333333333329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41.3</v>
          </cell>
        </row>
        <row r="7">
          <cell r="L7">
            <v>0.2</v>
          </cell>
        </row>
        <row r="8">
          <cell r="L8">
            <v>745.6</v>
          </cell>
        </row>
      </sheetData>
      <sheetData sheetId="1">
        <row r="4">
          <cell r="L4">
            <v>1</v>
          </cell>
        </row>
        <row r="7">
          <cell r="L7">
            <v>0.5</v>
          </cell>
        </row>
        <row r="8">
          <cell r="L8">
            <v>54</v>
          </cell>
        </row>
      </sheetData>
      <sheetData sheetId="2">
        <row r="4">
          <cell r="L4">
            <v>0</v>
          </cell>
        </row>
        <row r="7">
          <cell r="L7">
            <v>0.75</v>
          </cell>
        </row>
        <row r="8">
          <cell r="L8">
            <v>203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  <sheetName val="Peer Verifications This Month"/>
    </sheetNames>
    <sheetDataSet>
      <sheetData sheetId="0">
        <row r="4">
          <cell r="L4">
            <v>10.75</v>
          </cell>
        </row>
        <row r="7">
          <cell r="L7">
            <v>0</v>
          </cell>
        </row>
        <row r="8">
          <cell r="L8">
            <v>325.75</v>
          </cell>
        </row>
      </sheetData>
      <sheetData sheetId="1">
        <row r="4">
          <cell r="L4">
            <v>-0.4</v>
          </cell>
        </row>
        <row r="7">
          <cell r="L7">
            <v>0.8</v>
          </cell>
        </row>
        <row r="8">
          <cell r="L8">
            <v>28.2</v>
          </cell>
        </row>
      </sheetData>
      <sheetData sheetId="2">
        <row r="4">
          <cell r="L4">
            <v>1.3333333333333333</v>
          </cell>
        </row>
        <row r="7">
          <cell r="L7">
            <v>0.33333333333333331</v>
          </cell>
        </row>
        <row r="8">
          <cell r="L8">
            <v>200</v>
          </cell>
        </row>
      </sheetData>
      <sheetData sheetId="3">
        <row r="4">
          <cell r="L4">
            <v>113.25</v>
          </cell>
        </row>
        <row r="7">
          <cell r="L7">
            <v>0.16666666666666666</v>
          </cell>
        </row>
        <row r="8">
          <cell r="L8">
            <v>183.5</v>
          </cell>
        </row>
      </sheetData>
      <sheetData sheetId="4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11.25</v>
          </cell>
        </row>
        <row r="7">
          <cell r="L7">
            <v>0</v>
          </cell>
        </row>
        <row r="8">
          <cell r="L8">
            <v>180.5</v>
          </cell>
        </row>
      </sheetData>
      <sheetData sheetId="1"/>
      <sheetData sheetId="2">
        <row r="4">
          <cell r="L4">
            <v>13.125</v>
          </cell>
        </row>
        <row r="7">
          <cell r="L7">
            <v>0</v>
          </cell>
        </row>
        <row r="8">
          <cell r="L8">
            <v>218.625</v>
          </cell>
        </row>
      </sheetData>
      <sheetData sheetId="3">
        <row r="4">
          <cell r="L4">
            <v>116.5</v>
          </cell>
        </row>
        <row r="7">
          <cell r="L7">
            <v>0</v>
          </cell>
        </row>
        <row r="8">
          <cell r="L8">
            <v>173.75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12.125</v>
          </cell>
        </row>
        <row r="7">
          <cell r="L7">
            <v>0.25</v>
          </cell>
        </row>
        <row r="8">
          <cell r="L8">
            <v>325.875</v>
          </cell>
        </row>
      </sheetData>
      <sheetData sheetId="1">
        <row r="4">
          <cell r="L4">
            <v>3</v>
          </cell>
        </row>
        <row r="7">
          <cell r="L7">
            <v>0</v>
          </cell>
        </row>
        <row r="8">
          <cell r="L8">
            <v>119</v>
          </cell>
        </row>
      </sheetData>
      <sheetData sheetId="2">
        <row r="4">
          <cell r="L4">
            <v>8</v>
          </cell>
        </row>
        <row r="7">
          <cell r="L7">
            <v>0</v>
          </cell>
        </row>
        <row r="8">
          <cell r="L8">
            <v>97.5</v>
          </cell>
        </row>
      </sheetData>
      <sheetData sheetId="3">
        <row r="4">
          <cell r="L4">
            <v>35.200000000000003</v>
          </cell>
        </row>
        <row r="7">
          <cell r="L7">
            <v>0</v>
          </cell>
        </row>
        <row r="8">
          <cell r="L8">
            <v>210.4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5.333333333333333</v>
          </cell>
        </row>
        <row r="7">
          <cell r="L7">
            <v>0.44444444444444442</v>
          </cell>
        </row>
        <row r="8">
          <cell r="L8">
            <v>474.77777777777777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50</v>
          </cell>
        </row>
      </sheetData>
      <sheetData sheetId="2">
        <row r="4">
          <cell r="L4">
            <v>0.25</v>
          </cell>
        </row>
        <row r="7">
          <cell r="L7">
            <v>0.875</v>
          </cell>
        </row>
        <row r="8">
          <cell r="L8">
            <v>105.375</v>
          </cell>
        </row>
      </sheetData>
      <sheetData sheetId="3">
        <row r="4">
          <cell r="L4">
            <v>18.235294117647058</v>
          </cell>
        </row>
        <row r="7">
          <cell r="L7">
            <v>0.29411764705882354</v>
          </cell>
        </row>
        <row r="8">
          <cell r="L8">
            <v>209.25</v>
          </cell>
        </row>
      </sheetData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  <sheetName val="2025-06 - SLA Report"/>
    </sheetNames>
    <sheetDataSet>
      <sheetData sheetId="0">
        <row r="7">
          <cell r="L7">
            <v>0.72727272727272729</v>
          </cell>
        </row>
        <row r="8">
          <cell r="L8">
            <v>437.45454545454544</v>
          </cell>
        </row>
      </sheetData>
      <sheetData sheetId="1" refreshError="1"/>
      <sheetData sheetId="2">
        <row r="4">
          <cell r="L4">
            <v>0.4</v>
          </cell>
        </row>
        <row r="7">
          <cell r="L7">
            <v>0.6</v>
          </cell>
        </row>
        <row r="8">
          <cell r="L8">
            <v>56.4</v>
          </cell>
        </row>
      </sheetData>
      <sheetData sheetId="3">
        <row r="4">
          <cell r="L4">
            <v>-0.2</v>
          </cell>
        </row>
        <row r="7">
          <cell r="L7">
            <v>0.8</v>
          </cell>
        </row>
        <row r="8">
          <cell r="L8">
            <v>161.6</v>
          </cell>
        </row>
      </sheetData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5">
          <cell r="L5">
            <v>3</v>
          </cell>
        </row>
        <row r="7">
          <cell r="L7">
            <v>0.5714285714285714</v>
          </cell>
        </row>
        <row r="8">
          <cell r="L8">
            <v>218</v>
          </cell>
        </row>
      </sheetData>
      <sheetData sheetId="1"/>
      <sheetData sheetId="2">
        <row r="5">
          <cell r="L5">
            <v>1</v>
          </cell>
        </row>
        <row r="7">
          <cell r="L7">
            <v>0.83333333333333337</v>
          </cell>
        </row>
        <row r="8">
          <cell r="L8">
            <v>63.833333333333336</v>
          </cell>
        </row>
      </sheetData>
      <sheetData sheetId="3">
        <row r="5">
          <cell r="L5">
            <v>6</v>
          </cell>
        </row>
        <row r="7">
          <cell r="L7">
            <v>0.5</v>
          </cell>
        </row>
        <row r="8">
          <cell r="L8">
            <v>141.91666666666666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1.25</v>
          </cell>
        </row>
        <row r="7">
          <cell r="L7">
            <v>0.75</v>
          </cell>
        </row>
        <row r="8">
          <cell r="L8">
            <v>162.5</v>
          </cell>
        </row>
      </sheetData>
      <sheetData sheetId="1">
        <row r="4">
          <cell r="L4">
            <v>0</v>
          </cell>
        </row>
        <row r="7">
          <cell r="L7">
            <v>0.5</v>
          </cell>
        </row>
        <row r="8">
          <cell r="L8">
            <v>27.5</v>
          </cell>
        </row>
      </sheetData>
      <sheetData sheetId="2">
        <row r="4">
          <cell r="L4">
            <v>-1.7142857142857142</v>
          </cell>
        </row>
        <row r="7">
          <cell r="L7">
            <v>0.8571428571428571</v>
          </cell>
        </row>
        <row r="8">
          <cell r="L8">
            <v>167.14285714285714</v>
          </cell>
        </row>
      </sheetData>
      <sheetData sheetId="3">
        <row r="4">
          <cell r="L4">
            <v>4</v>
          </cell>
        </row>
        <row r="7">
          <cell r="L7">
            <v>0</v>
          </cell>
        </row>
        <row r="8">
          <cell r="L8">
            <v>165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19.5</v>
          </cell>
        </row>
        <row r="7">
          <cell r="L7">
            <v>0</v>
          </cell>
        </row>
        <row r="8">
          <cell r="L8">
            <v>625.33333333333337</v>
          </cell>
        </row>
      </sheetData>
      <sheetData sheetId="1">
        <row r="4">
          <cell r="L4">
            <v>-22</v>
          </cell>
        </row>
        <row r="7">
          <cell r="L7">
            <v>1</v>
          </cell>
        </row>
        <row r="8">
          <cell r="L8">
            <v>19</v>
          </cell>
        </row>
      </sheetData>
      <sheetData sheetId="2">
        <row r="4">
          <cell r="L4">
            <v>-2.4</v>
          </cell>
        </row>
        <row r="7">
          <cell r="L7">
            <v>0.4</v>
          </cell>
        </row>
        <row r="8">
          <cell r="L8">
            <v>117.11111111111111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15.4</v>
          </cell>
        </row>
        <row r="7">
          <cell r="L7">
            <v>0.2</v>
          </cell>
        </row>
        <row r="8">
          <cell r="L8">
            <v>845.6</v>
          </cell>
        </row>
      </sheetData>
      <sheetData sheetId="1">
        <row r="4">
          <cell r="L4">
            <v>-0.5</v>
          </cell>
        </row>
        <row r="7">
          <cell r="L7">
            <v>1</v>
          </cell>
        </row>
        <row r="8">
          <cell r="L8">
            <v>11.25</v>
          </cell>
        </row>
      </sheetData>
      <sheetData sheetId="2">
        <row r="4">
          <cell r="L4">
            <v>0.8</v>
          </cell>
        </row>
        <row r="7">
          <cell r="L7">
            <v>0.4</v>
          </cell>
        </row>
        <row r="8">
          <cell r="L8">
            <v>132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30.25</v>
          </cell>
        </row>
        <row r="7">
          <cell r="L7">
            <v>0</v>
          </cell>
        </row>
        <row r="8">
          <cell r="L8">
            <v>1426.75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16</v>
          </cell>
        </row>
      </sheetData>
      <sheetData sheetId="2">
        <row r="4">
          <cell r="L4">
            <v>2.4</v>
          </cell>
        </row>
        <row r="7">
          <cell r="L7">
            <v>0.2</v>
          </cell>
        </row>
        <row r="8">
          <cell r="L8">
            <v>61.8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54.75</v>
          </cell>
        </row>
        <row r="7">
          <cell r="L7">
            <v>0</v>
          </cell>
        </row>
        <row r="8">
          <cell r="L8">
            <v>987.5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22.75</v>
          </cell>
        </row>
      </sheetData>
      <sheetData sheetId="2">
        <row r="4">
          <cell r="L4">
            <v>-1.5</v>
          </cell>
        </row>
        <row r="7">
          <cell r="L7">
            <v>0.75</v>
          </cell>
        </row>
        <row r="8">
          <cell r="L8">
            <v>292.25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43</v>
          </cell>
        </row>
        <row r="7">
          <cell r="L7">
            <v>0</v>
          </cell>
        </row>
        <row r="8">
          <cell r="L8">
            <v>999.5</v>
          </cell>
        </row>
      </sheetData>
      <sheetData sheetId="1">
        <row r="4">
          <cell r="L4">
            <v>-5</v>
          </cell>
        </row>
        <row r="7">
          <cell r="L7">
            <v>1</v>
          </cell>
        </row>
        <row r="8">
          <cell r="L8">
            <v>10</v>
          </cell>
        </row>
      </sheetData>
      <sheetData sheetId="2">
        <row r="4">
          <cell r="L4">
            <v>-1</v>
          </cell>
        </row>
        <row r="7">
          <cell r="L7">
            <v>1</v>
          </cell>
        </row>
        <row r="8">
          <cell r="L8">
            <v>79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39.142857142857146</v>
          </cell>
        </row>
        <row r="7">
          <cell r="L7">
            <v>0</v>
          </cell>
        </row>
        <row r="8">
          <cell r="L8">
            <v>568.57142857142856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0</v>
          </cell>
        </row>
      </sheetData>
      <sheetData sheetId="2">
        <row r="4">
          <cell r="L4">
            <v>-0.25</v>
          </cell>
        </row>
        <row r="7">
          <cell r="L7">
            <v>0.75</v>
          </cell>
        </row>
        <row r="8">
          <cell r="L8">
            <v>95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34.272727272727273</v>
          </cell>
        </row>
        <row r="7">
          <cell r="L7">
            <v>9.0909090909090912E-2</v>
          </cell>
        </row>
        <row r="8">
          <cell r="L8">
            <v>291.63636363636363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1.2857142857142858</v>
          </cell>
        </row>
        <row r="7">
          <cell r="L7">
            <v>0.5714285714285714</v>
          </cell>
        </row>
        <row r="8">
          <cell r="L8">
            <v>84.428571428571431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24.2</v>
          </cell>
        </row>
        <row r="7">
          <cell r="L7">
            <v>0.2</v>
          </cell>
        </row>
        <row r="8">
          <cell r="L8">
            <v>363.2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3</v>
          </cell>
        </row>
        <row r="7">
          <cell r="L7">
            <v>0.66666666666666663</v>
          </cell>
        </row>
        <row r="8">
          <cell r="L8">
            <v>69.333333333333329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2F292-8058-4BAE-B08E-ED62D0005CC0}" name="SLAs_Over_Time" displayName="SLAs_Over_Time" ref="A1:N21" totalsRowCount="1" headerRowDxfId="26">
  <autoFilter ref="A1:N20" xr:uid="{C9A2F292-8058-4BAE-B08E-ED62D0005CC0}"/>
  <tableColumns count="14">
    <tableColumn id="1" xr3:uid="{5A0408F9-1240-40EF-B2CC-43DDE118B1F1}" name="Month" totalsRowLabel="Average (All Time)" dataDxfId="25" totalsRowDxfId="24"/>
    <tableColumn id="11" xr3:uid="{9B40A5FC-6660-4B0B-BB1B-C9B0F3DB0915}" name="# PSIAs" dataDxfId="23" totalsRowDxfId="22"/>
    <tableColumn id="2" xr3:uid="{1BDC8830-A1BF-4244-BFEE-8991EEFD6DF5}" name="% PSIAs On Time" totalsRowFunction="custom" dataDxfId="21" totalsRowDxfId="20">
      <totalsRowFormula>AVERAGE(SLAs_Over_Time[% PSIAs On Time])</totalsRowFormula>
    </tableColumn>
    <tableColumn id="3" xr3:uid="{EC0402D9-D9BA-4885-A1DC-FFEF3191DDEE}" name="PSIA Average Billed Minutes" totalsRowFunction="custom" totalsRowDxfId="19">
      <totalsRowFormula>AVERAGE(SLAs_Over_Time[PSIA Average Billed Minutes])</totalsRowFormula>
    </tableColumn>
    <tableColumn id="8" xr3:uid="{7DE12AE1-F550-4928-9AA5-14721665B318}" name="PSIA Average Days Overdue" totalsRowFunction="custom" dataDxfId="18" totalsRowDxfId="17">
      <totalsRowFormula>AVERAGE(SLAs_Over_Time[PSIA Average Days Overdue])</totalsRowFormula>
    </tableColumn>
    <tableColumn id="4" xr3:uid="{DE114B42-A640-40C9-B051-1785B1D488DB}" name="% 50% Reviews On Time" totalsRowFunction="custom" dataDxfId="16" totalsRowDxfId="15">
      <totalsRowFormula>AVERAGE(SLAs_Over_Time[% 50% Reviews On Time])</totalsRowFormula>
    </tableColumn>
    <tableColumn id="5" xr3:uid="{3DCEC0E0-B46D-441D-BFCC-E1F7C75930A2}" name="50% Average Billed Minutes" totalsRowFunction="custom" totalsRowDxfId="14">
      <totalsRowFormula>AVERAGE(SLAs_Over_Time[50% Average Billed Minutes])</totalsRowFormula>
    </tableColumn>
    <tableColumn id="12" xr3:uid="{4095760D-F23B-481C-9854-4D28FE8BFF1C}" name="50% Average Days Overdue" totalsRowFunction="custom" dataDxfId="13" totalsRowDxfId="12">
      <totalsRowFormula>AVERAGE(SLAs_Over_Time[50% Average Days Overdue])</totalsRowFormula>
    </tableColumn>
    <tableColumn id="9" xr3:uid="{397777AA-6A47-4804-9126-CA636324B531}" name="% Prototypes On Time" totalsRowFunction="custom" dataDxfId="11" totalsRowDxfId="10">
      <totalsRowFormula>AVERAGE(SLAs_Over_Time[% Prototypes On Time])</totalsRowFormula>
    </tableColumn>
    <tableColumn id="10" xr3:uid="{D3633D4F-79E8-48CF-BFFA-24C7A7D3B723}" name="Prototype Average Billed Minutes" totalsRowFunction="custom" dataDxfId="9" totalsRowDxfId="8">
      <totalsRowFormula>AVERAGE(SLAs_Over_Time[Prototype Average Billed Minutes])</totalsRowFormula>
    </tableColumn>
    <tableColumn id="13" xr3:uid="{E79A31C8-C920-4C4A-8B85-1C9C2FB41FF2}" name="Prototype Average Days Overdue" totalsRowFunction="custom" dataDxfId="7" totalsRowDxfId="6">
      <calculatedColumnFormula>'[15]Prototypes This Month'!$L$4</calculatedColumnFormula>
      <totalsRowFormula>AVERAGE(SLAs_Over_Time[Prototype Average Days Overdue])</totalsRowFormula>
    </tableColumn>
    <tableColumn id="6" xr3:uid="{673BED38-108D-475B-B69E-CD3CD15626AF}" name="% Peer Reviews On Time" totalsRowFunction="custom" dataDxfId="5" totalsRowDxfId="4">
      <calculatedColumnFormula>'[11]Peer Verification This Month'!$L$7</calculatedColumnFormula>
      <totalsRowFormula>AVERAGE(SLAs_Over_Time[% Peer Reviews On Time])</totalsRowFormula>
    </tableColumn>
    <tableColumn id="7" xr3:uid="{4CB59D73-8A1E-44DD-87D4-E55BF78D75ED}" name="Peer Review Billed Minutes" totalsRowFunction="custom" dataDxfId="3" totalsRowDxfId="2">
      <calculatedColumnFormula>'[11]Prototypes This Month'!$L$8</calculatedColumnFormula>
      <totalsRowFormula>AVERAGE(SLAs_Over_Time[Peer Review Billed Minutes])</totalsRowFormula>
    </tableColumn>
    <tableColumn id="14" xr3:uid="{B719279A-8E87-4606-A878-7B34546FE9D6}" name="Peer Review Average Days Overdue" totalsRowFunction="custom" dataDxfId="1" totalsRowDxfId="0">
      <calculatedColumnFormula>'[15]Peer Verifications This Month'!$L$4</calculatedColumnFormula>
      <totalsRowFormula>AVERAGE(SLAs_Over_Time[Peer Review Average Days Overdue])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38C-EF25-4406-A530-FCF51186A088}">
  <dimension ref="A1:N42"/>
  <sheetViews>
    <sheetView tabSelected="1" zoomScale="58" workbookViewId="0">
      <selection activeCell="E19" sqref="E19"/>
    </sheetView>
  </sheetViews>
  <sheetFormatPr defaultRowHeight="15" x14ac:dyDescent="0.25"/>
  <cols>
    <col min="1" max="1" width="24.5703125" customWidth="1"/>
    <col min="3" max="3" width="16.5703125" customWidth="1"/>
    <col min="4" max="5" width="25.85546875" customWidth="1"/>
    <col min="6" max="6" width="22.5703125" customWidth="1"/>
    <col min="7" max="8" width="22.42578125" customWidth="1"/>
    <col min="9" max="11" width="20.42578125" customWidth="1"/>
    <col min="12" max="12" width="20.85546875" customWidth="1"/>
    <col min="13" max="13" width="24" customWidth="1"/>
    <col min="14" max="14" width="18.42578125" customWidth="1"/>
  </cols>
  <sheetData>
    <row r="1" spans="1:14" s="2" customFormat="1" ht="45" x14ac:dyDescent="0.25">
      <c r="A1" s="22" t="s">
        <v>0</v>
      </c>
      <c r="B1" s="3" t="s">
        <v>8</v>
      </c>
      <c r="C1" s="4" t="s">
        <v>1</v>
      </c>
      <c r="D1" s="4" t="s">
        <v>4</v>
      </c>
      <c r="E1" s="5" t="s">
        <v>12</v>
      </c>
      <c r="F1" s="3" t="s">
        <v>2</v>
      </c>
      <c r="G1" s="4" t="s">
        <v>14</v>
      </c>
      <c r="H1" s="5" t="s">
        <v>13</v>
      </c>
      <c r="I1" s="3" t="s">
        <v>3</v>
      </c>
      <c r="J1" s="4" t="s">
        <v>5</v>
      </c>
      <c r="K1" s="4" t="s">
        <v>11</v>
      </c>
      <c r="L1" s="3" t="s">
        <v>7</v>
      </c>
      <c r="M1" s="4" t="s">
        <v>16</v>
      </c>
      <c r="N1" s="4" t="s">
        <v>15</v>
      </c>
    </row>
    <row r="2" spans="1:14" x14ac:dyDescent="0.25">
      <c r="A2" s="23">
        <v>45383</v>
      </c>
      <c r="B2" s="6"/>
      <c r="C2" s="1">
        <f>'[1]PSIAs This Month'!$L$7</f>
        <v>0.26666666666666666</v>
      </c>
      <c r="D2" s="14">
        <f>'[1]PSIAs This Month'!$L$8</f>
        <v>336.33333333333331</v>
      </c>
      <c r="E2" s="7">
        <f>'[1]PSIAs This Month'!$L$4</f>
        <v>26.266666666666666</v>
      </c>
      <c r="F2" s="9">
        <f>'[1]50s This Month'!$L$7</f>
        <v>0.75</v>
      </c>
      <c r="G2" s="14">
        <f>'[1]50s This Month'!$L$8</f>
        <v>19.5</v>
      </c>
      <c r="H2" s="7">
        <f>'[1]50s This Month'!$L$4</f>
        <v>0.37880787037101982</v>
      </c>
      <c r="I2" s="9">
        <f>'[1]Prototypes This Month'!$L$7</f>
        <v>1</v>
      </c>
      <c r="J2" s="14">
        <f>'[1]Prototypes This Month'!$L$8</f>
        <v>81.333333333333329</v>
      </c>
      <c r="K2" s="14">
        <f>'[1]Prototypes This Month'!$L$4</f>
        <v>-1.1666666666666667</v>
      </c>
      <c r="L2" s="13" t="s">
        <v>6</v>
      </c>
      <c r="M2" s="15" t="s">
        <v>6</v>
      </c>
      <c r="N2" s="7"/>
    </row>
    <row r="3" spans="1:14" x14ac:dyDescent="0.25">
      <c r="A3" s="23">
        <v>45413</v>
      </c>
      <c r="B3" s="6"/>
      <c r="C3" s="1">
        <f>'[2]PSIAs This Month'!$L$7</f>
        <v>0</v>
      </c>
      <c r="D3" s="14">
        <f>'[2]PSIAs This Month'!$L$8</f>
        <v>625.33333333333337</v>
      </c>
      <c r="E3" s="7">
        <f>'[2]PSIAs This Month'!$L$4</f>
        <v>19.5</v>
      </c>
      <c r="F3" s="9">
        <f>'[2]50s This Month'!$L$7</f>
        <v>1</v>
      </c>
      <c r="G3" s="14">
        <f>'[2]50s This Month'!$L$8</f>
        <v>19</v>
      </c>
      <c r="H3" s="7">
        <f>'[2]50s This Month'!$L$4</f>
        <v>-22</v>
      </c>
      <c r="I3" s="9">
        <f>'[2]Prototypes This Month'!$L$7</f>
        <v>0.4</v>
      </c>
      <c r="J3" s="14">
        <f>'[2]Prototypes This Month'!$L$8</f>
        <v>117.11111111111111</v>
      </c>
      <c r="K3" s="14">
        <f>'[2]Prototypes This Month'!$L$4</f>
        <v>-2.4</v>
      </c>
      <c r="L3" s="13" t="s">
        <v>6</v>
      </c>
      <c r="M3" s="15" t="s">
        <v>6</v>
      </c>
      <c r="N3" s="7"/>
    </row>
    <row r="4" spans="1:14" x14ac:dyDescent="0.25">
      <c r="A4" s="23">
        <v>45444</v>
      </c>
      <c r="B4" s="6"/>
      <c r="C4" s="1">
        <f>'[3]PSIAs This Month'!$L$7</f>
        <v>0.2</v>
      </c>
      <c r="D4" s="14">
        <f>'[3]PSIAs This Month'!$L$8</f>
        <v>845.6</v>
      </c>
      <c r="E4" s="7">
        <f>'[3]PSIAs This Month'!$L$4</f>
        <v>15.4</v>
      </c>
      <c r="F4" s="9">
        <f>'[3]50s This Month'!$L$7</f>
        <v>1</v>
      </c>
      <c r="G4" s="14">
        <f>'[3]50s This Month'!$L$8</f>
        <v>11.25</v>
      </c>
      <c r="H4" s="7">
        <f>'[3]50s This Month'!$L$4</f>
        <v>-0.5</v>
      </c>
      <c r="I4" s="9">
        <f>'[3]Prototypes This Month'!$L$7</f>
        <v>0.4</v>
      </c>
      <c r="J4" s="14">
        <f>'[3]Prototypes This Month'!$L$8</f>
        <v>132</v>
      </c>
      <c r="K4" s="14">
        <f>'[3]Prototypes This Month'!$L$4</f>
        <v>0.8</v>
      </c>
      <c r="L4" s="13" t="s">
        <v>6</v>
      </c>
      <c r="M4" s="15" t="s">
        <v>6</v>
      </c>
      <c r="N4" s="7"/>
    </row>
    <row r="5" spans="1:14" x14ac:dyDescent="0.25">
      <c r="A5" s="23">
        <v>45474</v>
      </c>
      <c r="B5" s="6"/>
      <c r="C5" s="1">
        <f>'[4]PSIAs This Month'!$L$7</f>
        <v>0</v>
      </c>
      <c r="D5" s="14">
        <f>'[4]PSIAs This Month'!$L$8</f>
        <v>1426.75</v>
      </c>
      <c r="E5" s="7">
        <f>'[4]PSIAs This Month'!$L$4</f>
        <v>30.25</v>
      </c>
      <c r="F5" s="9">
        <f>'[4]50s This Month'!$L$7</f>
        <v>0.75</v>
      </c>
      <c r="G5" s="14">
        <f>'[4]50s This Month'!$L$8</f>
        <v>16</v>
      </c>
      <c r="H5" s="7">
        <f>'[4]50s This Month'!$L$4</f>
        <v>-1.25</v>
      </c>
      <c r="I5" s="9">
        <f>'[4]Prototypes This Month'!$L$7</f>
        <v>0.2</v>
      </c>
      <c r="J5" s="14">
        <f>'[4]Prototypes This Month'!$L$8</f>
        <v>61.8</v>
      </c>
      <c r="K5" s="14">
        <f>'[4]Prototypes This Month'!$L$4</f>
        <v>2.4</v>
      </c>
      <c r="L5" s="13" t="s">
        <v>6</v>
      </c>
      <c r="M5" s="15" t="s">
        <v>6</v>
      </c>
      <c r="N5" s="7"/>
    </row>
    <row r="6" spans="1:14" x14ac:dyDescent="0.25">
      <c r="A6" s="23">
        <v>45505</v>
      </c>
      <c r="B6" s="6"/>
      <c r="C6" s="1">
        <f>'[5]PSIAs This Month'!$L$7</f>
        <v>0</v>
      </c>
      <c r="D6" s="14">
        <f>'[5]PSIAs This Month'!$L$8</f>
        <v>987.5</v>
      </c>
      <c r="E6" s="7">
        <f>'[5]PSIAs This Month'!$L$4</f>
        <v>54.75</v>
      </c>
      <c r="F6" s="9">
        <f>'[5]50s This Month'!$L$7</f>
        <v>0.75</v>
      </c>
      <c r="G6" s="14">
        <f>'[5]50s This Month'!$L$8</f>
        <v>22.75</v>
      </c>
      <c r="H6" s="7">
        <f>'[5]50s This Month'!$L$4</f>
        <v>-1.25</v>
      </c>
      <c r="I6" s="9">
        <f>'[5]Prototypes This Month'!$L$7</f>
        <v>0.75</v>
      </c>
      <c r="J6" s="14">
        <f>'[5]Prototypes This Month'!$L$8</f>
        <v>292.25</v>
      </c>
      <c r="K6" s="14">
        <f>'[5]Prototypes This Month'!$L$4</f>
        <v>-1.5</v>
      </c>
      <c r="L6" s="13" t="s">
        <v>6</v>
      </c>
      <c r="M6" s="15" t="s">
        <v>6</v>
      </c>
      <c r="N6" s="7"/>
    </row>
    <row r="7" spans="1:14" x14ac:dyDescent="0.25">
      <c r="A7" s="23">
        <v>45536</v>
      </c>
      <c r="B7" s="6"/>
      <c r="C7" s="1">
        <f>'[6]PSIAs This Month'!$L$7</f>
        <v>0</v>
      </c>
      <c r="D7" s="14">
        <f>'[6]PSIAs This Month'!$L$8</f>
        <v>999.5</v>
      </c>
      <c r="E7" s="7">
        <f>'[6]PSIAs This Month'!$L$4</f>
        <v>43</v>
      </c>
      <c r="F7" s="9">
        <f>'[6]50s This Month'!$L$7</f>
        <v>1</v>
      </c>
      <c r="G7" s="14">
        <f>'[6]50s This Month'!$L$8</f>
        <v>10</v>
      </c>
      <c r="H7" s="7">
        <f>'[6]50s This Month'!$L$4</f>
        <v>-5</v>
      </c>
      <c r="I7" s="9">
        <f>'[6]Prototypes This Month'!$L$7</f>
        <v>1</v>
      </c>
      <c r="J7" s="14">
        <f>'[6]Prototypes This Month'!$L$8</f>
        <v>79</v>
      </c>
      <c r="K7" s="14">
        <f>'[6]Prototypes This Month'!$L$4</f>
        <v>-1</v>
      </c>
      <c r="L7" s="13" t="s">
        <v>6</v>
      </c>
      <c r="M7" s="15" t="s">
        <v>6</v>
      </c>
      <c r="N7" s="7"/>
    </row>
    <row r="8" spans="1:14" x14ac:dyDescent="0.25">
      <c r="A8" s="23">
        <v>45566</v>
      </c>
      <c r="B8" s="6"/>
      <c r="C8" s="1">
        <f>'[7]PSIAs This Month'!$L$7</f>
        <v>0</v>
      </c>
      <c r="D8" s="14">
        <f>'[7]PSIAs This Month'!$L$8</f>
        <v>568.57142857142856</v>
      </c>
      <c r="E8" s="7">
        <f>'[7]PSIAs This Month'!$L$4</f>
        <v>39.142857142857146</v>
      </c>
      <c r="F8" s="9">
        <f>'[7]50s This Month'!$L$7</f>
        <v>1</v>
      </c>
      <c r="G8" s="14">
        <f>'[7]50s This Month'!$L$8</f>
        <v>0</v>
      </c>
      <c r="H8" s="7">
        <f>'[7]50s This Month'!$L$4</f>
        <v>0</v>
      </c>
      <c r="I8" s="9">
        <f>'[7]Prototypes This Month'!$L$7</f>
        <v>0.75</v>
      </c>
      <c r="J8" s="14">
        <f>'[7]Prototypes This Month'!$L$8</f>
        <v>95</v>
      </c>
      <c r="K8" s="14">
        <f>'[7]Prototypes This Month'!$L$4</f>
        <v>-0.25</v>
      </c>
      <c r="L8" s="13" t="s">
        <v>6</v>
      </c>
      <c r="M8" s="15" t="s">
        <v>6</v>
      </c>
      <c r="N8" s="7"/>
    </row>
    <row r="9" spans="1:14" x14ac:dyDescent="0.25">
      <c r="A9" s="23">
        <v>45597</v>
      </c>
      <c r="B9" s="6"/>
      <c r="C9" s="1">
        <f>'[8]PSIAs This Month'!$L$7</f>
        <v>9.0909090909090912E-2</v>
      </c>
      <c r="D9" s="14">
        <f>'[8]PSIAs This Month'!$L$8</f>
        <v>291.63636363636363</v>
      </c>
      <c r="E9" s="7">
        <f>'[8]PSIAs This Month'!$L$4</f>
        <v>34.272727272727273</v>
      </c>
      <c r="F9" s="9">
        <f>'[8]50s This Month'!$L$7</f>
        <v>1</v>
      </c>
      <c r="G9" s="14">
        <f>'[8]50s This Month'!$L$8</f>
        <v>58</v>
      </c>
      <c r="H9" s="7">
        <f>'[8]50s This Month'!$L$4</f>
        <v>0</v>
      </c>
      <c r="I9" s="9">
        <f>'[8]Prototypes This Month'!$L$7</f>
        <v>0.5714285714285714</v>
      </c>
      <c r="J9" s="14">
        <f>'[8]Prototypes This Month'!$L$8</f>
        <v>84.428571428571431</v>
      </c>
      <c r="K9" s="14">
        <f>'[8]Prototypes This Month'!$L$4</f>
        <v>1.2857142857142858</v>
      </c>
      <c r="L9" s="13" t="s">
        <v>6</v>
      </c>
      <c r="M9" s="15" t="s">
        <v>6</v>
      </c>
      <c r="N9" s="7"/>
    </row>
    <row r="10" spans="1:14" x14ac:dyDescent="0.25">
      <c r="A10" s="23">
        <v>45627</v>
      </c>
      <c r="B10" s="6"/>
      <c r="C10" s="1">
        <f>'[9]PSIAs This Month'!$L$7</f>
        <v>0.2</v>
      </c>
      <c r="D10" s="14">
        <f>'[9]PSIAs This Month'!$L$8</f>
        <v>363.2</v>
      </c>
      <c r="E10" s="7">
        <f>'[9]PSIAs This Month'!$L$4</f>
        <v>24.2</v>
      </c>
      <c r="F10" s="9">
        <f>'[9]50s This Month'!$L$7</f>
        <v>1</v>
      </c>
      <c r="G10" s="14">
        <f>'[9]50s This Month'!$L$8</f>
        <v>58</v>
      </c>
      <c r="H10" s="7">
        <f>'[9]50s This Month'!$L$4</f>
        <v>0</v>
      </c>
      <c r="I10" s="9">
        <f>'[9]Prototypes This Month'!$L$7</f>
        <v>0.66666666666666663</v>
      </c>
      <c r="J10" s="14">
        <f>'[9]Prototypes This Month'!$L$8</f>
        <v>69.333333333333329</v>
      </c>
      <c r="K10" s="14">
        <f>'[9]Prototypes This Month'!$L$4</f>
        <v>3</v>
      </c>
      <c r="L10" s="13" t="s">
        <v>6</v>
      </c>
      <c r="M10" s="15" t="s">
        <v>6</v>
      </c>
      <c r="N10" s="7"/>
    </row>
    <row r="11" spans="1:14" x14ac:dyDescent="0.25">
      <c r="A11" s="23">
        <v>45658</v>
      </c>
      <c r="B11" s="6"/>
      <c r="C11" s="1">
        <f>'[10]PSIAs This Month'!$L$7</f>
        <v>0.2</v>
      </c>
      <c r="D11" s="14">
        <f>'[10]PSIAs This Month'!$L$8</f>
        <v>745.6</v>
      </c>
      <c r="E11" s="7">
        <f>'[10]PSIAs This Month'!$L$4</f>
        <v>41.3</v>
      </c>
      <c r="F11" s="9">
        <f>'[10]50s This Month'!$L$7</f>
        <v>0.5</v>
      </c>
      <c r="G11" s="14">
        <f>'[10]50s This Month'!$L$8</f>
        <v>54</v>
      </c>
      <c r="H11" s="7">
        <f>'[10]50s This Month'!$L$4</f>
        <v>1</v>
      </c>
      <c r="I11" s="9">
        <f>'[10]Prototypes This Month'!$L$7</f>
        <v>0.75</v>
      </c>
      <c r="J11" s="14">
        <f>'[10]Prototypes This Month'!$L$8</f>
        <v>203</v>
      </c>
      <c r="K11" s="14">
        <f>'[10]Prototypes This Month'!$L$4</f>
        <v>0</v>
      </c>
      <c r="L11" s="13" t="s">
        <v>6</v>
      </c>
      <c r="M11" s="15" t="s">
        <v>6</v>
      </c>
      <c r="N11" s="7"/>
    </row>
    <row r="12" spans="1:14" x14ac:dyDescent="0.25">
      <c r="A12" s="23">
        <v>45689</v>
      </c>
      <c r="B12" s="6"/>
      <c r="C12" s="1">
        <f>'[11]PSIAs This Month'!$L$7</f>
        <v>0</v>
      </c>
      <c r="D12" s="14">
        <f>'[11]PSIAs This Month'!$L$8</f>
        <v>325.75</v>
      </c>
      <c r="E12" s="7">
        <f>'[11]PSIAs This Month'!$L$4</f>
        <v>10.75</v>
      </c>
      <c r="F12" s="9">
        <f>'[11]50s This Month'!$L$7</f>
        <v>0.8</v>
      </c>
      <c r="G12" s="14">
        <f>'[11]50s This Month'!$L$8</f>
        <v>28.2</v>
      </c>
      <c r="H12" s="7">
        <f>'[11]50s This Month'!$L$4</f>
        <v>-0.4</v>
      </c>
      <c r="I12" s="9">
        <f>'[11]Prototypes This Month'!$L$7</f>
        <v>0.33333333333333331</v>
      </c>
      <c r="J12" s="14">
        <f>'[11]Prototypes This Month'!$L$8</f>
        <v>200</v>
      </c>
      <c r="K12" s="14">
        <f>'[11]Prototypes This Month'!$L$4</f>
        <v>1.3333333333333333</v>
      </c>
      <c r="L12" s="9">
        <f>'[11]Peer Verification This Month'!$L$7</f>
        <v>0.16666666666666666</v>
      </c>
      <c r="M12" s="14">
        <f>'[11]Peer Verification This Month'!$L$8</f>
        <v>183.5</v>
      </c>
      <c r="N12" s="7">
        <f>'[11]Peer Verification This Month'!$L$4</f>
        <v>113.25</v>
      </c>
    </row>
    <row r="13" spans="1:14" x14ac:dyDescent="0.25">
      <c r="A13" s="23">
        <v>45717</v>
      </c>
      <c r="B13" s="6"/>
      <c r="C13" s="1">
        <f>'[12]PSIAs This Month'!$L$7</f>
        <v>0</v>
      </c>
      <c r="D13" s="14">
        <f>'[12]PSIAs This Month'!$L$8</f>
        <v>180.5</v>
      </c>
      <c r="E13" s="7">
        <f>'[12]PSIAs This Month'!$L$4</f>
        <v>11.25</v>
      </c>
      <c r="F13" s="10" t="s">
        <v>6</v>
      </c>
      <c r="G13" s="17" t="s">
        <v>6</v>
      </c>
      <c r="H13" s="10" t="s">
        <v>6</v>
      </c>
      <c r="I13" s="9">
        <f>'[12]Prototypes This Month'!$L$7</f>
        <v>0</v>
      </c>
      <c r="J13" s="14">
        <f>'[12]Prototypes This Month'!$L$8</f>
        <v>218.625</v>
      </c>
      <c r="K13" s="14">
        <f>'[12]Prototypes This Month'!$L$4</f>
        <v>13.125</v>
      </c>
      <c r="L13" s="9">
        <f>'[12]Peer Verifications This Month'!$L$7</f>
        <v>0</v>
      </c>
      <c r="M13" s="14">
        <f>'[12]Peer Verifications This Month'!$L$8</f>
        <v>173.75</v>
      </c>
      <c r="N13" s="7">
        <f>'[12]Peer Verifications This Month'!$L$4</f>
        <v>116.5</v>
      </c>
    </row>
    <row r="14" spans="1:14" x14ac:dyDescent="0.25">
      <c r="A14" s="23">
        <v>45748</v>
      </c>
      <c r="B14" s="6"/>
      <c r="C14" s="1">
        <f>'[13]PSIAs This Month'!$L$7</f>
        <v>0.25</v>
      </c>
      <c r="D14" s="14">
        <f>'[13]PSIAs This Month'!$L$8</f>
        <v>325.875</v>
      </c>
      <c r="E14" s="7">
        <f>'[13]PSIAs This Month'!$L$4</f>
        <v>12.125</v>
      </c>
      <c r="F14" s="9">
        <f>'[13]50s This Month'!$L$7</f>
        <v>0</v>
      </c>
      <c r="G14" s="14">
        <f>'[13]50s This Month'!$L$8</f>
        <v>119</v>
      </c>
      <c r="H14" s="7">
        <f>'[13]50s This Month'!$L$4</f>
        <v>3</v>
      </c>
      <c r="I14" s="9">
        <f>'[13]Prototypes This Month'!$L$7</f>
        <v>0</v>
      </c>
      <c r="J14" s="14">
        <f>'[13]Prototypes This Month'!$L$8</f>
        <v>97.5</v>
      </c>
      <c r="K14" s="14">
        <f>'[13]Prototypes This Month'!$L$4</f>
        <v>8</v>
      </c>
      <c r="L14" s="9">
        <f>'[13]Peer Verifications This Month'!$L$7</f>
        <v>0</v>
      </c>
      <c r="M14" s="14">
        <f>'[13]Peer Verifications This Month'!$L$8</f>
        <v>210.4</v>
      </c>
      <c r="N14" s="7">
        <f>'[13]Peer Verifications This Month'!$L$4</f>
        <v>35.200000000000003</v>
      </c>
    </row>
    <row r="15" spans="1:14" x14ac:dyDescent="0.25">
      <c r="A15" s="23">
        <v>45778</v>
      </c>
      <c r="B15" s="6"/>
      <c r="C15" s="1">
        <f>'[14]PSIAs This Month'!$L$7</f>
        <v>0.44444444444444442</v>
      </c>
      <c r="D15" s="14">
        <f>'[14]PSIAs This Month'!$L$8</f>
        <v>474.77777777777777</v>
      </c>
      <c r="E15" s="7">
        <f>'[14]PSIAs This Month'!$L$4</f>
        <v>5.333333333333333</v>
      </c>
      <c r="F15" s="9">
        <f>'[14]50s This Month'!$L$7</f>
        <v>1</v>
      </c>
      <c r="G15" s="14">
        <f>'[14]50s This Month'!$L$8</f>
        <v>50</v>
      </c>
      <c r="H15" s="7">
        <f>'[14]50s This Month'!$L$4</f>
        <v>0</v>
      </c>
      <c r="I15" s="9">
        <f>'[14]Prototypes This Month'!$L$7</f>
        <v>0.875</v>
      </c>
      <c r="J15" s="14">
        <f>'[14]Prototypes This Month'!$L$8</f>
        <v>105.375</v>
      </c>
      <c r="K15" s="14">
        <f>'[14]Prototypes This Month'!$L$4</f>
        <v>0.25</v>
      </c>
      <c r="L15" s="9">
        <f>'[14]Peer Verifications This Month'!$L$7</f>
        <v>0.29411764705882354</v>
      </c>
      <c r="M15" s="14">
        <f>'[14]Peer Verifications This Month'!$L$8</f>
        <v>209.25</v>
      </c>
      <c r="N15" s="7">
        <f>'[14]Peer Verifications This Month'!$L$4</f>
        <v>18.235294117647058</v>
      </c>
    </row>
    <row r="16" spans="1:14" x14ac:dyDescent="0.25">
      <c r="A16" s="23">
        <v>45809</v>
      </c>
      <c r="B16" s="6"/>
      <c r="C16" s="1">
        <f>'[15]PSIAs This Month'!$L$7</f>
        <v>0.72727272727272729</v>
      </c>
      <c r="D16" s="14">
        <f>'[15]PSIAs This Month'!$L$8</f>
        <v>437.45454545454544</v>
      </c>
      <c r="E16" s="7">
        <f>AVERAGE([15]!PSIA_Data[Days overdue (auto)])</f>
        <v>-9.0909090909090912E-2</v>
      </c>
      <c r="F16" s="10" t="s">
        <v>6</v>
      </c>
      <c r="G16" s="10" t="s">
        <v>6</v>
      </c>
      <c r="H16" s="10" t="s">
        <v>6</v>
      </c>
      <c r="I16" s="9">
        <f>'[15]Prototypes This Month'!$L$7</f>
        <v>0.6</v>
      </c>
      <c r="J16" s="14">
        <f>'[15]Prototypes This Month'!$L$8</f>
        <v>56.4</v>
      </c>
      <c r="K16" s="14">
        <f>'[15]Prototypes This Month'!$L$4</f>
        <v>0.4</v>
      </c>
      <c r="L16" s="9">
        <f>'[15]Peer Verifications This Month'!$L$7</f>
        <v>0.8</v>
      </c>
      <c r="M16" s="14">
        <f>'[15]Peer Verifications This Month'!$L$8</f>
        <v>161.6</v>
      </c>
      <c r="N16" s="7">
        <f>'[15]Peer Verifications This Month'!$L$4</f>
        <v>-0.2</v>
      </c>
    </row>
    <row r="17" spans="1:14" x14ac:dyDescent="0.25">
      <c r="A17" s="23">
        <v>45839</v>
      </c>
      <c r="B17" s="6"/>
      <c r="C17" s="1">
        <f>'[16]PSIAs This Month'!$L$7</f>
        <v>0.5714285714285714</v>
      </c>
      <c r="D17" s="14">
        <f>'[16]PSIAs This Month'!$L$8</f>
        <v>218</v>
      </c>
      <c r="E17" s="7">
        <f>'[16]PSIAs This Month'!$L$5</f>
        <v>3</v>
      </c>
      <c r="F17" s="10" t="s">
        <v>6</v>
      </c>
      <c r="G17" s="10" t="s">
        <v>6</v>
      </c>
      <c r="H17" s="10" t="s">
        <v>6</v>
      </c>
      <c r="I17" s="9">
        <f>'[16]Prototypes This Month'!$L$7</f>
        <v>0.83333333333333337</v>
      </c>
      <c r="J17" s="14">
        <f>'[16]Prototypes This Month'!$L$8</f>
        <v>63.833333333333336</v>
      </c>
      <c r="K17" s="14">
        <f>'[16]Prototypes This Month'!$L$5</f>
        <v>1</v>
      </c>
      <c r="L17" s="9">
        <f>'[16]Peer Verifications This Month'!$L$7</f>
        <v>0.5</v>
      </c>
      <c r="M17" s="14">
        <f>'[16]Peer Verifications This Month'!$L$8</f>
        <v>141.91666666666666</v>
      </c>
      <c r="N17" s="7">
        <f>'[16]Peer Verifications This Month'!$L$5</f>
        <v>6</v>
      </c>
    </row>
    <row r="18" spans="1:14" x14ac:dyDescent="0.25">
      <c r="A18" s="27">
        <v>45894</v>
      </c>
      <c r="B18" s="6"/>
      <c r="C18" s="1">
        <f>'[17]PSIAs This Month'!$L$7</f>
        <v>0.75</v>
      </c>
      <c r="D18" s="14">
        <f>'[17]PSIAs This Month'!$L$8</f>
        <v>162.5</v>
      </c>
      <c r="E18" s="7">
        <f>'[17]PSIAs This Month'!$L$4</f>
        <v>1.25</v>
      </c>
      <c r="F18" s="10">
        <f>'[17]50s This Month'!$L$7</f>
        <v>0.5</v>
      </c>
      <c r="G18" s="14">
        <f>'[17]50s This Month'!$L$8</f>
        <v>27.5</v>
      </c>
      <c r="H18" s="26">
        <f>'[17]50s This Month'!$L$4</f>
        <v>0</v>
      </c>
      <c r="I18" s="9">
        <f>'[17]Prototypes This Month'!$L$7</f>
        <v>0.8571428571428571</v>
      </c>
      <c r="J18" s="14">
        <f>'[17]Prototypes This Month'!$L$8</f>
        <v>167.14285714285714</v>
      </c>
      <c r="K18" s="7">
        <f>'[17]Prototypes This Month'!$L$4</f>
        <v>-1.7142857142857142</v>
      </c>
      <c r="L18" s="9">
        <f>'[17]Peer Verifications This Month'!$L$7</f>
        <v>0</v>
      </c>
      <c r="M18" s="14">
        <f>'[17]Peer Verifications This Month'!$L$8</f>
        <v>165</v>
      </c>
      <c r="N18" s="7">
        <f>'[17]Peer Verifications This Month'!$L$4</f>
        <v>4</v>
      </c>
    </row>
    <row r="19" spans="1:14" x14ac:dyDescent="0.25">
      <c r="A19" s="24"/>
      <c r="B19" s="6"/>
      <c r="C19" s="1"/>
      <c r="D19" s="14"/>
      <c r="E19" s="7"/>
      <c r="F19" s="10"/>
      <c r="G19" s="17"/>
      <c r="H19" s="26"/>
      <c r="I19" s="9"/>
      <c r="J19" s="14"/>
      <c r="K19" s="7"/>
      <c r="L19" s="9"/>
      <c r="M19" s="14"/>
      <c r="N19" s="7"/>
    </row>
    <row r="20" spans="1:14" x14ac:dyDescent="0.25">
      <c r="A20" s="24"/>
      <c r="B20" s="6"/>
      <c r="C20" s="1"/>
      <c r="D20" s="14"/>
      <c r="E20" s="7"/>
      <c r="F20" s="10"/>
      <c r="G20" s="17"/>
      <c r="H20" s="26"/>
      <c r="I20" s="9"/>
      <c r="J20" s="14"/>
      <c r="K20" s="7">
        <f>'[15]Prototypes This Month'!$L$4</f>
        <v>0.4</v>
      </c>
      <c r="L20" s="9"/>
      <c r="M20" s="14"/>
      <c r="N20" s="7"/>
    </row>
    <row r="21" spans="1:14" x14ac:dyDescent="0.25">
      <c r="A21" s="24" t="s">
        <v>9</v>
      </c>
      <c r="B21" s="8"/>
      <c r="C21" s="16">
        <f>AVERAGE(SLAs_Over_Time[% PSIAs On Time])</f>
        <v>0.2176895000424412</v>
      </c>
      <c r="D21" s="14">
        <f>AVERAGE(SLAs_Over_Time[PSIA Average Billed Minutes])</f>
        <v>547.93422247686954</v>
      </c>
      <c r="E21" s="7">
        <f>AVERAGE(SLAs_Over_Time[PSIA Average Days Overdue])</f>
        <v>21.86468678380443</v>
      </c>
      <c r="F21" s="12">
        <f>AVERAGE(SLAs_Over_Time[% 50% Reviews On Time])</f>
        <v>0.78928571428571437</v>
      </c>
      <c r="G21" s="14">
        <f>AVERAGE(SLAs_Over_Time[50% Average Billed Minutes])</f>
        <v>35.228571428571428</v>
      </c>
      <c r="H21" s="14">
        <f>AVERAGE(SLAs_Over_Time[50% Average Days Overdue])</f>
        <v>-1.8586565806877842</v>
      </c>
      <c r="I21" s="12">
        <f>AVERAGE(SLAs_Over_Time[% Prototypes On Time])</f>
        <v>0.58746498599439778</v>
      </c>
      <c r="J21" s="14">
        <f>AVERAGE(SLAs_Over_Time[Prototype Average Billed Minutes])</f>
        <v>124.94897292250235</v>
      </c>
      <c r="K21" s="14">
        <f>AVERAGE(SLAs_Over_Time[Prototype Average Days Overdue])</f>
        <v>1.3312830687830686</v>
      </c>
      <c r="L21" s="12">
        <f>AVERAGE(SLAs_Over_Time[% Peer Reviews On Time])</f>
        <v>0.25154061624649859</v>
      </c>
      <c r="M21" s="14">
        <f>AVERAGE(SLAs_Over_Time[Peer Review Billed Minutes])</f>
        <v>177.91666666666669</v>
      </c>
      <c r="N21" s="14">
        <f>AVERAGE(SLAs_Over_Time[Peer Review Average Days Overdue])</f>
        <v>41.855042016806728</v>
      </c>
    </row>
    <row r="22" spans="1:14" ht="15.75" thickBot="1" x14ac:dyDescent="0.3">
      <c r="A22" s="25" t="s">
        <v>10</v>
      </c>
      <c r="B22" s="18"/>
      <c r="C22" s="19">
        <f t="shared" ref="C22:N22" si="0">AVERAGE(C11:C17)</f>
        <v>0.31330653473510617</v>
      </c>
      <c r="D22" s="11">
        <f t="shared" si="0"/>
        <v>386.85104617604617</v>
      </c>
      <c r="E22" s="20">
        <f t="shared" si="0"/>
        <v>11.952489177489175</v>
      </c>
      <c r="F22" s="21">
        <f t="shared" si="0"/>
        <v>0.57499999999999996</v>
      </c>
      <c r="G22" s="11">
        <f t="shared" si="0"/>
        <v>62.8</v>
      </c>
      <c r="H22" s="11">
        <f t="shared" si="0"/>
        <v>0.9</v>
      </c>
      <c r="I22" s="21">
        <f t="shared" si="0"/>
        <v>0.48452380952380952</v>
      </c>
      <c r="J22" s="11">
        <f t="shared" si="0"/>
        <v>134.96190476190478</v>
      </c>
      <c r="K22" s="11">
        <f t="shared" si="0"/>
        <v>3.4440476190476192</v>
      </c>
      <c r="L22" s="21">
        <f t="shared" si="0"/>
        <v>0.29346405228758171</v>
      </c>
      <c r="M22" s="11">
        <f t="shared" si="0"/>
        <v>180.06944444444446</v>
      </c>
      <c r="N22" s="20">
        <f t="shared" si="0"/>
        <v>48.16421568627451</v>
      </c>
    </row>
    <row r="23" spans="1:14" x14ac:dyDescent="0.25">
      <c r="C23" s="1"/>
      <c r="F23" s="1"/>
      <c r="L23" s="1"/>
    </row>
    <row r="24" spans="1:14" x14ac:dyDescent="0.25">
      <c r="C24" s="1"/>
      <c r="F24" s="1"/>
      <c r="L24" s="1"/>
    </row>
    <row r="25" spans="1:14" x14ac:dyDescent="0.25">
      <c r="C25" s="1"/>
      <c r="F25" s="1"/>
      <c r="L25" s="1"/>
    </row>
    <row r="26" spans="1:14" x14ac:dyDescent="0.25">
      <c r="C26" s="1"/>
      <c r="F26" s="1"/>
      <c r="L26" s="1"/>
    </row>
    <row r="27" spans="1:14" x14ac:dyDescent="0.25">
      <c r="C27" s="1"/>
      <c r="F27" s="1"/>
      <c r="L27" s="1"/>
    </row>
    <row r="28" spans="1:14" x14ac:dyDescent="0.25">
      <c r="C28" s="1"/>
      <c r="F28" s="1"/>
      <c r="L28" s="1"/>
    </row>
    <row r="29" spans="1:14" x14ac:dyDescent="0.25">
      <c r="C29" s="1"/>
      <c r="F29" s="1"/>
      <c r="L29" s="1"/>
    </row>
    <row r="30" spans="1:14" x14ac:dyDescent="0.25">
      <c r="C30" s="1"/>
      <c r="F30" s="1"/>
      <c r="L30" s="1"/>
    </row>
    <row r="31" spans="1:14" x14ac:dyDescent="0.25">
      <c r="C31" s="1"/>
      <c r="F31" s="1"/>
      <c r="L31" s="1"/>
    </row>
    <row r="32" spans="1:14" x14ac:dyDescent="0.25">
      <c r="C32" s="1"/>
      <c r="F32" s="1"/>
      <c r="L32" s="1"/>
    </row>
    <row r="33" spans="3:12" x14ac:dyDescent="0.25">
      <c r="C33" s="1"/>
      <c r="F33" s="1"/>
      <c r="L33" s="1"/>
    </row>
    <row r="34" spans="3:12" x14ac:dyDescent="0.25">
      <c r="C34" s="1"/>
      <c r="F34" s="1"/>
      <c r="L34" s="1"/>
    </row>
    <row r="35" spans="3:12" x14ac:dyDescent="0.25">
      <c r="C35" s="1"/>
      <c r="F35" s="1"/>
      <c r="L35" s="1"/>
    </row>
    <row r="36" spans="3:12" x14ac:dyDescent="0.25">
      <c r="C36" s="1"/>
      <c r="F36" s="1"/>
      <c r="L36" s="1"/>
    </row>
    <row r="37" spans="3:12" x14ac:dyDescent="0.25">
      <c r="C37" s="1"/>
      <c r="F37" s="1"/>
      <c r="L37" s="1"/>
    </row>
    <row r="38" spans="3:12" x14ac:dyDescent="0.25">
      <c r="C38" s="1"/>
      <c r="F38" s="1"/>
      <c r="L38" s="1"/>
    </row>
    <row r="39" spans="3:12" x14ac:dyDescent="0.25">
      <c r="C39" s="1"/>
      <c r="F39" s="1"/>
      <c r="L39" s="1"/>
    </row>
    <row r="40" spans="3:12" x14ac:dyDescent="0.25">
      <c r="C40" s="1"/>
      <c r="F40" s="1"/>
      <c r="L40" s="1"/>
    </row>
    <row r="41" spans="3:12" x14ac:dyDescent="0.25">
      <c r="C41" s="1"/>
      <c r="F41" s="1"/>
      <c r="L41" s="1"/>
    </row>
    <row r="42" spans="3:12" x14ac:dyDescent="0.25">
      <c r="C42" s="1"/>
      <c r="F42" s="1"/>
      <c r="L42" s="1"/>
    </row>
  </sheetData>
  <phoneticPr fontId="1" type="noConversion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 and Time Data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Larsen</dc:creator>
  <cp:lastModifiedBy>Wyatt Nilsson</cp:lastModifiedBy>
  <dcterms:created xsi:type="dcterms:W3CDTF">2024-05-24T16:18:57Z</dcterms:created>
  <dcterms:modified xsi:type="dcterms:W3CDTF">2025-09-17T22:28:59Z</dcterms:modified>
</cp:coreProperties>
</file>