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api.box.com/wopi/files/1995914277468/WOPIServiceId_TP_BOX_2/WOPIUserId_-/"/>
    </mc:Choice>
  </mc:AlternateContent>
  <xr:revisionPtr revIDLastSave="367" documentId="13_ncr:1_{E75D683B-5AF3-42FE-9AE9-FE259D4BA44A}" xr6:coauthVersionLast="47" xr6:coauthVersionMax="47" xr10:uidLastSave="{108A299D-10F5-479E-972C-8EAA518FC7D8}"/>
  <bookViews>
    <workbookView xWindow="7785" yWindow="3150" windowWidth="23220" windowHeight="15345" xr2:uid="{C020AC1A-066C-49E3-9B8D-19805A06CB89}"/>
  </bookViews>
  <sheets>
    <sheet name="SLA and Time Data" sheetId="1" r:id="rId1"/>
    <sheet name="Data Analysi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G3" i="1" l="1"/>
  <c r="F3" i="1"/>
  <c r="M15" i="1" l="1"/>
  <c r="L15" i="1"/>
  <c r="K15" i="1"/>
  <c r="M14" i="1" l="1"/>
  <c r="L14" i="1"/>
  <c r="K14" i="1"/>
  <c r="J15" i="1" l="1"/>
  <c r="J14" i="1"/>
  <c r="I15" i="1"/>
  <c r="I14" i="1"/>
  <c r="H15" i="1"/>
  <c r="H14" i="1"/>
  <c r="G15" i="1"/>
  <c r="F15" i="1"/>
  <c r="E15" i="1"/>
  <c r="D15" i="1" l="1"/>
  <c r="D14" i="1"/>
  <c r="C15" i="1"/>
  <c r="C14" i="1"/>
  <c r="B15" i="1"/>
  <c r="B14" i="1"/>
  <c r="M19" i="1"/>
  <c r="L18" i="1"/>
  <c r="L19" i="1"/>
  <c r="K19" i="1"/>
  <c r="J19" i="1"/>
  <c r="J18" i="1"/>
  <c r="J17" i="1"/>
  <c r="J16" i="1"/>
  <c r="J13" i="1"/>
  <c r="J12" i="1"/>
  <c r="J11" i="1"/>
  <c r="J10" i="1"/>
  <c r="J9" i="1"/>
  <c r="J8" i="1"/>
  <c r="J7" i="1"/>
  <c r="J6" i="1"/>
  <c r="J5" i="1"/>
  <c r="J3" i="1"/>
  <c r="I19" i="1"/>
  <c r="I18" i="1"/>
  <c r="I17" i="1"/>
  <c r="I16" i="1"/>
  <c r="I13" i="1"/>
  <c r="I12" i="1"/>
  <c r="I11" i="1"/>
  <c r="I10" i="1"/>
  <c r="I9" i="1"/>
  <c r="I8" i="1"/>
  <c r="I7" i="1"/>
  <c r="I6" i="1"/>
  <c r="I5" i="1"/>
  <c r="I3" i="1"/>
  <c r="H19" i="1"/>
  <c r="H18" i="1"/>
  <c r="H17" i="1"/>
  <c r="H16" i="1"/>
  <c r="H13" i="1"/>
  <c r="H12" i="1"/>
  <c r="H11" i="1"/>
  <c r="H10" i="1"/>
  <c r="H9" i="1"/>
  <c r="H8" i="1"/>
  <c r="H7" i="1"/>
  <c r="H6" i="1"/>
  <c r="H5" i="1"/>
  <c r="H3" i="1"/>
  <c r="G19" i="1"/>
  <c r="G16" i="1"/>
  <c r="F19" i="1"/>
  <c r="F16" i="1"/>
  <c r="E19" i="1"/>
  <c r="E4" i="1"/>
  <c r="E3" i="1"/>
  <c r="E16" i="1"/>
  <c r="D19" i="1"/>
  <c r="D18" i="1"/>
  <c r="D16" i="1"/>
  <c r="D13" i="1"/>
  <c r="D12" i="1"/>
  <c r="D11" i="1"/>
  <c r="D10" i="1"/>
  <c r="D9" i="1"/>
  <c r="D8" i="1"/>
  <c r="D7" i="1"/>
  <c r="D6" i="1"/>
  <c r="D5" i="1"/>
  <c r="D3" i="1"/>
  <c r="C19" i="1"/>
  <c r="C18" i="1"/>
  <c r="C17" i="1"/>
  <c r="C16" i="1"/>
  <c r="C13" i="1"/>
  <c r="C12" i="1"/>
  <c r="C11" i="1"/>
  <c r="C10" i="1"/>
  <c r="C9" i="1"/>
  <c r="C8" i="1"/>
  <c r="C7" i="1"/>
  <c r="C6" i="1"/>
  <c r="C5" i="1"/>
  <c r="C3" i="1"/>
  <c r="B3" i="1"/>
  <c r="B19" i="1"/>
  <c r="B18" i="1"/>
  <c r="B17" i="1"/>
  <c r="B16" i="1"/>
  <c r="B13" i="1"/>
  <c r="B12" i="1"/>
  <c r="B11" i="1"/>
  <c r="B10" i="1"/>
  <c r="B9" i="1"/>
  <c r="B8" i="1"/>
  <c r="B7" i="1"/>
  <c r="B6" i="1"/>
  <c r="B5" i="1"/>
  <c r="B4" i="1"/>
  <c r="H4" i="1"/>
  <c r="I4" i="1"/>
  <c r="J4" i="1"/>
  <c r="C4" i="1"/>
  <c r="D4" i="1"/>
  <c r="M11" i="1"/>
  <c r="M12" i="1"/>
  <c r="G9" i="1"/>
  <c r="F9" i="1"/>
  <c r="E9" i="1"/>
  <c r="M18" i="1"/>
  <c r="K18" i="1"/>
  <c r="M17" i="1"/>
  <c r="L17" i="1"/>
  <c r="K17" i="1"/>
  <c r="M16" i="1"/>
  <c r="L16" i="1"/>
  <c r="K16" i="1"/>
  <c r="M13" i="1"/>
  <c r="L13" i="1"/>
  <c r="K13" i="1"/>
  <c r="G13" i="1"/>
  <c r="F13" i="1"/>
  <c r="E13" i="1"/>
  <c r="G12" i="1"/>
  <c r="F12" i="1"/>
  <c r="E12" i="1"/>
  <c r="G11" i="1"/>
  <c r="F11" i="1"/>
  <c r="E11" i="1"/>
  <c r="G10" i="1"/>
  <c r="F10" i="1"/>
  <c r="E10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B21" i="1" l="1"/>
  <c r="G21" i="1"/>
  <c r="I21" i="1"/>
  <c r="H21" i="1"/>
  <c r="C21" i="1"/>
  <c r="D21" i="1"/>
  <c r="J20" i="1"/>
  <c r="E21" i="1"/>
  <c r="B20" i="1"/>
  <c r="F20" i="1"/>
  <c r="J21" i="1"/>
  <c r="D20" i="1"/>
  <c r="C20" i="1"/>
  <c r="H20" i="1"/>
  <c r="I20" i="1"/>
  <c r="E20" i="1"/>
  <c r="M21" i="1"/>
  <c r="M20" i="1"/>
  <c r="G20" i="1"/>
  <c r="F21" i="1"/>
  <c r="L21" i="1"/>
  <c r="L20" i="1"/>
  <c r="K20" i="1"/>
  <c r="K21" i="1"/>
</calcChain>
</file>

<file path=xl/sharedStrings.xml><?xml version="1.0" encoding="utf-8"?>
<sst xmlns="http://schemas.openxmlformats.org/spreadsheetml/2006/main" count="47" uniqueCount="20">
  <si>
    <t>Month</t>
  </si>
  <si>
    <t>N/A</t>
  </si>
  <si>
    <t>Average (All Time)</t>
  </si>
  <si>
    <t>Average (Year to Date)</t>
  </si>
  <si>
    <t>Prototypes</t>
  </si>
  <si>
    <t>50% Reviews</t>
  </si>
  <si>
    <t>PSIAs</t>
  </si>
  <si>
    <t>Peer Verifications</t>
  </si>
  <si>
    <t>On Time 1</t>
  </si>
  <si>
    <t>Average Days Overdue 1</t>
  </si>
  <si>
    <t>On Time 2</t>
  </si>
  <si>
    <t>Average Days Overdue 2</t>
  </si>
  <si>
    <t>On Time 3</t>
  </si>
  <si>
    <t>Average Days Overdue 3</t>
  </si>
  <si>
    <t>On Time 4</t>
  </si>
  <si>
    <t>Average Days Overdue 4</t>
  </si>
  <si>
    <t>Average Billed Minutes 1</t>
  </si>
  <si>
    <t>Average Billed Minutes 2</t>
  </si>
  <si>
    <t>Average Billed Minutes 3</t>
  </si>
  <si>
    <t>Average Billed Minutes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</si>
</sst>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Calibri"/>
      <family val="2"/>
    </font>
    <font>
      <sz val="14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0" xfId="0" applyNumberFormat="1" applyFont="1"/>
    <xf numFmtId="164" fontId="3" fillId="0" borderId="0" xfId="0" applyNumberFormat="1" applyFont="1"/>
    <xf numFmtId="0" fontId="3" fillId="0" borderId="2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vertical="top" wrapText="1"/>
    </xf>
    <xf numFmtId="0" fontId="3" fillId="0" borderId="0" xfId="0" applyFont="1"/>
    <xf numFmtId="9" fontId="3" fillId="0" borderId="0" xfId="0" applyNumberFormat="1" applyFont="1"/>
    <xf numFmtId="0" fontId="4" fillId="2" borderId="10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1" fontId="3" fillId="0" borderId="0" xfId="0" applyNumberFormat="1" applyFont="1" applyAlignment="1">
      <alignment horizontal="right"/>
    </xf>
    <xf numFmtId="1" fontId="3" fillId="0" borderId="3" xfId="0" applyNumberFormat="1" applyFont="1" applyBorder="1" applyAlignment="1">
      <alignment horizontal="right"/>
    </xf>
    <xf numFmtId="164" fontId="3" fillId="0" borderId="0" xfId="0" applyNumberFormat="1" applyFont="1" applyAlignment="1">
      <alignment horizontal="right"/>
    </xf>
    <xf numFmtId="9" fontId="3" fillId="0" borderId="4" xfId="0" applyNumberFormat="1" applyFont="1" applyBorder="1" applyAlignment="1">
      <alignment horizontal="right"/>
    </xf>
    <xf numFmtId="1" fontId="3" fillId="0" borderId="5" xfId="0" applyNumberFormat="1" applyFont="1" applyBorder="1" applyAlignment="1">
      <alignment horizontal="right"/>
    </xf>
    <xf numFmtId="1" fontId="3" fillId="0" borderId="6" xfId="0" applyNumberFormat="1" applyFont="1" applyBorder="1" applyAlignment="1">
      <alignment horizontal="right"/>
    </xf>
    <xf numFmtId="17" fontId="3" fillId="0" borderId="8" xfId="0" applyNumberFormat="1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9" fontId="5" fillId="0" borderId="2" xfId="0" applyNumberFormat="1" applyFont="1" applyBorder="1" applyAlignment="1">
      <alignment horizontal="right"/>
    </xf>
    <xf numFmtId="1" fontId="5" fillId="0" borderId="0" xfId="0" applyNumberFormat="1" applyFont="1" applyAlignment="1">
      <alignment horizontal="right"/>
    </xf>
    <xf numFmtId="1" fontId="5" fillId="0" borderId="3" xfId="0" applyNumberFormat="1" applyFont="1" applyBorder="1" applyAlignment="1">
      <alignment horizontal="right"/>
    </xf>
    <xf numFmtId="0" fontId="5" fillId="0" borderId="0" xfId="0" applyFont="1"/>
    <xf numFmtId="0" fontId="3" fillId="0" borderId="14" xfId="0" applyFont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47CE0BBD-E8E0-41FC-9D8C-88B8A73B25F0}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'SLA and Time Data'!$E$2</c:f>
              <c:strCache>
                <c:ptCount val="1"/>
                <c:pt idx="0">
                  <c:v>On Time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'SLA and Time Data'!$A$3:$A$20</c:f>
              <c:numCache>
                <c:formatCode>mmm\-yy</c:formatCode>
                <c:ptCount val="17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  <c:pt idx="12">
                  <c:v>45748</c:v>
                </c:pt>
                <c:pt idx="13">
                  <c:v>45778</c:v>
                </c:pt>
                <c:pt idx="14">
                  <c:v>45809</c:v>
                </c:pt>
                <c:pt idx="15">
                  <c:v>45839</c:v>
                </c:pt>
                <c:pt idx="16">
                  <c:v>45870</c:v>
                </c:pt>
              </c:numCache>
            </c:numRef>
          </c:cat>
          <c:val>
            <c:numRef>
              <c:f>'SLA and Time Data'!$E$3:$E$20</c:f>
              <c:numCache>
                <c:formatCode>0.0%</c:formatCode>
                <c:ptCount val="17"/>
                <c:pt idx="0">
                  <c:v>0.75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0.75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</c:v>
                </c:pt>
                <c:pt idx="10">
                  <c:v>0.8</c:v>
                </c:pt>
                <c:pt idx="12">
                  <c:v>0</c:v>
                </c:pt>
                <c:pt idx="13">
                  <c:v>1</c:v>
                </c:pt>
                <c:pt idx="1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6-434D-A07B-0BC5501DB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7647423"/>
        <c:axId val="1487645983"/>
      </c:barChart>
      <c:dateAx>
        <c:axId val="148764742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45983"/>
        <c:crosses val="autoZero"/>
        <c:auto val="1"/>
        <c:lblOffset val="100"/>
        <c:baseTimeUnit val="months"/>
      </c:dateAx>
      <c:valAx>
        <c:axId val="148764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4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'SLA and Time Data'!$I$57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'SLA and Time Data'!$A$3:$A$20</c:f>
              <c:numCache>
                <c:formatCode>mmm\-yy</c:formatCode>
                <c:ptCount val="17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  <c:pt idx="12">
                  <c:v>45748</c:v>
                </c:pt>
                <c:pt idx="13">
                  <c:v>45778</c:v>
                </c:pt>
                <c:pt idx="14">
                  <c:v>45809</c:v>
                </c:pt>
                <c:pt idx="15">
                  <c:v>45839</c:v>
                </c:pt>
                <c:pt idx="16">
                  <c:v>45870</c:v>
                </c:pt>
              </c:numCache>
            </c:numRef>
          </c:cat>
          <c:val>
            <c:numRef>
              <c:f>'SLA and Time Data'!$I$58:$I$77</c:f>
              <c:numCache>
                <c:formatCode>0.0%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B-4EDB-A01F-0A6EC0C57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106336"/>
        <c:axId val="916106816"/>
      </c:lineChart>
      <c:dateAx>
        <c:axId val="9161063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106816"/>
        <c:crosses val="autoZero"/>
        <c:auto val="1"/>
        <c:lblOffset val="100"/>
        <c:baseTimeUnit val="months"/>
      </c:dateAx>
      <c:valAx>
        <c:axId val="9161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10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'SLA and Time Data'!$F$57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'SLA and Time Data'!$A$3:$A$20</c:f>
              <c:numCache>
                <c:formatCode>mmm\-yy</c:formatCode>
                <c:ptCount val="17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  <c:pt idx="12">
                  <c:v>45748</c:v>
                </c:pt>
                <c:pt idx="13">
                  <c:v>45778</c:v>
                </c:pt>
                <c:pt idx="14">
                  <c:v>45809</c:v>
                </c:pt>
                <c:pt idx="15">
                  <c:v>45839</c:v>
                </c:pt>
                <c:pt idx="16">
                  <c:v>45870</c:v>
                </c:pt>
              </c:numCache>
            </c:numRef>
          </c:cat>
          <c:val>
            <c:numRef>
              <c:f>'SLA and Time Data'!$F$58:$F$77</c:f>
              <c:numCache>
                <c:formatCode>0.0%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14E9-406F-84D7-1E0227711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419008"/>
        <c:axId val="1486417088"/>
      </c:barChart>
      <c:dateAx>
        <c:axId val="148641900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417088"/>
        <c:crosses val="autoZero"/>
        <c:auto val="1"/>
        <c:lblOffset val="100"/>
        <c:baseTimeUnit val="months"/>
      </c:dateAx>
      <c:valAx>
        <c:axId val="14864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41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'SLA and Time Data'!$K$57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'SLA and Time Data'!$A$3:$A$20</c:f>
              <c:numCache>
                <c:formatCode>mmm\-yy</c:formatCode>
                <c:ptCount val="17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  <c:pt idx="12">
                  <c:v>45748</c:v>
                </c:pt>
                <c:pt idx="13">
                  <c:v>45778</c:v>
                </c:pt>
                <c:pt idx="14">
                  <c:v>45809</c:v>
                </c:pt>
                <c:pt idx="15">
                  <c:v>45839</c:v>
                </c:pt>
                <c:pt idx="16">
                  <c:v>45870</c:v>
                </c:pt>
              </c:numCache>
            </c:numRef>
          </c:cat>
          <c:val>
            <c:numRef>
              <c:f>'SLA and Time Data'!$K$58:$K$77</c:f>
              <c:numCache>
                <c:formatCode>0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D5EF-4457-95AA-10A230A46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7647423"/>
        <c:axId val="1487645983"/>
      </c:barChart>
      <c:dateAx>
        <c:axId val="148764742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45983"/>
        <c:crosses val="autoZero"/>
        <c:auto val="1"/>
        <c:lblOffset val="100"/>
        <c:baseTimeUnit val="months"/>
      </c:dateAx>
      <c:valAx>
        <c:axId val="148764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4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'SLA and Time Data'!$J$57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'SLA and Time Data'!$A$3:$A$20</c:f>
              <c:numCache>
                <c:formatCode>mmm\-yy</c:formatCode>
                <c:ptCount val="17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  <c:pt idx="12">
                  <c:v>45748</c:v>
                </c:pt>
                <c:pt idx="13">
                  <c:v>45778</c:v>
                </c:pt>
                <c:pt idx="14">
                  <c:v>45809</c:v>
                </c:pt>
                <c:pt idx="15">
                  <c:v>45839</c:v>
                </c:pt>
                <c:pt idx="16">
                  <c:v>45870</c:v>
                </c:pt>
              </c:numCache>
            </c:numRef>
          </c:cat>
          <c:val>
            <c:numRef>
              <c:f>'SLA and Time Data'!$J$58:$J$77</c:f>
              <c:numCache>
                <c:formatCode>0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5D47-4DF1-8D4B-E659FD073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7647423"/>
        <c:axId val="1487645983"/>
      </c:barChart>
      <c:dateAx>
        <c:axId val="148764742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45983"/>
        <c:crosses val="autoZero"/>
        <c:auto val="1"/>
        <c:lblOffset val="100"/>
        <c:baseTimeUnit val="months"/>
      </c:dateAx>
      <c:valAx>
        <c:axId val="148764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4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264320</xdr:colOff>
      <xdr:row>4</xdr:row>
      <xdr:rowOff>0</xdr:rowOff>
    </xdr:from>
    <xdr:to>
      <xdr:col>29</xdr:col>
      <xdr:colOff>261938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03015D-EA46-41E8-BB97-7A9D08DD2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</xdr:row>
      <xdr:rowOff>28575</xdr:rowOff>
    </xdr:from>
    <xdr:to>
      <xdr:col>13</xdr:col>
      <xdr:colOff>192882</xdr:colOff>
      <xdr:row>18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EB4BE7-FEAC-4EBC-91B2-B7A8949EC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307182</xdr:colOff>
      <xdr:row>19</xdr:row>
      <xdr:rowOff>57150</xdr:rowOff>
    </xdr:from>
    <xdr:to>
      <xdr:col>29</xdr:col>
      <xdr:colOff>266700</xdr:colOff>
      <xdr:row>33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E5BBCC-1A36-4C2A-ADBD-35187FE84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2858</xdr:colOff>
      <xdr:row>19</xdr:row>
      <xdr:rowOff>61913</xdr:rowOff>
    </xdr:from>
    <xdr:to>
      <xdr:col>11</xdr:col>
      <xdr:colOff>240507</xdr:colOff>
      <xdr:row>33</xdr:row>
      <xdr:rowOff>136208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37F49E-3124-4379-9984-1315338EA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538163</xdr:colOff>
      <xdr:row>34</xdr:row>
      <xdr:rowOff>166688</xdr:rowOff>
    </xdr:from>
    <xdr:to>
      <xdr:col>11</xdr:col>
      <xdr:colOff>162402</xdr:colOff>
      <xdr:row>49</xdr:row>
      <xdr:rowOff>60008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E2DDDE-6A33-4545-B086-83D214358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%20SLA\2024-04%20-%20SLA%20Report.xlsx" TargetMode="External"/><Relationship Id="rId1" Type="http://schemas.openxmlformats.org/officeDocument/2006/relationships/externalLinkPath" Target="file:///\\byu.local\dcedfsroot\ISData\IS\Quality%20Assurance\ACCESSIBILITY\SLA%20Monthly%20Reports\2024%20SLA\2024-04%20-%20SLA%20Report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yu.local\dcedfsroot\ISData\IS\Quality%20Assurance\ACCESSIBILITY\SLA%20Monthly%20Reports\2025%20SLA\2025-02%20-%20SLA%20Report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yu.local\dcedfsroot\ISData\IS\Quality%20Assurance\ACCESSIBILITY\SLA%20Monthly%20Reports\2025%20SLA\2025-01%20-%20SLA%20Report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3%20-%20SLA%20Report.xlsx" TargetMode="External"/><Relationship Id="rId1" Type="http://schemas.openxmlformats.org/officeDocument/2006/relationships/externalLinkPath" Target="file:///\\byu.local\dcedfsroot\ISData\IS\Quality%20Assurance\ACCESSIBILITY\SLA%20Monthly%20Reports\2025%20SLA\2025-03%20-%20SLA%20Report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4%20-%20SLA%20Report.xlsx" TargetMode="External"/><Relationship Id="rId1" Type="http://schemas.openxmlformats.org/officeDocument/2006/relationships/externalLinkPath" Target="file:///\\byu.local\dcedfsroot\ISData\IS\Quality%20Assurance\ACCESSIBILITY\SLA%20Monthly%20Reports\2025%20SLA\2025-04%20-%20SLA%20Repor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yu.local\dcedfsroot\ISData\IS\Quality%20Assurance\ACCESSIBILITY\SLA%20Monthly%20Reports\2025%20SLA\2025-05%20-%20SLA%20Report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6%20-%20SLA%20Report.xlsx" TargetMode="External"/><Relationship Id="rId1" Type="http://schemas.openxmlformats.org/officeDocument/2006/relationships/externalLinkPath" Target="file:///\\byu.local\dcedfsroot\ISData\IS\Quality%20Assurance\ACCESSIBILITY\SLA%20Monthly%20Reports\2025%20SLA\2025-06%20-%20SLA%20Report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7%20-%20SLA%20Report.xlsx" TargetMode="External"/><Relationship Id="rId1" Type="http://schemas.openxmlformats.org/officeDocument/2006/relationships/externalLinkPath" Target="file:///\\byu.local\dcedfsroot\ISData\IS\Quality%20Assurance\ACCESSIBILITY\SLA%20Monthly%20Reports\2025%20SLA\2025-07%20-%20SLA%20Report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IS\Quality%20Assurance\ACCESSIBILITY\SLA%20Monthly%20Reports\2025%20SLA\2025-08%20-%20SLA%20Report.xlsx" TargetMode="External"/><Relationship Id="rId1" Type="http://schemas.openxmlformats.org/officeDocument/2006/relationships/externalLinkPath" Target="file:///\\byu.local\dcedfsroot\ISData\IS\Quality%20Assurance\ACCESSIBILITY\SLA%20Monthly%20Reports\2025%20SLA\2025-08%20-%20SLA%20Repo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yu.local\dcedfsroot\ISData\IS\Quality%20Assurance\ACCESSIBILITY\SLA%20Monthly%20Reports\2024%20SLA\2024-05%20-%20SLA%20Repor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yu.local\dcedfsroot\ISData\IS\Quality%20Assurance\ACCESSIBILITY\SLA%20Monthly%20Reports\2024%20SLA\2024-06%20-%20SLA%20Repor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yu.local\dcedfsroot\ISData\IS\Quality%20Assurance\ACCESSIBILITY\SLA%20Monthly%20Reports\2024%20SLA\2024-07%20-%20SLA%20Repor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yu.local\dcedfsroot\ISData\IS\Quality%20Assurance\ACCESSIBILITY\SLA%20Monthly%20Reports\2024%20SLA\2024-08%20-%20SLA%20Repor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yu.local\dcedfsroot\ISData\IS\Quality%20Assurance\ACCESSIBILITY\SLA%20Monthly%20Reports\2024%20SLA\2024-09%20-%20SLA%20Repor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yu.local\dcedfsroot\ISData\IS\Quality%20Assurance\ACCESSIBILITY\SLA%20Monthly%20Reports\2024%20SLA\2024-10%20-%20SLA%20Repor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yu.local\dcedfsroot\ISData\IS\Quality%20Assurance\ACCESSIBILITY\SLA%20Monthly%20Reports\2024%20SLA\2024-11%20-%20SLA%20Repor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yu.local\dcedfsroot\ISData\IS\Quality%20Assurance\ACCESSIBILITY\SLA%20Monthly%20Reports\2024%20SLA\2024-12%20-%20SLA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26.266666666666666</v>
          </cell>
        </row>
        <row r="7">
          <cell r="L7">
            <v>0.26666666666666666</v>
          </cell>
        </row>
        <row r="8">
          <cell r="L8">
            <v>336.33333333333331</v>
          </cell>
        </row>
      </sheetData>
      <sheetData sheetId="1">
        <row r="4">
          <cell r="L4">
            <v>0.25</v>
          </cell>
        </row>
        <row r="7">
          <cell r="L7">
            <v>0.75</v>
          </cell>
        </row>
        <row r="8">
          <cell r="L8">
            <v>19.5</v>
          </cell>
        </row>
      </sheetData>
      <sheetData sheetId="2">
        <row r="4">
          <cell r="L4">
            <v>-1.1666666666666667</v>
          </cell>
        </row>
        <row r="7">
          <cell r="L7">
            <v>1</v>
          </cell>
        </row>
        <row r="8">
          <cell r="L8">
            <v>81.333333333333329</v>
          </cell>
        </row>
      </sheetData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IAs This Month"/>
      <sheetName val="50s This Month"/>
      <sheetName val="Prototypes This Month"/>
      <sheetName val="Peer Verification This Month"/>
      <sheetName val="Holidays"/>
    </sheetNames>
    <sheetDataSet>
      <sheetData sheetId="0">
        <row r="4">
          <cell r="L4">
            <v>10.75</v>
          </cell>
        </row>
        <row r="7">
          <cell r="L7">
            <v>0</v>
          </cell>
        </row>
        <row r="8">
          <cell r="L8">
            <v>325.75</v>
          </cell>
        </row>
      </sheetData>
      <sheetData sheetId="1">
        <row r="4">
          <cell r="L4">
            <v>-0.4</v>
          </cell>
        </row>
        <row r="7">
          <cell r="L7">
            <v>0.8</v>
          </cell>
        </row>
        <row r="8">
          <cell r="L8">
            <v>28.2</v>
          </cell>
        </row>
      </sheetData>
      <sheetData sheetId="2">
        <row r="4">
          <cell r="L4">
            <v>1.3333333333333333</v>
          </cell>
        </row>
        <row r="7">
          <cell r="L7">
            <v>0.33333333333333331</v>
          </cell>
        </row>
        <row r="8">
          <cell r="L8">
            <v>200</v>
          </cell>
        </row>
      </sheetData>
      <sheetData sheetId="3">
        <row r="4">
          <cell r="L4">
            <v>113.25</v>
          </cell>
        </row>
        <row r="7">
          <cell r="L7">
            <v>0.16666666666666666</v>
          </cell>
        </row>
        <row r="8">
          <cell r="L8">
            <v>183.5</v>
          </cell>
        </row>
      </sheetData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IAs This Month"/>
      <sheetName val="50s This Month"/>
      <sheetName val="Prototypes This Month"/>
      <sheetName val="Peer Verification This Month"/>
      <sheetName val="Holidays"/>
    </sheetNames>
    <sheetDataSet>
      <sheetData sheetId="0">
        <row r="4">
          <cell r="L4">
            <v>41.3</v>
          </cell>
        </row>
        <row r="7">
          <cell r="L7">
            <v>0.2</v>
          </cell>
        </row>
        <row r="8">
          <cell r="L8">
            <v>745.6</v>
          </cell>
        </row>
      </sheetData>
      <sheetData sheetId="1">
        <row r="4">
          <cell r="L4">
            <v>1</v>
          </cell>
        </row>
        <row r="7">
          <cell r="L7">
            <v>0.5</v>
          </cell>
        </row>
        <row r="8">
          <cell r="L8">
            <v>54</v>
          </cell>
        </row>
      </sheetData>
      <sheetData sheetId="2">
        <row r="4">
          <cell r="L4">
            <v>0</v>
          </cell>
        </row>
        <row r="7">
          <cell r="L7">
            <v>0.75</v>
          </cell>
        </row>
        <row r="8">
          <cell r="L8">
            <v>203</v>
          </cell>
        </row>
      </sheetData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s This Month"/>
      <sheetName val="Holidays"/>
    </sheetNames>
    <sheetDataSet>
      <sheetData sheetId="0">
        <row r="4">
          <cell r="L4">
            <v>11.25</v>
          </cell>
        </row>
        <row r="7">
          <cell r="L7">
            <v>0</v>
          </cell>
        </row>
        <row r="8">
          <cell r="L8">
            <v>180.5</v>
          </cell>
        </row>
      </sheetData>
      <sheetData sheetId="1"/>
      <sheetData sheetId="2">
        <row r="4">
          <cell r="L4">
            <v>13.125</v>
          </cell>
        </row>
        <row r="7">
          <cell r="L7">
            <v>0</v>
          </cell>
        </row>
        <row r="8">
          <cell r="L8">
            <v>218.625</v>
          </cell>
        </row>
      </sheetData>
      <sheetData sheetId="3">
        <row r="4">
          <cell r="L4">
            <v>116.5</v>
          </cell>
        </row>
        <row r="7">
          <cell r="L7">
            <v>0</v>
          </cell>
        </row>
        <row r="8">
          <cell r="L8">
            <v>173.75</v>
          </cell>
        </row>
      </sheetData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s This Month"/>
      <sheetName val="Holidays"/>
    </sheetNames>
    <sheetDataSet>
      <sheetData sheetId="0">
        <row r="4">
          <cell r="L4">
            <v>12.125</v>
          </cell>
        </row>
        <row r="7">
          <cell r="L7">
            <v>0.25</v>
          </cell>
        </row>
        <row r="8">
          <cell r="L8">
            <v>325.875</v>
          </cell>
        </row>
      </sheetData>
      <sheetData sheetId="1">
        <row r="4">
          <cell r="L4">
            <v>3</v>
          </cell>
        </row>
        <row r="7">
          <cell r="L7">
            <v>0</v>
          </cell>
        </row>
        <row r="8">
          <cell r="L8">
            <v>119</v>
          </cell>
        </row>
      </sheetData>
      <sheetData sheetId="2">
        <row r="4">
          <cell r="L4">
            <v>8</v>
          </cell>
        </row>
        <row r="7">
          <cell r="L7">
            <v>0</v>
          </cell>
        </row>
        <row r="8">
          <cell r="L8">
            <v>97.5</v>
          </cell>
        </row>
      </sheetData>
      <sheetData sheetId="3">
        <row r="4">
          <cell r="L4">
            <v>35.200000000000003</v>
          </cell>
        </row>
        <row r="7">
          <cell r="L7">
            <v>0</v>
          </cell>
        </row>
        <row r="8">
          <cell r="L8">
            <v>210.4</v>
          </cell>
        </row>
      </sheetData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IAs This Month"/>
      <sheetName val="50s This Month"/>
      <sheetName val="Prototypes This Month"/>
      <sheetName val="Peer Verifications This Month"/>
      <sheetName val="Holidays"/>
    </sheetNames>
    <sheetDataSet>
      <sheetData sheetId="0">
        <row r="4">
          <cell r="L4">
            <v>5.333333333333333</v>
          </cell>
        </row>
        <row r="7">
          <cell r="L7">
            <v>0.44444444444444442</v>
          </cell>
        </row>
        <row r="8">
          <cell r="L8">
            <v>474.77777777777777</v>
          </cell>
        </row>
      </sheetData>
      <sheetData sheetId="1">
        <row r="4">
          <cell r="L4">
            <v>0</v>
          </cell>
        </row>
        <row r="7">
          <cell r="L7">
            <v>1</v>
          </cell>
        </row>
        <row r="8">
          <cell r="L8">
            <v>50</v>
          </cell>
        </row>
      </sheetData>
      <sheetData sheetId="2">
        <row r="4">
          <cell r="L4">
            <v>0.25</v>
          </cell>
        </row>
        <row r="7">
          <cell r="L7">
            <v>0.875</v>
          </cell>
        </row>
        <row r="8">
          <cell r="L8">
            <v>105.375</v>
          </cell>
        </row>
      </sheetData>
      <sheetData sheetId="3">
        <row r="4">
          <cell r="L4">
            <v>18.235294117647058</v>
          </cell>
        </row>
        <row r="7">
          <cell r="L7">
            <v>0.29411764705882354</v>
          </cell>
        </row>
        <row r="8">
          <cell r="L8">
            <v>209.25</v>
          </cell>
        </row>
      </sheetData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s This Month"/>
      <sheetName val="Holidays"/>
    </sheetNames>
    <sheetDataSet>
      <sheetData sheetId="0">
        <row r="4">
          <cell r="L4">
            <v>-9.0909090909090912E-2</v>
          </cell>
        </row>
        <row r="7">
          <cell r="L7">
            <v>0.72727272727272729</v>
          </cell>
        </row>
        <row r="8">
          <cell r="L8">
            <v>437.45454545454544</v>
          </cell>
        </row>
      </sheetData>
      <sheetData sheetId="1"/>
      <sheetData sheetId="2">
        <row r="4">
          <cell r="L4">
            <v>0.4</v>
          </cell>
        </row>
        <row r="7">
          <cell r="L7">
            <v>0.6</v>
          </cell>
        </row>
        <row r="8">
          <cell r="L8">
            <v>56.4</v>
          </cell>
        </row>
      </sheetData>
      <sheetData sheetId="3">
        <row r="4">
          <cell r="L4">
            <v>-0.2</v>
          </cell>
        </row>
        <row r="7">
          <cell r="L7">
            <v>0.8</v>
          </cell>
        </row>
        <row r="8">
          <cell r="L8">
            <v>161.6</v>
          </cell>
        </row>
      </sheetData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s This Month"/>
      <sheetName val="Holidays"/>
    </sheetNames>
    <sheetDataSet>
      <sheetData sheetId="0">
        <row r="4">
          <cell r="L4">
            <v>0.14285714285714285</v>
          </cell>
        </row>
        <row r="7">
          <cell r="L7">
            <v>0.5714285714285714</v>
          </cell>
        </row>
        <row r="8">
          <cell r="L8">
            <v>218</v>
          </cell>
        </row>
      </sheetData>
      <sheetData sheetId="1"/>
      <sheetData sheetId="2">
        <row r="4">
          <cell r="L4">
            <v>-1.1666666666666667</v>
          </cell>
        </row>
        <row r="7">
          <cell r="L7">
            <v>0.83333333333333337</v>
          </cell>
        </row>
        <row r="8">
          <cell r="L8">
            <v>63.833333333333336</v>
          </cell>
        </row>
      </sheetData>
      <sheetData sheetId="3">
        <row r="5">
          <cell r="L5">
            <v>6</v>
          </cell>
        </row>
        <row r="7">
          <cell r="L7">
            <v>0.5</v>
          </cell>
        </row>
        <row r="8">
          <cell r="L8">
            <v>141.91666666666666</v>
          </cell>
        </row>
      </sheetData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s This Month"/>
      <sheetName val="Holidays"/>
    </sheetNames>
    <sheetDataSet>
      <sheetData sheetId="0">
        <row r="4">
          <cell r="L4">
            <v>1.25</v>
          </cell>
        </row>
        <row r="7">
          <cell r="L7">
            <v>0.75</v>
          </cell>
        </row>
        <row r="8">
          <cell r="L8">
            <v>162.5</v>
          </cell>
        </row>
      </sheetData>
      <sheetData sheetId="1">
        <row r="4">
          <cell r="L4">
            <v>-2</v>
          </cell>
        </row>
        <row r="7">
          <cell r="L7">
            <v>0.5</v>
          </cell>
        </row>
        <row r="8">
          <cell r="L8">
            <v>27.5</v>
          </cell>
        </row>
      </sheetData>
      <sheetData sheetId="2">
        <row r="4">
          <cell r="L4">
            <v>-1.7142857142857142</v>
          </cell>
        </row>
        <row r="7">
          <cell r="L7">
            <v>0.8571428571428571</v>
          </cell>
        </row>
        <row r="8">
          <cell r="L8">
            <v>167.14285714285714</v>
          </cell>
        </row>
      </sheetData>
      <sheetData sheetId="3">
        <row r="5">
          <cell r="L5">
            <v>2</v>
          </cell>
        </row>
        <row r="7">
          <cell r="L7">
            <v>0</v>
          </cell>
        </row>
        <row r="8">
          <cell r="L8">
            <v>165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19.5</v>
          </cell>
        </row>
        <row r="7">
          <cell r="L7">
            <v>0</v>
          </cell>
        </row>
        <row r="8">
          <cell r="L8">
            <v>625.33333333333337</v>
          </cell>
        </row>
      </sheetData>
      <sheetData sheetId="1">
        <row r="4">
          <cell r="L4">
            <v>-22</v>
          </cell>
        </row>
        <row r="7">
          <cell r="L7">
            <v>1</v>
          </cell>
        </row>
        <row r="8">
          <cell r="L8">
            <v>19</v>
          </cell>
        </row>
      </sheetData>
      <sheetData sheetId="2">
        <row r="4">
          <cell r="L4">
            <v>-2.4</v>
          </cell>
        </row>
        <row r="7">
          <cell r="L7">
            <v>0.4</v>
          </cell>
        </row>
        <row r="8">
          <cell r="L8">
            <v>117.11111111111111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15.4</v>
          </cell>
        </row>
        <row r="7">
          <cell r="L7">
            <v>0.2</v>
          </cell>
        </row>
        <row r="8">
          <cell r="L8">
            <v>845.6</v>
          </cell>
        </row>
      </sheetData>
      <sheetData sheetId="1">
        <row r="4">
          <cell r="L4">
            <v>-0.5</v>
          </cell>
        </row>
        <row r="7">
          <cell r="L7">
            <v>1</v>
          </cell>
        </row>
        <row r="8">
          <cell r="L8">
            <v>11.25</v>
          </cell>
        </row>
      </sheetData>
      <sheetData sheetId="2">
        <row r="4">
          <cell r="L4">
            <v>0.8</v>
          </cell>
        </row>
        <row r="7">
          <cell r="L7">
            <v>0.4</v>
          </cell>
        </row>
        <row r="8">
          <cell r="L8">
            <v>132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30.25</v>
          </cell>
        </row>
        <row r="7">
          <cell r="L7">
            <v>0</v>
          </cell>
        </row>
        <row r="8">
          <cell r="L8">
            <v>1426.75</v>
          </cell>
        </row>
      </sheetData>
      <sheetData sheetId="1">
        <row r="4">
          <cell r="L4">
            <v>-1.25</v>
          </cell>
        </row>
        <row r="7">
          <cell r="L7">
            <v>0.75</v>
          </cell>
        </row>
        <row r="8">
          <cell r="L8">
            <v>16</v>
          </cell>
        </row>
      </sheetData>
      <sheetData sheetId="2">
        <row r="4">
          <cell r="L4">
            <v>2.4</v>
          </cell>
        </row>
        <row r="7">
          <cell r="L7">
            <v>0.2</v>
          </cell>
        </row>
        <row r="8">
          <cell r="L8">
            <v>61.8</v>
          </cell>
        </row>
      </sheetData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54.75</v>
          </cell>
        </row>
        <row r="7">
          <cell r="L7">
            <v>0</v>
          </cell>
        </row>
        <row r="8">
          <cell r="L8">
            <v>987.5</v>
          </cell>
        </row>
      </sheetData>
      <sheetData sheetId="1">
        <row r="4">
          <cell r="L4">
            <v>-1.25</v>
          </cell>
        </row>
        <row r="7">
          <cell r="L7">
            <v>0.75</v>
          </cell>
        </row>
        <row r="8">
          <cell r="L8">
            <v>22.75</v>
          </cell>
        </row>
      </sheetData>
      <sheetData sheetId="2">
        <row r="4">
          <cell r="L4">
            <v>-1.5</v>
          </cell>
        </row>
        <row r="7">
          <cell r="L7">
            <v>0.75</v>
          </cell>
        </row>
        <row r="8">
          <cell r="L8">
            <v>292.25</v>
          </cell>
        </row>
      </sheetData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43</v>
          </cell>
        </row>
        <row r="7">
          <cell r="L7">
            <v>0</v>
          </cell>
        </row>
        <row r="8">
          <cell r="L8">
            <v>999.5</v>
          </cell>
        </row>
      </sheetData>
      <sheetData sheetId="1">
        <row r="4">
          <cell r="L4">
            <v>-5</v>
          </cell>
        </row>
        <row r="7">
          <cell r="L7">
            <v>1</v>
          </cell>
        </row>
        <row r="8">
          <cell r="L8">
            <v>10</v>
          </cell>
        </row>
      </sheetData>
      <sheetData sheetId="2">
        <row r="4">
          <cell r="L4">
            <v>-1</v>
          </cell>
        </row>
        <row r="7">
          <cell r="L7">
            <v>1</v>
          </cell>
        </row>
        <row r="8">
          <cell r="L8">
            <v>79</v>
          </cell>
        </row>
      </sheetData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39.142857142857146</v>
          </cell>
        </row>
        <row r="7">
          <cell r="L7">
            <v>0</v>
          </cell>
        </row>
        <row r="8">
          <cell r="L8">
            <v>568.57142857142856</v>
          </cell>
        </row>
      </sheetData>
      <sheetData sheetId="1">
        <row r="4">
          <cell r="L4">
            <v>0</v>
          </cell>
        </row>
        <row r="7">
          <cell r="L7">
            <v>1</v>
          </cell>
        </row>
        <row r="8">
          <cell r="L8">
            <v>0</v>
          </cell>
        </row>
      </sheetData>
      <sheetData sheetId="2">
        <row r="4">
          <cell r="L4">
            <v>-0.25</v>
          </cell>
        </row>
        <row r="7">
          <cell r="L7">
            <v>0.75</v>
          </cell>
        </row>
        <row r="8">
          <cell r="L8">
            <v>95</v>
          </cell>
        </row>
      </sheetData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34.272727272727273</v>
          </cell>
        </row>
        <row r="7">
          <cell r="L7">
            <v>9.0909090909090912E-2</v>
          </cell>
        </row>
        <row r="8">
          <cell r="L8">
            <v>291.63636363636363</v>
          </cell>
        </row>
      </sheetData>
      <sheetData sheetId="1">
        <row r="4">
          <cell r="L4">
            <v>0</v>
          </cell>
        </row>
        <row r="7">
          <cell r="L7">
            <v>1</v>
          </cell>
        </row>
        <row r="8">
          <cell r="L8">
            <v>58</v>
          </cell>
        </row>
      </sheetData>
      <sheetData sheetId="2">
        <row r="4">
          <cell r="L4">
            <v>1.2857142857142858</v>
          </cell>
        </row>
        <row r="7">
          <cell r="L7">
            <v>0.5714285714285714</v>
          </cell>
        </row>
        <row r="8">
          <cell r="L8">
            <v>84.428571428571431</v>
          </cell>
        </row>
      </sheetData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IAs This Month"/>
      <sheetName val="50s This Month"/>
      <sheetName val="Prototypes This Month"/>
      <sheetName val="Peer Verification This Month"/>
      <sheetName val="Holidays"/>
    </sheetNames>
    <sheetDataSet>
      <sheetData sheetId="0">
        <row r="4">
          <cell r="L4">
            <v>24.2</v>
          </cell>
        </row>
        <row r="7">
          <cell r="L7">
            <v>0.2</v>
          </cell>
        </row>
        <row r="8">
          <cell r="L8">
            <v>363.2</v>
          </cell>
        </row>
      </sheetData>
      <sheetData sheetId="1">
        <row r="4">
          <cell r="L4">
            <v>0</v>
          </cell>
        </row>
        <row r="7">
          <cell r="L7">
            <v>1</v>
          </cell>
        </row>
        <row r="8">
          <cell r="L8">
            <v>58</v>
          </cell>
        </row>
      </sheetData>
      <sheetData sheetId="2">
        <row r="4">
          <cell r="L4">
            <v>3</v>
          </cell>
        </row>
        <row r="7">
          <cell r="L7">
            <v>0.66666666666666663</v>
          </cell>
        </row>
        <row r="8">
          <cell r="L8">
            <v>69.333333333333329</v>
          </cell>
        </row>
      </sheetData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A2F292-8058-4BAE-B08E-ED62D0005CC0}" name="SLAs_Over_Time" displayName="SLAs_Over_Time" ref="A2:M20" totalsRowCount="1" headerRowDxfId="15" dataDxfId="14" totalsRowDxfId="13">
  <autoFilter ref="A2:M19" xr:uid="{C9A2F292-8058-4BAE-B08E-ED62D0005CC0}"/>
  <tableColumns count="13">
    <tableColumn id="1" xr3:uid="{5A0408F9-1240-40EF-B2CC-43DDE118B1F1}" name="Month" totalsRowLabel="Average (All Time)" totalsRowDxfId="12"/>
    <tableColumn id="2" xr3:uid="{1BDC8830-A1BF-4244-BFEE-8991EEFD6DF5}" name="On Time 1" totalsRowFunction="custom" totalsRowDxfId="11">
      <calculatedColumnFormula>'[2]Prototypes This Month'!$L$7</calculatedColumnFormula>
      <totalsRowFormula>AVERAGE(SLAs_Over_Time[On Time 1])</totalsRowFormula>
    </tableColumn>
    <tableColumn id="3" xr3:uid="{EC0402D9-D9BA-4885-A1DC-FFEF3191DDEE}" name="Average Billed Minutes 1" totalsRowFunction="custom" totalsRowDxfId="10">
      <calculatedColumnFormula>'[2]Prototypes This Month'!$L$8</calculatedColumnFormula>
      <totalsRowFormula>AVERAGE(SLAs_Over_Time[Average Billed Minutes 1])</totalsRowFormula>
    </tableColumn>
    <tableColumn id="8" xr3:uid="{7DE12AE1-F550-4928-9AA5-14721665B318}" name="Average Days Overdue 1" totalsRowFunction="custom" totalsRowDxfId="9">
      <calculatedColumnFormula>'[2]Prototypes This Month'!$L$4</calculatedColumnFormula>
      <totalsRowFormula>AVERAGE(SLAs_Over_Time[Average Days Overdue 1])</totalsRowFormula>
    </tableColumn>
    <tableColumn id="4" xr3:uid="{DE114B42-A640-40C9-B051-1785B1D488DB}" name="On Time 2" totalsRowFunction="custom" totalsRowDxfId="8">
      <totalsRowFormula>AVERAGE(SLAs_Over_Time[On Time 2])</totalsRowFormula>
    </tableColumn>
    <tableColumn id="5" xr3:uid="{3DCEC0E0-B46D-441D-BFCC-E1F7C75930A2}" name="Average Billed Minutes 2" totalsRowFunction="custom" totalsRowDxfId="7">
      <totalsRowFormula>AVERAGE(SLAs_Over_Time[Average Billed Minutes 2])</totalsRowFormula>
    </tableColumn>
    <tableColumn id="12" xr3:uid="{4095760D-F23B-481C-9854-4D28FE8BFF1C}" name="Average Days Overdue 2" totalsRowFunction="custom" totalsRowDxfId="6">
      <totalsRowFormula>AVERAGE(SLAs_Over_Time[Average Days Overdue 2])</totalsRowFormula>
    </tableColumn>
    <tableColumn id="9" xr3:uid="{397777AA-6A47-4804-9126-CA636324B531}" name="On Time 3" totalsRowFunction="custom" totalsRowDxfId="5">
      <calculatedColumnFormula>'[2]PSIAs This Month'!$L$7</calculatedColumnFormula>
      <totalsRowFormula>AVERAGE(SLAs_Over_Time[On Time 3])</totalsRowFormula>
    </tableColumn>
    <tableColumn id="10" xr3:uid="{D3633D4F-79E8-48CF-BFFA-24C7A7D3B723}" name="Average Billed Minutes 3" totalsRowFunction="custom" totalsRowDxfId="4">
      <calculatedColumnFormula>'[2]PSIAs This Month'!$L$8</calculatedColumnFormula>
      <totalsRowFormula>AVERAGE(SLAs_Over_Time[Average Billed Minutes 3])</totalsRowFormula>
    </tableColumn>
    <tableColumn id="13" xr3:uid="{E79A31C8-C920-4C4A-8B85-1C9C2FB41FF2}" name="Average Days Overdue 3" totalsRowFunction="custom" totalsRowDxfId="3">
      <calculatedColumnFormula>'[2]PSIAs This Month'!$L$4</calculatedColumnFormula>
      <totalsRowFormula>AVERAGE(SLAs_Over_Time[Average Days Overdue 3])</totalsRowFormula>
    </tableColumn>
    <tableColumn id="6" xr3:uid="{673BED38-108D-475B-B69E-CD3CD15626AF}" name="On Time 4" totalsRowFunction="custom" totalsRowDxfId="2">
      <calculatedColumnFormula>'[10]Peer Verification This Month'!$L$7</calculatedColumnFormula>
      <totalsRowFormula>AVERAGE(SLAs_Over_Time[On Time 4])</totalsRowFormula>
    </tableColumn>
    <tableColumn id="7" xr3:uid="{4CB59D73-8A1E-44DD-87D4-E55BF78D75ED}" name="Average Billed Minutes 4" totalsRowFunction="custom" totalsRowDxfId="1">
      <calculatedColumnFormula>'[10]Prototypes This Month'!$L$8</calculatedColumnFormula>
      <totalsRowFormula>AVERAGE(SLAs_Over_Time[Average Billed Minutes 4])</totalsRowFormula>
    </tableColumn>
    <tableColumn id="14" xr3:uid="{B719279A-8E87-4606-A878-7B34546FE9D6}" name="Average Days Overdue 4" totalsRowFunction="custom" totalsRowDxfId="0">
      <calculatedColumnFormula>'[15]Peer Verifications This Month'!$L$4</calculatedColumnFormula>
      <totalsRowFormula>AVERAGE(SLAs_Over_Time[Average Days Overdue 4])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D338C-EF25-4406-A530-FCF51186A088}">
  <dimension ref="A1:M78"/>
  <sheetViews>
    <sheetView tabSelected="1" zoomScale="80" zoomScaleNormal="80" workbookViewId="0"/>
  </sheetViews>
  <sheetFormatPr defaultRowHeight="18.75" x14ac:dyDescent="0.3"/>
  <cols>
    <col min="1" max="1" width="26" style="9" customWidth="1"/>
    <col min="2" max="2" width="16.28515625" style="9" bestFit="1" customWidth="1"/>
    <col min="3" max="3" width="17.85546875" style="9" bestFit="1" customWidth="1"/>
    <col min="4" max="4" width="16.5703125" style="9" bestFit="1" customWidth="1"/>
    <col min="5" max="5" width="16.28515625" style="9" bestFit="1" customWidth="1"/>
    <col min="6" max="6" width="17.85546875" style="9" bestFit="1" customWidth="1"/>
    <col min="7" max="7" width="16.5703125" style="9" bestFit="1" customWidth="1"/>
    <col min="8" max="8" width="16.28515625" style="9" bestFit="1" customWidth="1"/>
    <col min="9" max="9" width="17.85546875" style="9" bestFit="1" customWidth="1"/>
    <col min="10" max="10" width="16.5703125" style="9" bestFit="1" customWidth="1"/>
    <col min="11" max="11" width="16.28515625" style="9" bestFit="1" customWidth="1"/>
    <col min="12" max="12" width="17.85546875" style="9" bestFit="1" customWidth="1"/>
    <col min="13" max="13" width="16.5703125" style="9" bestFit="1" customWidth="1"/>
    <col min="14" max="16384" width="9.140625" style="9"/>
  </cols>
  <sheetData>
    <row r="1" spans="1:13" ht="38.25" customHeight="1" thickBot="1" x14ac:dyDescent="0.35">
      <c r="A1" s="11"/>
      <c r="B1" s="28" t="s">
        <v>4</v>
      </c>
      <c r="C1" s="28"/>
      <c r="D1" s="28"/>
      <c r="E1" s="29" t="s">
        <v>5</v>
      </c>
      <c r="F1" s="28"/>
      <c r="G1" s="28"/>
      <c r="H1" s="29" t="s">
        <v>6</v>
      </c>
      <c r="I1" s="28"/>
      <c r="J1" s="28"/>
      <c r="K1" s="29" t="s">
        <v>7</v>
      </c>
      <c r="L1" s="28"/>
      <c r="M1" s="30"/>
    </row>
    <row r="2" spans="1:13" s="8" customFormat="1" ht="37.5" x14ac:dyDescent="0.25">
      <c r="A2" s="1" t="s">
        <v>0</v>
      </c>
      <c r="B2" s="3" t="s">
        <v>8</v>
      </c>
      <c r="C2" s="2" t="s">
        <v>16</v>
      </c>
      <c r="D2" s="2" t="s">
        <v>9</v>
      </c>
      <c r="E2" s="3" t="s">
        <v>10</v>
      </c>
      <c r="F2" s="2" t="s">
        <v>17</v>
      </c>
      <c r="G2" s="2" t="s">
        <v>11</v>
      </c>
      <c r="H2" s="3" t="s">
        <v>12</v>
      </c>
      <c r="I2" s="2" t="s">
        <v>18</v>
      </c>
      <c r="J2" s="2" t="s">
        <v>13</v>
      </c>
      <c r="K2" s="3" t="s">
        <v>14</v>
      </c>
      <c r="L2" s="2" t="s">
        <v>19</v>
      </c>
      <c r="M2" s="27" t="s">
        <v>15</v>
      </c>
    </row>
    <row r="3" spans="1:13" x14ac:dyDescent="0.3">
      <c r="A3" s="20">
        <v>45383</v>
      </c>
      <c r="B3" s="13">
        <f>'[1]Prototypes This Month'!$L$7</f>
        <v>1</v>
      </c>
      <c r="C3" s="14">
        <f>'[1]Prototypes This Month'!$L$8</f>
        <v>81.333333333333329</v>
      </c>
      <c r="D3" s="14">
        <f>'[1]Prototypes This Month'!$L$4</f>
        <v>-1.1666666666666667</v>
      </c>
      <c r="E3" s="13">
        <f>'[1]50s This Month'!$L$7</f>
        <v>0.75</v>
      </c>
      <c r="F3" s="14">
        <f>'[1]50s This Month'!$L$8</f>
        <v>19.5</v>
      </c>
      <c r="G3" s="15">
        <f>'[1]50s This Month'!$L$4</f>
        <v>0.25</v>
      </c>
      <c r="H3" s="16">
        <f>'[1]PSIAs This Month'!$L$7</f>
        <v>0.26666666666666666</v>
      </c>
      <c r="I3" s="14">
        <f>'[1]PSIAs This Month'!$L$8</f>
        <v>336.33333333333331</v>
      </c>
      <c r="J3" s="14">
        <f>'[1]PSIAs This Month'!$L$4</f>
        <v>26.266666666666666</v>
      </c>
      <c r="K3" s="6" t="s">
        <v>1</v>
      </c>
      <c r="L3" s="7" t="s">
        <v>1</v>
      </c>
      <c r="M3" s="12" t="s">
        <v>1</v>
      </c>
    </row>
    <row r="4" spans="1:13" x14ac:dyDescent="0.3">
      <c r="A4" s="20">
        <v>45413</v>
      </c>
      <c r="B4" s="13">
        <f>'[2]Prototypes This Month'!$L$7</f>
        <v>0.4</v>
      </c>
      <c r="C4" s="14">
        <f>'[2]Prototypes This Month'!$L$8</f>
        <v>117.11111111111111</v>
      </c>
      <c r="D4" s="14">
        <f>'[2]Prototypes This Month'!$L$4</f>
        <v>-2.4</v>
      </c>
      <c r="E4" s="13">
        <f>'[2]50s This Month'!$L$7</f>
        <v>1</v>
      </c>
      <c r="F4" s="14">
        <f>'[2]50s This Month'!$L$8</f>
        <v>19</v>
      </c>
      <c r="G4" s="15">
        <f>'[2]50s This Month'!$L$4</f>
        <v>-22</v>
      </c>
      <c r="H4" s="16">
        <f>'[2]PSIAs This Month'!$L$7</f>
        <v>0</v>
      </c>
      <c r="I4" s="14">
        <f>'[2]PSIAs This Month'!$L$8</f>
        <v>625.33333333333337</v>
      </c>
      <c r="J4" s="14">
        <f>'[2]PSIAs This Month'!$L$4</f>
        <v>19.5</v>
      </c>
      <c r="K4" s="6" t="s">
        <v>1</v>
      </c>
      <c r="L4" s="7" t="s">
        <v>1</v>
      </c>
      <c r="M4" s="12" t="s">
        <v>1</v>
      </c>
    </row>
    <row r="5" spans="1:13" x14ac:dyDescent="0.3">
      <c r="A5" s="20">
        <v>45444</v>
      </c>
      <c r="B5" s="16">
        <f>'[3]Prototypes This Month'!$L$7</f>
        <v>0.4</v>
      </c>
      <c r="C5" s="14">
        <f>'[3]Prototypes This Month'!$L$8</f>
        <v>132</v>
      </c>
      <c r="D5" s="14">
        <f>'[3]Prototypes This Month'!$L$4</f>
        <v>0.8</v>
      </c>
      <c r="E5" s="13">
        <f>'[3]50s This Month'!$L$7</f>
        <v>1</v>
      </c>
      <c r="F5" s="14">
        <f>'[3]50s This Month'!$L$8</f>
        <v>11.25</v>
      </c>
      <c r="G5" s="15">
        <f>'[3]50s This Month'!$L$4</f>
        <v>-0.5</v>
      </c>
      <c r="H5" s="16">
        <f>'[3]PSIAs This Month'!$L$7</f>
        <v>0.2</v>
      </c>
      <c r="I5" s="14">
        <f>'[3]PSIAs This Month'!$L$8</f>
        <v>845.6</v>
      </c>
      <c r="J5" s="14">
        <f>'[3]PSIAs This Month'!$L$4</f>
        <v>15.4</v>
      </c>
      <c r="K5" s="6" t="s">
        <v>1</v>
      </c>
      <c r="L5" s="7" t="s">
        <v>1</v>
      </c>
      <c r="M5" s="12" t="s">
        <v>1</v>
      </c>
    </row>
    <row r="6" spans="1:13" x14ac:dyDescent="0.3">
      <c r="A6" s="20">
        <v>45474</v>
      </c>
      <c r="B6" s="16">
        <f>'[4]Prototypes This Month'!$L$7</f>
        <v>0.2</v>
      </c>
      <c r="C6" s="14">
        <f>'[4]Prototypes This Month'!$L$8</f>
        <v>61.8</v>
      </c>
      <c r="D6" s="14">
        <f>'[4]Prototypes This Month'!$L$4</f>
        <v>2.4</v>
      </c>
      <c r="E6" s="13">
        <f>'[4]50s This Month'!$L$7</f>
        <v>0.75</v>
      </c>
      <c r="F6" s="14">
        <f>'[4]50s This Month'!$L$8</f>
        <v>16</v>
      </c>
      <c r="G6" s="15">
        <f>'[4]50s This Month'!$L$4</f>
        <v>-1.25</v>
      </c>
      <c r="H6" s="16">
        <f>'[4]PSIAs This Month'!$L$7</f>
        <v>0</v>
      </c>
      <c r="I6" s="14">
        <f>'[4]PSIAs This Month'!$L$8</f>
        <v>1426.75</v>
      </c>
      <c r="J6" s="14">
        <f>'[4]PSIAs This Month'!$L$4</f>
        <v>30.25</v>
      </c>
      <c r="K6" s="6" t="s">
        <v>1</v>
      </c>
      <c r="L6" s="7" t="s">
        <v>1</v>
      </c>
      <c r="M6" s="12" t="s">
        <v>1</v>
      </c>
    </row>
    <row r="7" spans="1:13" x14ac:dyDescent="0.3">
      <c r="A7" s="20">
        <v>45505</v>
      </c>
      <c r="B7" s="16">
        <f>'[5]Prototypes This Month'!$L$7</f>
        <v>0.75</v>
      </c>
      <c r="C7" s="14">
        <f>'[5]Prototypes This Month'!$L$8</f>
        <v>292.25</v>
      </c>
      <c r="D7" s="14">
        <f>'[5]Prototypes This Month'!$L$4</f>
        <v>-1.5</v>
      </c>
      <c r="E7" s="13">
        <f>'[5]50s This Month'!$L$7</f>
        <v>0.75</v>
      </c>
      <c r="F7" s="14">
        <f>'[5]50s This Month'!$L$8</f>
        <v>22.75</v>
      </c>
      <c r="G7" s="15">
        <f>'[5]50s This Month'!$L$4</f>
        <v>-1.25</v>
      </c>
      <c r="H7" s="16">
        <f>'[5]PSIAs This Month'!$L$7</f>
        <v>0</v>
      </c>
      <c r="I7" s="14">
        <f>'[5]PSIAs This Month'!$L$8</f>
        <v>987.5</v>
      </c>
      <c r="J7" s="14">
        <f>'[5]PSIAs This Month'!$L$4</f>
        <v>54.75</v>
      </c>
      <c r="K7" s="6" t="s">
        <v>1</v>
      </c>
      <c r="L7" s="7" t="s">
        <v>1</v>
      </c>
      <c r="M7" s="12" t="s">
        <v>1</v>
      </c>
    </row>
    <row r="8" spans="1:13" x14ac:dyDescent="0.3">
      <c r="A8" s="20">
        <v>45536</v>
      </c>
      <c r="B8" s="16">
        <f>'[6]Prototypes This Month'!$L$7</f>
        <v>1</v>
      </c>
      <c r="C8" s="14">
        <f>'[6]Prototypes This Month'!$L$8</f>
        <v>79</v>
      </c>
      <c r="D8" s="14">
        <f>'[6]Prototypes This Month'!$L$4</f>
        <v>-1</v>
      </c>
      <c r="E8" s="13">
        <f>'[6]50s This Month'!$L$7</f>
        <v>1</v>
      </c>
      <c r="F8" s="14">
        <f>'[6]50s This Month'!$L$8</f>
        <v>10</v>
      </c>
      <c r="G8" s="15">
        <f>'[6]50s This Month'!$L$4</f>
        <v>-5</v>
      </c>
      <c r="H8" s="16">
        <f>'[6]PSIAs This Month'!$L$7</f>
        <v>0</v>
      </c>
      <c r="I8" s="14">
        <f>'[6]PSIAs This Month'!$L$8</f>
        <v>999.5</v>
      </c>
      <c r="J8" s="14">
        <f>'[6]PSIAs This Month'!$L$4</f>
        <v>43</v>
      </c>
      <c r="K8" s="6" t="s">
        <v>1</v>
      </c>
      <c r="L8" s="7" t="s">
        <v>1</v>
      </c>
      <c r="M8" s="12" t="s">
        <v>1</v>
      </c>
    </row>
    <row r="9" spans="1:13" x14ac:dyDescent="0.3">
      <c r="A9" s="20">
        <v>45566</v>
      </c>
      <c r="B9" s="16">
        <f>'[7]Prototypes This Month'!$L$7</f>
        <v>0.75</v>
      </c>
      <c r="C9" s="14">
        <f>'[7]Prototypes This Month'!$L$8</f>
        <v>95</v>
      </c>
      <c r="D9" s="14">
        <f>'[7]Prototypes This Month'!$L$4</f>
        <v>-0.25</v>
      </c>
      <c r="E9" s="13">
        <f>'[7]50s This Month'!$L$7</f>
        <v>1</v>
      </c>
      <c r="F9" s="14">
        <f>'[7]50s This Month'!$L$8</f>
        <v>0</v>
      </c>
      <c r="G9" s="15">
        <f>'[7]50s This Month'!$L$4</f>
        <v>0</v>
      </c>
      <c r="H9" s="16">
        <f>'[7]PSIAs This Month'!$L$7</f>
        <v>0</v>
      </c>
      <c r="I9" s="14">
        <f>'[7]PSIAs This Month'!$L$8</f>
        <v>568.57142857142856</v>
      </c>
      <c r="J9" s="14">
        <f>'[7]PSIAs This Month'!$L$4</f>
        <v>39.142857142857146</v>
      </c>
      <c r="K9" s="6" t="s">
        <v>1</v>
      </c>
      <c r="L9" s="7" t="s">
        <v>1</v>
      </c>
      <c r="M9" s="12" t="s">
        <v>1</v>
      </c>
    </row>
    <row r="10" spans="1:13" x14ac:dyDescent="0.3">
      <c r="A10" s="20">
        <v>45597</v>
      </c>
      <c r="B10" s="16">
        <f>'[8]Prototypes This Month'!$L$7</f>
        <v>0.5714285714285714</v>
      </c>
      <c r="C10" s="14">
        <f>'[8]Prototypes This Month'!$L$8</f>
        <v>84.428571428571431</v>
      </c>
      <c r="D10" s="14">
        <f>'[8]Prototypes This Month'!$L$4</f>
        <v>1.2857142857142858</v>
      </c>
      <c r="E10" s="13">
        <f>'[8]50s This Month'!$L$7</f>
        <v>1</v>
      </c>
      <c r="F10" s="14">
        <f>'[8]50s This Month'!$L$8</f>
        <v>58</v>
      </c>
      <c r="G10" s="15">
        <f>'[8]50s This Month'!$L$4</f>
        <v>0</v>
      </c>
      <c r="H10" s="16">
        <f>'[8]PSIAs This Month'!$L$7</f>
        <v>9.0909090909090912E-2</v>
      </c>
      <c r="I10" s="14">
        <f>'[8]PSIAs This Month'!$L$8</f>
        <v>291.63636363636363</v>
      </c>
      <c r="J10" s="14">
        <f>'[8]PSIAs This Month'!$L$4</f>
        <v>34.272727272727273</v>
      </c>
      <c r="K10" s="6" t="s">
        <v>1</v>
      </c>
      <c r="L10" s="7" t="s">
        <v>1</v>
      </c>
      <c r="M10" s="12" t="s">
        <v>1</v>
      </c>
    </row>
    <row r="11" spans="1:13" x14ac:dyDescent="0.3">
      <c r="A11" s="20">
        <v>45627</v>
      </c>
      <c r="B11" s="16">
        <f>'[9]Prototypes This Month'!$L$7</f>
        <v>0.66666666666666663</v>
      </c>
      <c r="C11" s="14">
        <f>'[9]Prototypes This Month'!$L$8</f>
        <v>69.333333333333329</v>
      </c>
      <c r="D11" s="14">
        <f>'[9]Prototypes This Month'!$L$4</f>
        <v>3</v>
      </c>
      <c r="E11" s="13">
        <f>'[9]50s This Month'!$L$7</f>
        <v>1</v>
      </c>
      <c r="F11" s="14">
        <f>'[9]50s This Month'!$L$8</f>
        <v>58</v>
      </c>
      <c r="G11" s="15">
        <f>'[9]50s This Month'!$L$4</f>
        <v>0</v>
      </c>
      <c r="H11" s="16">
        <f>'[9]PSIAs This Month'!$L$7</f>
        <v>0.2</v>
      </c>
      <c r="I11" s="14">
        <f>'[9]PSIAs This Month'!$L$8</f>
        <v>363.2</v>
      </c>
      <c r="J11" s="14">
        <f>'[9]PSIAs This Month'!$L$4</f>
        <v>24.2</v>
      </c>
      <c r="K11" s="6" t="s">
        <v>1</v>
      </c>
      <c r="L11" s="7" t="s">
        <v>1</v>
      </c>
      <c r="M11" s="15">
        <f>'[10]Peer Verification This Month'!$L$4</f>
        <v>113.25</v>
      </c>
    </row>
    <row r="12" spans="1:13" x14ac:dyDescent="0.3">
      <c r="A12" s="20">
        <v>45658</v>
      </c>
      <c r="B12" s="16">
        <f>'[11]Prototypes This Month'!$L$7</f>
        <v>0.75</v>
      </c>
      <c r="C12" s="14">
        <f>'[11]Prototypes This Month'!$L$8</f>
        <v>203</v>
      </c>
      <c r="D12" s="14">
        <f>'[11]Prototypes This Month'!$L$4</f>
        <v>0</v>
      </c>
      <c r="E12" s="13">
        <f>'[11]50s This Month'!$L$7</f>
        <v>0.5</v>
      </c>
      <c r="F12" s="14">
        <f>'[11]50s This Month'!$L$8</f>
        <v>54</v>
      </c>
      <c r="G12" s="15">
        <f>'[11]50s This Month'!$L$4</f>
        <v>1</v>
      </c>
      <c r="H12" s="16">
        <f>'[11]PSIAs This Month'!$L$7</f>
        <v>0.2</v>
      </c>
      <c r="I12" s="14">
        <f>'[11]PSIAs This Month'!$L$8</f>
        <v>745.6</v>
      </c>
      <c r="J12" s="14">
        <f>'[11]PSIAs This Month'!$L$4</f>
        <v>41.3</v>
      </c>
      <c r="K12" s="6" t="s">
        <v>1</v>
      </c>
      <c r="L12" s="7" t="s">
        <v>1</v>
      </c>
      <c r="M12" s="15">
        <f>'[10]Peer Verification This Month'!$L$4</f>
        <v>113.25</v>
      </c>
    </row>
    <row r="13" spans="1:13" x14ac:dyDescent="0.3">
      <c r="A13" s="20">
        <v>45689</v>
      </c>
      <c r="B13" s="16">
        <f>'[10]Prototypes This Month'!$L$7</f>
        <v>0.33333333333333331</v>
      </c>
      <c r="C13" s="14">
        <f>'[10]Prototypes This Month'!$L$8</f>
        <v>200</v>
      </c>
      <c r="D13" s="14">
        <f>'[10]Prototypes This Month'!$L$4</f>
        <v>1.3333333333333333</v>
      </c>
      <c r="E13" s="13">
        <f>'[10]50s This Month'!$L$7</f>
        <v>0.8</v>
      </c>
      <c r="F13" s="14">
        <f>'[10]50s This Month'!$L$8</f>
        <v>28.2</v>
      </c>
      <c r="G13" s="15">
        <f>'[10]50s This Month'!$L$4</f>
        <v>-0.4</v>
      </c>
      <c r="H13" s="16">
        <f>'[10]PSIAs This Month'!$L$7</f>
        <v>0</v>
      </c>
      <c r="I13" s="14">
        <f>'[10]PSIAs This Month'!$L$8</f>
        <v>325.75</v>
      </c>
      <c r="J13" s="14">
        <f>'[10]PSIAs This Month'!$L$4</f>
        <v>10.75</v>
      </c>
      <c r="K13" s="13">
        <f>'[10]Peer Verification This Month'!$L$7</f>
        <v>0.16666666666666666</v>
      </c>
      <c r="L13" s="14">
        <f>'[10]Peer Verification This Month'!$L$8</f>
        <v>183.5</v>
      </c>
      <c r="M13" s="15">
        <f>'[10]Peer Verification This Month'!$L$4</f>
        <v>113.25</v>
      </c>
    </row>
    <row r="14" spans="1:13" x14ac:dyDescent="0.3">
      <c r="A14" s="20">
        <v>45717</v>
      </c>
      <c r="B14" s="16">
        <f>'[12]Prototypes This Month'!$L$7</f>
        <v>0</v>
      </c>
      <c r="C14" s="14">
        <f>'[12]Prototypes This Month'!$L$8</f>
        <v>218.625</v>
      </c>
      <c r="D14" s="14">
        <f>'[12]Prototypes This Month'!$L$4</f>
        <v>13.125</v>
      </c>
      <c r="E14" s="13"/>
      <c r="F14" s="14"/>
      <c r="G14" s="15"/>
      <c r="H14" s="16">
        <f>'[12]PSIAs This Month'!$L$7</f>
        <v>0</v>
      </c>
      <c r="I14" s="14">
        <f>'[12]PSIAs This Month'!$L$8</f>
        <v>180.5</v>
      </c>
      <c r="J14" s="14">
        <f>'[12]PSIAs This Month'!$L$4</f>
        <v>11.25</v>
      </c>
      <c r="K14" s="13">
        <f>'[12]Peer Verifications This Month'!$L$7</f>
        <v>0</v>
      </c>
      <c r="L14" s="14">
        <f>'[12]Peer Verifications This Month'!$L$8</f>
        <v>173.75</v>
      </c>
      <c r="M14" s="15">
        <f>'[12]Peer Verifications This Month'!$L$4</f>
        <v>116.5</v>
      </c>
    </row>
    <row r="15" spans="1:13" x14ac:dyDescent="0.3">
      <c r="A15" s="20">
        <v>45748</v>
      </c>
      <c r="B15" s="16">
        <f>'[13]Prototypes This Month'!$L$7</f>
        <v>0</v>
      </c>
      <c r="C15" s="14">
        <f>'[13]Prototypes This Month'!$L$8</f>
        <v>97.5</v>
      </c>
      <c r="D15" s="14">
        <f>'[13]Prototypes This Month'!$L$4</f>
        <v>8</v>
      </c>
      <c r="E15" s="13">
        <f>'[13]50s This Month'!$L$7</f>
        <v>0</v>
      </c>
      <c r="F15" s="14">
        <f>'[13]50s This Month'!$L$8</f>
        <v>119</v>
      </c>
      <c r="G15" s="15">
        <f>'[13]50s This Month'!$L$4</f>
        <v>3</v>
      </c>
      <c r="H15" s="16">
        <f>'[13]PSIAs This Month'!$L$7</f>
        <v>0.25</v>
      </c>
      <c r="I15" s="14">
        <f>'[13]PSIAs This Month'!$L$8</f>
        <v>325.875</v>
      </c>
      <c r="J15" s="14">
        <f>'[13]PSIAs This Month'!$L$4</f>
        <v>12.125</v>
      </c>
      <c r="K15" s="13">
        <f>'[13]Peer Verifications This Month'!$L$7</f>
        <v>0</v>
      </c>
      <c r="L15" s="14">
        <f>'[13]Peer Verifications This Month'!$L$8</f>
        <v>210.4</v>
      </c>
      <c r="M15" s="15">
        <f>'[13]Peer Verifications This Month'!$L$4</f>
        <v>35.200000000000003</v>
      </c>
    </row>
    <row r="16" spans="1:13" x14ac:dyDescent="0.3">
      <c r="A16" s="20">
        <v>45778</v>
      </c>
      <c r="B16" s="16">
        <f>'[14]Prototypes This Month'!$L$7</f>
        <v>0.875</v>
      </c>
      <c r="C16" s="14">
        <f>'[14]Prototypes This Month'!$L$8</f>
        <v>105.375</v>
      </c>
      <c r="D16" s="14">
        <f>'[14]Prototypes This Month'!$L$4</f>
        <v>0.25</v>
      </c>
      <c r="E16" s="13">
        <f>'[14]50s This Month'!$L$7</f>
        <v>1</v>
      </c>
      <c r="F16" s="14">
        <f>'[14]50s This Month'!$L$8</f>
        <v>50</v>
      </c>
      <c r="G16" s="15">
        <f>'[14]50s This Month'!$L$4</f>
        <v>0</v>
      </c>
      <c r="H16" s="16">
        <f>'[14]PSIAs This Month'!$L$7</f>
        <v>0.44444444444444442</v>
      </c>
      <c r="I16" s="14">
        <f>'[14]PSIAs This Month'!$L$8</f>
        <v>474.77777777777777</v>
      </c>
      <c r="J16" s="14">
        <f>'[14]PSIAs This Month'!$L$4</f>
        <v>5.333333333333333</v>
      </c>
      <c r="K16" s="13">
        <f>'[14]Peer Verifications This Month'!$L$7</f>
        <v>0.29411764705882354</v>
      </c>
      <c r="L16" s="14">
        <f>'[14]Peer Verifications This Month'!$L$8</f>
        <v>209.25</v>
      </c>
      <c r="M16" s="15">
        <f>'[14]Peer Verifications This Month'!$L$4</f>
        <v>18.235294117647058</v>
      </c>
    </row>
    <row r="17" spans="1:13" x14ac:dyDescent="0.3">
      <c r="A17" s="20">
        <v>45809</v>
      </c>
      <c r="B17" s="16">
        <f>'[15]Prototypes This Month'!$L$7</f>
        <v>0.6</v>
      </c>
      <c r="C17" s="14">
        <f>'[15]Prototypes This Month'!$L$8</f>
        <v>56.4</v>
      </c>
      <c r="D17" s="14">
        <f>'[15]Prototypes This Month'!$L$4</f>
        <v>0.4</v>
      </c>
      <c r="E17" s="13"/>
      <c r="F17" s="14"/>
      <c r="G17" s="15"/>
      <c r="H17" s="16">
        <f>'[15]PSIAs This Month'!$L$7</f>
        <v>0.72727272727272729</v>
      </c>
      <c r="I17" s="14">
        <f>'[15]PSIAs This Month'!$L$8</f>
        <v>437.45454545454544</v>
      </c>
      <c r="J17" s="14">
        <f>'[15]PSIAs This Month'!$L$4</f>
        <v>-9.0909090909090912E-2</v>
      </c>
      <c r="K17" s="13">
        <f>'[15]Peer Verifications This Month'!$L$7</f>
        <v>0.8</v>
      </c>
      <c r="L17" s="14">
        <f>'[15]Peer Verifications This Month'!$L$8</f>
        <v>161.6</v>
      </c>
      <c r="M17" s="15">
        <f>'[15]Peer Verifications This Month'!$L$4</f>
        <v>-0.2</v>
      </c>
    </row>
    <row r="18" spans="1:13" x14ac:dyDescent="0.3">
      <c r="A18" s="20">
        <v>45839</v>
      </c>
      <c r="B18" s="16">
        <f>'[16]Prototypes This Month'!$L$7</f>
        <v>0.83333333333333337</v>
      </c>
      <c r="C18" s="14">
        <f>'[16]Prototypes This Month'!$L$8</f>
        <v>63.833333333333336</v>
      </c>
      <c r="D18" s="14">
        <f>'[16]Prototypes This Month'!$L$4</f>
        <v>-1.1666666666666667</v>
      </c>
      <c r="E18" s="13"/>
      <c r="F18" s="14"/>
      <c r="G18" s="15"/>
      <c r="H18" s="16">
        <f>'[16]PSIAs This Month'!$L$7</f>
        <v>0.5714285714285714</v>
      </c>
      <c r="I18" s="14">
        <f>'[16]PSIAs This Month'!$L$8</f>
        <v>218</v>
      </c>
      <c r="J18" s="14">
        <f>'[16]PSIAs This Month'!$L$4</f>
        <v>0.14285714285714285</v>
      </c>
      <c r="K18" s="13">
        <f>'[16]Peer Verifications This Month'!$L$7</f>
        <v>0.5</v>
      </c>
      <c r="L18" s="14">
        <f>'[17]Peer Verifications This Month'!$L$8</f>
        <v>165</v>
      </c>
      <c r="M18" s="15">
        <f>'[16]Peer Verifications This Month'!$L$5</f>
        <v>6</v>
      </c>
    </row>
    <row r="19" spans="1:13" x14ac:dyDescent="0.3">
      <c r="A19" s="20">
        <v>45870</v>
      </c>
      <c r="B19" s="16">
        <f>'[17]Prototypes This Month'!$L$7</f>
        <v>0.8571428571428571</v>
      </c>
      <c r="C19" s="14">
        <f>'[17]Prototypes This Month'!$L$8</f>
        <v>167.14285714285714</v>
      </c>
      <c r="D19" s="14">
        <f>'[17]Prototypes This Month'!$L$4</f>
        <v>-1.7142857142857142</v>
      </c>
      <c r="E19" s="13">
        <f>'[17]50s This Month'!$L$7</f>
        <v>0.5</v>
      </c>
      <c r="F19" s="14">
        <f>'[17]50s This Month'!$L$8</f>
        <v>27.5</v>
      </c>
      <c r="G19" s="15">
        <f>'[17]50s This Month'!$L$4</f>
        <v>-2</v>
      </c>
      <c r="H19" s="16">
        <f>'[17]PSIAs This Month'!$L$7</f>
        <v>0.75</v>
      </c>
      <c r="I19" s="14">
        <f>'[17]PSIAs This Month'!$L$8</f>
        <v>162.5</v>
      </c>
      <c r="J19" s="14">
        <f>'[17]PSIAs This Month'!$L$4</f>
        <v>1.25</v>
      </c>
      <c r="K19" s="13">
        <f>'[17]Peer Verifications This Month'!$L$7</f>
        <v>0</v>
      </c>
      <c r="L19" s="14">
        <f>'[16]Peer Verifications This Month'!$L$8</f>
        <v>141.91666666666666</v>
      </c>
      <c r="M19" s="15">
        <f>'[17]Peer Verifications This Month'!$L$5</f>
        <v>2</v>
      </c>
    </row>
    <row r="20" spans="1:13" s="26" customFormat="1" x14ac:dyDescent="0.3">
      <c r="A20" s="22" t="s">
        <v>2</v>
      </c>
      <c r="B20" s="23">
        <f>AVERAGE(SLAs_Over_Time[On Time 1])</f>
        <v>0.58746498599439778</v>
      </c>
      <c r="C20" s="24">
        <f>AVERAGE(SLAs_Over_Time[Average Billed Minutes 1])</f>
        <v>124.94897292250235</v>
      </c>
      <c r="D20" s="24">
        <f>AVERAGE(SLAs_Over_Time[Average Days Overdue 1])</f>
        <v>1.258613445378151</v>
      </c>
      <c r="E20" s="23">
        <f>AVERAGE(SLAs_Over_Time[On Time 2])</f>
        <v>0.78928571428571437</v>
      </c>
      <c r="F20" s="24">
        <f>AVERAGE(SLAs_Over_Time[Average Billed Minutes 2])</f>
        <v>35.228571428571428</v>
      </c>
      <c r="G20" s="25">
        <f>AVERAGE(SLAs_Over_Time[Average Days Overdue 2])</f>
        <v>-2.0107142857142857</v>
      </c>
      <c r="H20" s="23">
        <f>AVERAGE(SLAs_Over_Time[On Time 3])</f>
        <v>0.2176895000424412</v>
      </c>
      <c r="I20" s="24">
        <f>AVERAGE(SLAs_Over_Time[Average Billed Minutes 3])</f>
        <v>547.93422247686954</v>
      </c>
      <c r="J20" s="24">
        <f>AVERAGE(SLAs_Over_Time[Average Days Overdue 3])</f>
        <v>21.696619556913674</v>
      </c>
      <c r="K20" s="23">
        <f>AVERAGE(SLAs_Over_Time[On Time 4])</f>
        <v>0.25154061624649859</v>
      </c>
      <c r="L20" s="24">
        <f>AVERAGE(SLAs_Over_Time[Average Billed Minutes 4])</f>
        <v>177.91666666666669</v>
      </c>
      <c r="M20" s="25">
        <f>AVERAGE(SLAs_Over_Time[Average Days Overdue 4])</f>
        <v>57.498366013071895</v>
      </c>
    </row>
    <row r="21" spans="1:13" ht="19.5" thickBot="1" x14ac:dyDescent="0.35">
      <c r="A21" s="21" t="s">
        <v>3</v>
      </c>
      <c r="B21" s="17">
        <f t="shared" ref="B21:M21" si="0">AVERAGE(B12:B19)</f>
        <v>0.53110119047619042</v>
      </c>
      <c r="C21" s="18">
        <f t="shared" si="0"/>
        <v>138.98452380952381</v>
      </c>
      <c r="D21" s="18">
        <f t="shared" si="0"/>
        <v>2.5284226190476189</v>
      </c>
      <c r="E21" s="17">
        <f t="shared" si="0"/>
        <v>0.55999999999999994</v>
      </c>
      <c r="F21" s="18">
        <f t="shared" si="0"/>
        <v>55.739999999999995</v>
      </c>
      <c r="G21" s="19">
        <f t="shared" si="0"/>
        <v>0.32</v>
      </c>
      <c r="H21" s="17">
        <f t="shared" si="0"/>
        <v>0.36789321789321788</v>
      </c>
      <c r="I21" s="18">
        <f t="shared" si="0"/>
        <v>358.8071654040404</v>
      </c>
      <c r="J21" s="18">
        <f t="shared" si="0"/>
        <v>10.257535173160171</v>
      </c>
      <c r="K21" s="17">
        <f t="shared" si="0"/>
        <v>0.25154061624649859</v>
      </c>
      <c r="L21" s="18">
        <f t="shared" si="0"/>
        <v>177.91666666666669</v>
      </c>
      <c r="M21" s="19">
        <f t="shared" si="0"/>
        <v>50.529411764705884</v>
      </c>
    </row>
    <row r="22" spans="1:13" x14ac:dyDescent="0.3">
      <c r="B22" s="5"/>
      <c r="E22" s="5"/>
      <c r="K22" s="5"/>
    </row>
    <row r="23" spans="1:13" x14ac:dyDescent="0.3">
      <c r="B23" s="5"/>
      <c r="E23" s="5"/>
      <c r="K23" s="5"/>
    </row>
    <row r="24" spans="1:13" x14ac:dyDescent="0.3">
      <c r="B24" s="5"/>
      <c r="E24" s="5"/>
      <c r="K24" s="5"/>
    </row>
    <row r="25" spans="1:13" x14ac:dyDescent="0.3">
      <c r="B25" s="5"/>
      <c r="E25" s="5"/>
      <c r="K25" s="5"/>
    </row>
    <row r="26" spans="1:13" x14ac:dyDescent="0.3">
      <c r="B26" s="5"/>
      <c r="E26" s="5"/>
      <c r="K26" s="5"/>
    </row>
    <row r="27" spans="1:13" x14ac:dyDescent="0.3">
      <c r="B27" s="5"/>
      <c r="E27" s="5"/>
      <c r="K27" s="5"/>
    </row>
    <row r="28" spans="1:13" x14ac:dyDescent="0.3">
      <c r="B28" s="5"/>
      <c r="E28" s="5"/>
      <c r="K28" s="5"/>
    </row>
    <row r="29" spans="1:13" x14ac:dyDescent="0.3">
      <c r="B29" s="5"/>
      <c r="E29" s="5"/>
      <c r="K29" s="5"/>
    </row>
    <row r="30" spans="1:13" x14ac:dyDescent="0.3">
      <c r="B30" s="5"/>
      <c r="E30" s="5"/>
      <c r="K30" s="5"/>
    </row>
    <row r="31" spans="1:13" x14ac:dyDescent="0.3">
      <c r="B31" s="5"/>
      <c r="E31" s="5"/>
      <c r="K31" s="5"/>
    </row>
    <row r="32" spans="1:13" x14ac:dyDescent="0.3">
      <c r="B32" s="5"/>
      <c r="E32" s="5"/>
      <c r="K32" s="5"/>
    </row>
    <row r="33" spans="2:11" x14ac:dyDescent="0.3">
      <c r="B33" s="5"/>
      <c r="E33" s="5"/>
      <c r="K33" s="5"/>
    </row>
    <row r="34" spans="2:11" x14ac:dyDescent="0.3">
      <c r="B34" s="5"/>
      <c r="E34" s="5"/>
      <c r="K34" s="5"/>
    </row>
    <row r="35" spans="2:11" x14ac:dyDescent="0.3">
      <c r="B35" s="5"/>
      <c r="E35" s="5"/>
      <c r="K35" s="5"/>
    </row>
    <row r="36" spans="2:11" x14ac:dyDescent="0.3">
      <c r="B36" s="5"/>
      <c r="E36" s="5"/>
      <c r="K36" s="5"/>
    </row>
    <row r="37" spans="2:11" x14ac:dyDescent="0.3">
      <c r="B37" s="5"/>
      <c r="E37" s="5"/>
      <c r="K37" s="5"/>
    </row>
    <row r="38" spans="2:11" x14ac:dyDescent="0.3">
      <c r="B38" s="5"/>
      <c r="E38" s="5"/>
      <c r="K38" s="5"/>
    </row>
    <row r="39" spans="2:11" x14ac:dyDescent="0.3">
      <c r="B39" s="5"/>
      <c r="E39" s="5"/>
      <c r="K39" s="5"/>
    </row>
    <row r="40" spans="2:11" x14ac:dyDescent="0.3">
      <c r="B40" s="5"/>
      <c r="E40" s="5"/>
      <c r="K40" s="5"/>
    </row>
    <row r="41" spans="2:11" x14ac:dyDescent="0.3">
      <c r="B41" s="5"/>
      <c r="E41" s="5"/>
      <c r="K41" s="5"/>
    </row>
    <row r="57" spans="6:11" x14ac:dyDescent="0.3">
      <c r="F57" s="8"/>
      <c r="G57" s="8"/>
      <c r="H57" s="8"/>
      <c r="I57" s="8"/>
      <c r="J57" s="8"/>
      <c r="K57" s="8"/>
    </row>
    <row r="58" spans="6:11" x14ac:dyDescent="0.3">
      <c r="F58" s="5"/>
      <c r="G58" s="4"/>
      <c r="H58" s="4"/>
      <c r="I58" s="5"/>
      <c r="J58" s="4"/>
      <c r="K58" s="4"/>
    </row>
    <row r="59" spans="6:11" x14ac:dyDescent="0.3">
      <c r="F59" s="5"/>
      <c r="G59" s="4"/>
      <c r="H59" s="4"/>
      <c r="I59" s="5"/>
      <c r="J59" s="4"/>
      <c r="K59" s="4"/>
    </row>
    <row r="60" spans="6:11" x14ac:dyDescent="0.3">
      <c r="F60" s="5"/>
      <c r="G60" s="4"/>
      <c r="H60" s="4"/>
      <c r="I60" s="5"/>
      <c r="J60" s="4"/>
      <c r="K60" s="4"/>
    </row>
    <row r="61" spans="6:11" x14ac:dyDescent="0.3">
      <c r="F61" s="5"/>
      <c r="G61" s="4"/>
      <c r="H61" s="4"/>
      <c r="I61" s="5"/>
      <c r="J61" s="4"/>
      <c r="K61" s="4"/>
    </row>
    <row r="62" spans="6:11" x14ac:dyDescent="0.3">
      <c r="F62" s="5"/>
      <c r="G62" s="4"/>
      <c r="H62" s="4"/>
      <c r="I62" s="5"/>
      <c r="J62" s="4"/>
      <c r="K62" s="4"/>
    </row>
    <row r="63" spans="6:11" x14ac:dyDescent="0.3">
      <c r="F63" s="5"/>
      <c r="G63" s="4"/>
      <c r="H63" s="4"/>
      <c r="I63" s="5"/>
      <c r="J63" s="4"/>
      <c r="K63" s="4"/>
    </row>
    <row r="64" spans="6:11" x14ac:dyDescent="0.3">
      <c r="F64" s="5"/>
      <c r="G64" s="4"/>
      <c r="H64" s="4"/>
      <c r="I64" s="5"/>
      <c r="J64" s="4"/>
      <c r="K64" s="4"/>
    </row>
    <row r="65" spans="6:11" x14ac:dyDescent="0.3">
      <c r="F65" s="5"/>
      <c r="G65" s="4"/>
      <c r="H65" s="4"/>
      <c r="I65" s="5"/>
      <c r="J65" s="4"/>
      <c r="K65" s="4"/>
    </row>
    <row r="66" spans="6:11" x14ac:dyDescent="0.3">
      <c r="F66" s="5"/>
      <c r="G66" s="4"/>
      <c r="H66" s="4"/>
      <c r="I66" s="5"/>
      <c r="J66" s="4"/>
      <c r="K66" s="4"/>
    </row>
    <row r="67" spans="6:11" x14ac:dyDescent="0.3">
      <c r="F67" s="5"/>
      <c r="G67" s="4"/>
      <c r="H67" s="4"/>
      <c r="I67" s="5"/>
      <c r="J67" s="4"/>
      <c r="K67" s="4"/>
    </row>
    <row r="68" spans="6:11" x14ac:dyDescent="0.3">
      <c r="F68" s="5"/>
      <c r="G68" s="4"/>
      <c r="H68" s="4"/>
      <c r="I68" s="5"/>
      <c r="J68" s="4"/>
      <c r="K68" s="4"/>
    </row>
    <row r="69" spans="6:11" x14ac:dyDescent="0.3">
      <c r="F69" s="5"/>
      <c r="G69" s="4"/>
      <c r="H69" s="4"/>
      <c r="I69" s="5"/>
      <c r="J69" s="4"/>
      <c r="K69" s="4"/>
    </row>
    <row r="70" spans="6:11" x14ac:dyDescent="0.3">
      <c r="F70" s="5"/>
      <c r="G70" s="4"/>
      <c r="H70" s="4"/>
      <c r="I70" s="5"/>
      <c r="J70" s="4"/>
      <c r="K70" s="4"/>
    </row>
    <row r="71" spans="6:11" x14ac:dyDescent="0.3">
      <c r="F71" s="5"/>
      <c r="G71" s="4"/>
      <c r="H71" s="4"/>
      <c r="I71" s="5"/>
      <c r="J71" s="4"/>
      <c r="K71" s="4"/>
    </row>
    <row r="72" spans="6:11" x14ac:dyDescent="0.3">
      <c r="F72" s="5"/>
      <c r="G72" s="4"/>
      <c r="H72" s="4"/>
      <c r="I72" s="5"/>
      <c r="J72" s="4"/>
      <c r="K72" s="4"/>
    </row>
    <row r="73" spans="6:11" x14ac:dyDescent="0.3">
      <c r="F73" s="5"/>
      <c r="G73" s="4"/>
      <c r="H73" s="4"/>
      <c r="I73" s="5"/>
      <c r="J73" s="4"/>
      <c r="K73" s="4"/>
    </row>
    <row r="74" spans="6:11" x14ac:dyDescent="0.3">
      <c r="F74" s="5"/>
      <c r="G74" s="4"/>
      <c r="H74" s="4"/>
      <c r="I74" s="5"/>
      <c r="J74" s="4"/>
      <c r="K74" s="4"/>
    </row>
    <row r="75" spans="6:11" x14ac:dyDescent="0.3">
      <c r="F75" s="5"/>
      <c r="G75" s="4"/>
      <c r="H75" s="4"/>
      <c r="I75" s="5"/>
      <c r="J75" s="4"/>
      <c r="K75" s="4"/>
    </row>
    <row r="76" spans="6:11" x14ac:dyDescent="0.3">
      <c r="F76" s="5"/>
      <c r="G76" s="4"/>
      <c r="H76" s="4"/>
      <c r="I76" s="5"/>
      <c r="J76" s="4"/>
      <c r="K76" s="4"/>
    </row>
    <row r="77" spans="6:11" x14ac:dyDescent="0.3">
      <c r="F77" s="10"/>
      <c r="G77" s="4"/>
      <c r="H77" s="4"/>
      <c r="I77" s="10"/>
      <c r="J77" s="4"/>
      <c r="K77" s="4"/>
    </row>
    <row r="78" spans="6:11" x14ac:dyDescent="0.3">
      <c r="F78" s="10"/>
      <c r="G78" s="4"/>
      <c r="H78" s="4"/>
      <c r="I78" s="10"/>
      <c r="J78" s="4"/>
      <c r="K78" s="4"/>
    </row>
  </sheetData>
  <mergeCells count="4">
    <mergeCell ref="B1:D1"/>
    <mergeCell ref="E1:G1"/>
    <mergeCell ref="H1:J1"/>
    <mergeCell ref="K1:M1"/>
  </mergeCells>
  <phoneticPr fontId="1" type="noConversion"/>
  <pageMargins left="0.7" right="0.7" top="0.75" bottom="0.75" header="0.3" footer="0.3"/>
  <pageSetup orientation="portrait" verticalDpi="0" r:id="rId1"/>
  <ignoredErrors>
    <ignoredError sqref="M3 M18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9F88B-748A-4118-88A3-14D74757B608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SLA and Time Data</vt:lpstr>
      <vt:lpstr>Data Analysis</vt:lpstr>
    </vt:vector>
  </TitlesOfParts>
  <Company>Brigham Young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Larsen</dc:creator>
  <cp:lastModifiedBy>Wyatt Nilsson</cp:lastModifiedBy>
  <dcterms:created xsi:type="dcterms:W3CDTF">2024-05-24T16:18:57Z</dcterms:created>
  <dcterms:modified xsi:type="dcterms:W3CDTF">2025-09-24T21:50:35Z</dcterms:modified>
</cp:coreProperties>
</file>