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N:\IS\Quality Assurance\ACCESSIBILITY\SLA Monthly Reports\"/>
    </mc:Choice>
  </mc:AlternateContent>
  <xr:revisionPtr revIDLastSave="0" documentId="13_ncr:1_{A961D1F4-50DE-4E02-88FD-E3EC569A14F3}" xr6:coauthVersionLast="47" xr6:coauthVersionMax="47" xr10:uidLastSave="{00000000-0000-0000-0000-000000000000}"/>
  <bookViews>
    <workbookView xWindow="12120" yWindow="2250" windowWidth="38700" windowHeight="15345" xr2:uid="{C020AC1A-066C-49E3-9B8D-19805A06CB89}"/>
  </bookViews>
  <sheets>
    <sheet name="SLA and Time Data" sheetId="1" r:id="rId1"/>
    <sheet name="Data Analysi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L20" i="1"/>
  <c r="K20" i="1"/>
  <c r="J20" i="1"/>
  <c r="I20" i="1"/>
  <c r="H20" i="1"/>
  <c r="G20" i="1"/>
  <c r="F20" i="1"/>
  <c r="E20" i="1"/>
  <c r="D20" i="1"/>
  <c r="C20" i="1"/>
  <c r="B20" i="1"/>
  <c r="M14" i="1"/>
  <c r="M18" i="1" l="1"/>
  <c r="L18" i="1"/>
  <c r="M19" i="1" l="1"/>
  <c r="L19" i="1"/>
  <c r="K19" i="1"/>
  <c r="J19" i="1"/>
  <c r="I19" i="1"/>
  <c r="H19" i="1"/>
  <c r="G19" i="1"/>
  <c r="F19" i="1"/>
  <c r="E19" i="1"/>
  <c r="D19" i="1"/>
  <c r="C19" i="1"/>
  <c r="B19" i="1"/>
  <c r="D17" i="1"/>
  <c r="G3" i="1" l="1"/>
  <c r="F3" i="1"/>
  <c r="M15" i="1" l="1"/>
  <c r="L15" i="1"/>
  <c r="K15" i="1"/>
  <c r="L14" i="1" l="1"/>
  <c r="K14" i="1"/>
  <c r="J15" i="1" l="1"/>
  <c r="J14" i="1"/>
  <c r="I15" i="1"/>
  <c r="I14" i="1"/>
  <c r="H15" i="1"/>
  <c r="H14" i="1"/>
  <c r="G15" i="1"/>
  <c r="F15" i="1"/>
  <c r="E15" i="1"/>
  <c r="D15" i="1" l="1"/>
  <c r="D14" i="1"/>
  <c r="C15" i="1"/>
  <c r="C14" i="1"/>
  <c r="B15" i="1"/>
  <c r="B14" i="1"/>
  <c r="J18" i="1"/>
  <c r="J17" i="1"/>
  <c r="J16" i="1"/>
  <c r="J13" i="1"/>
  <c r="J12" i="1"/>
  <c r="J11" i="1"/>
  <c r="J10" i="1"/>
  <c r="J9" i="1"/>
  <c r="J8" i="1"/>
  <c r="J7" i="1"/>
  <c r="J6" i="1"/>
  <c r="J5" i="1"/>
  <c r="J3" i="1"/>
  <c r="I18" i="1"/>
  <c r="I17" i="1"/>
  <c r="I16" i="1"/>
  <c r="I13" i="1"/>
  <c r="I12" i="1"/>
  <c r="I22" i="1" s="1"/>
  <c r="I11" i="1"/>
  <c r="I10" i="1"/>
  <c r="I9" i="1"/>
  <c r="I8" i="1"/>
  <c r="I7" i="1"/>
  <c r="I6" i="1"/>
  <c r="I5" i="1"/>
  <c r="I3" i="1"/>
  <c r="H18" i="1"/>
  <c r="H17" i="1"/>
  <c r="H16" i="1"/>
  <c r="H13" i="1"/>
  <c r="H12" i="1"/>
  <c r="H11" i="1"/>
  <c r="H10" i="1"/>
  <c r="H9" i="1"/>
  <c r="H8" i="1"/>
  <c r="H7" i="1"/>
  <c r="H6" i="1"/>
  <c r="H5" i="1"/>
  <c r="H3" i="1"/>
  <c r="G16" i="1"/>
  <c r="F16" i="1"/>
  <c r="E4" i="1"/>
  <c r="E3" i="1"/>
  <c r="E16" i="1"/>
  <c r="D18" i="1"/>
  <c r="D16" i="1"/>
  <c r="D13" i="1"/>
  <c r="D12" i="1"/>
  <c r="D11" i="1"/>
  <c r="D10" i="1"/>
  <c r="D9" i="1"/>
  <c r="D8" i="1"/>
  <c r="D7" i="1"/>
  <c r="D6" i="1"/>
  <c r="D5" i="1"/>
  <c r="D3" i="1"/>
  <c r="C18" i="1"/>
  <c r="C17" i="1"/>
  <c r="C16" i="1"/>
  <c r="C13" i="1"/>
  <c r="C12" i="1"/>
  <c r="C11" i="1"/>
  <c r="C10" i="1"/>
  <c r="C9" i="1"/>
  <c r="C8" i="1"/>
  <c r="C7" i="1"/>
  <c r="C6" i="1"/>
  <c r="C5" i="1"/>
  <c r="C3" i="1"/>
  <c r="B3" i="1"/>
  <c r="B18" i="1"/>
  <c r="B17" i="1"/>
  <c r="B16" i="1"/>
  <c r="B13" i="1"/>
  <c r="B12" i="1"/>
  <c r="B22" i="1" s="1"/>
  <c r="B11" i="1"/>
  <c r="B10" i="1"/>
  <c r="B9" i="1"/>
  <c r="B8" i="1"/>
  <c r="B7" i="1"/>
  <c r="B6" i="1"/>
  <c r="B5" i="1"/>
  <c r="B4" i="1"/>
  <c r="H4" i="1"/>
  <c r="I4" i="1"/>
  <c r="J4" i="1"/>
  <c r="C4" i="1"/>
  <c r="D4" i="1"/>
  <c r="G9" i="1"/>
  <c r="F9" i="1"/>
  <c r="E9" i="1"/>
  <c r="K18" i="1"/>
  <c r="M17" i="1"/>
  <c r="L17" i="1"/>
  <c r="K17" i="1"/>
  <c r="M16" i="1"/>
  <c r="L16" i="1"/>
  <c r="K16" i="1"/>
  <c r="M13" i="1"/>
  <c r="L13" i="1"/>
  <c r="L22" i="1" s="1"/>
  <c r="K13" i="1"/>
  <c r="G13" i="1"/>
  <c r="F13" i="1"/>
  <c r="E13" i="1"/>
  <c r="G12" i="1"/>
  <c r="F12" i="1"/>
  <c r="E12" i="1"/>
  <c r="G11" i="1"/>
  <c r="F11" i="1"/>
  <c r="E11" i="1"/>
  <c r="G10" i="1"/>
  <c r="F10" i="1"/>
  <c r="E10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22" i="1" l="1"/>
  <c r="D22" i="1"/>
  <c r="K22" i="1"/>
  <c r="J22" i="1"/>
  <c r="M22" i="1"/>
  <c r="C22" i="1"/>
  <c r="B21" i="1"/>
  <c r="F22" i="1"/>
  <c r="G22" i="1"/>
  <c r="H22" i="1"/>
  <c r="J21" i="1"/>
  <c r="F21" i="1"/>
  <c r="D21" i="1"/>
  <c r="C21" i="1"/>
  <c r="H21" i="1"/>
  <c r="I21" i="1"/>
  <c r="E21" i="1"/>
  <c r="M21" i="1"/>
  <c r="G21" i="1"/>
  <c r="L21" i="1"/>
  <c r="K21" i="1"/>
</calcChain>
</file>

<file path=xl/sharedStrings.xml><?xml version="1.0" encoding="utf-8"?>
<sst xmlns="http://schemas.openxmlformats.org/spreadsheetml/2006/main" count="19" uniqueCount="19">
  <si>
    <t>Month</t>
  </si>
  <si>
    <t>Average (All Time)</t>
  </si>
  <si>
    <t>Average (Year to Date)</t>
  </si>
  <si>
    <t>Prototypes</t>
  </si>
  <si>
    <t>50% Reviews</t>
  </si>
  <si>
    <t>PSIAs</t>
  </si>
  <si>
    <t>Peer Verifications</t>
  </si>
  <si>
    <t>On Time 1</t>
  </si>
  <si>
    <t>Average Days Overdue 1</t>
  </si>
  <si>
    <t>On Time 2</t>
  </si>
  <si>
    <t>Average Days Overdue 2</t>
  </si>
  <si>
    <t>On Time 3</t>
  </si>
  <si>
    <t>Average Days Overdue 3</t>
  </si>
  <si>
    <t>On Time 4</t>
  </si>
  <si>
    <t>Average Days Overdue 4</t>
  </si>
  <si>
    <t>Average Billed Minutes 1</t>
  </si>
  <si>
    <t>Average Billed Minutes 2</t>
  </si>
  <si>
    <t>Average Billed Minutes 3</t>
  </si>
  <si>
    <t>Average Billed Minutes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</si>
</sst>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0" xfId="0" applyNumberFormat="1" applyFont="1"/>
    <xf numFmtId="164" fontId="3" fillId="0" borderId="0" xfId="0" applyNumberFormat="1" applyFont="1"/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vertical="top" wrapText="1"/>
    </xf>
    <xf numFmtId="0" fontId="3" fillId="0" borderId="0" xfId="0" applyFont="1"/>
    <xf numFmtId="9" fontId="3" fillId="0" borderId="0" xfId="0" applyNumberFormat="1" applyFont="1"/>
    <xf numFmtId="0" fontId="4" fillId="2" borderId="1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right"/>
    </xf>
    <xf numFmtId="1" fontId="3" fillId="0" borderId="3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1" fontId="3" fillId="0" borderId="5" xfId="0" applyNumberFormat="1" applyFont="1" applyBorder="1" applyAlignment="1">
      <alignment horizontal="right"/>
    </xf>
    <xf numFmtId="1" fontId="3" fillId="0" borderId="6" xfId="0" applyNumberFormat="1" applyFont="1" applyBorder="1" applyAlignment="1">
      <alignment horizontal="right"/>
    </xf>
    <xf numFmtId="17" fontId="3" fillId="0" borderId="8" xfId="0" applyNumberFormat="1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1" fontId="5" fillId="0" borderId="0" xfId="0" applyNumberFormat="1" applyFont="1" applyAlignment="1">
      <alignment horizontal="right"/>
    </xf>
    <xf numFmtId="1" fontId="5" fillId="0" borderId="3" xfId="0" applyNumberFormat="1" applyFont="1" applyBorder="1" applyAlignment="1">
      <alignment horizontal="right"/>
    </xf>
    <xf numFmtId="0" fontId="5" fillId="0" borderId="0" xfId="0" applyFont="1"/>
    <xf numFmtId="0" fontId="3" fillId="0" borderId="14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47CE0BBD-E8E0-41FC-9D8C-88B8A73B25F0}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0.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0.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0.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0.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Prototypes On Time</a:t>
            </a:r>
            <a:r>
              <a:rPr lang="en-US" baseline="0"/>
              <a:t> (Percentage)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Data'!$B$2</c:f>
              <c:strCache>
                <c:ptCount val="1"/>
                <c:pt idx="0">
                  <c:v>On Time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Data'!$B$3:$B$20</c:f>
              <c:numCache>
                <c:formatCode>0.0%</c:formatCode>
                <c:ptCount val="18"/>
                <c:pt idx="0">
                  <c:v>1</c:v>
                </c:pt>
                <c:pt idx="1">
                  <c:v>0.4</c:v>
                </c:pt>
                <c:pt idx="2">
                  <c:v>0.4</c:v>
                </c:pt>
                <c:pt idx="3">
                  <c:v>0.2</c:v>
                </c:pt>
                <c:pt idx="4">
                  <c:v>0.75</c:v>
                </c:pt>
                <c:pt idx="5">
                  <c:v>1</c:v>
                </c:pt>
                <c:pt idx="6">
                  <c:v>0.75</c:v>
                </c:pt>
                <c:pt idx="7">
                  <c:v>0.5714285714285714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0.33333333333333331</c:v>
                </c:pt>
                <c:pt idx="11">
                  <c:v>0</c:v>
                </c:pt>
                <c:pt idx="12">
                  <c:v>0</c:v>
                </c:pt>
                <c:pt idx="13">
                  <c:v>0.875</c:v>
                </c:pt>
                <c:pt idx="14">
                  <c:v>0.6</c:v>
                </c:pt>
                <c:pt idx="15">
                  <c:v>0.83333333333333337</c:v>
                </c:pt>
                <c:pt idx="16">
                  <c:v>0.8571428571428571</c:v>
                </c:pt>
                <c:pt idx="1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4-49A2-9A31-23012AC26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373616"/>
        <c:axId val="1072374096"/>
      </c:lineChart>
      <c:dateAx>
        <c:axId val="1072373616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4096"/>
        <c:crosses val="max"/>
        <c:auto val="0"/>
        <c:lblOffset val="100"/>
        <c:baseTimeUnit val="months"/>
      </c:dateAx>
      <c:valAx>
        <c:axId val="10723740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Peer Verifications On Time</a:t>
            </a:r>
            <a:r>
              <a:rPr lang="en-US" baseline="0"/>
              <a:t> (Percentage)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Data'!$K$2</c:f>
              <c:strCache>
                <c:ptCount val="1"/>
                <c:pt idx="0">
                  <c:v>On Time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Data'!$K$3:$K$20</c:f>
              <c:numCache>
                <c:formatCode>General</c:formatCode>
                <c:ptCount val="18"/>
                <c:pt idx="10" formatCode="0.0%">
                  <c:v>0.16666666666666666</c:v>
                </c:pt>
                <c:pt idx="11" formatCode="0.0%">
                  <c:v>0</c:v>
                </c:pt>
                <c:pt idx="12" formatCode="0.0%">
                  <c:v>0</c:v>
                </c:pt>
                <c:pt idx="13" formatCode="0.0%">
                  <c:v>0.29411764705882354</c:v>
                </c:pt>
                <c:pt idx="14" formatCode="0.0%">
                  <c:v>0.8</c:v>
                </c:pt>
                <c:pt idx="15" formatCode="0.0%">
                  <c:v>0.5</c:v>
                </c:pt>
                <c:pt idx="16" formatCode="0.0%">
                  <c:v>0</c:v>
                </c:pt>
                <c:pt idx="17" formatCode="0.0%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C-406A-B290-DA197A886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373616"/>
        <c:axId val="1072374096"/>
      </c:lineChart>
      <c:dateAx>
        <c:axId val="1072373616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4096"/>
        <c:crosses val="max"/>
        <c:auto val="0"/>
        <c:lblOffset val="100"/>
        <c:baseTimeUnit val="months"/>
      </c:dateAx>
      <c:valAx>
        <c:axId val="10723740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Peer Verifications Average Billed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Data'!$L$2</c:f>
              <c:strCache>
                <c:ptCount val="1"/>
                <c:pt idx="0">
                  <c:v>Average Billed Minutes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Data'!$L$3:$L$20</c:f>
              <c:numCache>
                <c:formatCode>General</c:formatCode>
                <c:ptCount val="18"/>
                <c:pt idx="10" formatCode="0">
                  <c:v>183.5</c:v>
                </c:pt>
                <c:pt idx="11" formatCode="0">
                  <c:v>198.57142857142858</c:v>
                </c:pt>
                <c:pt idx="12" formatCode="0">
                  <c:v>210.4</c:v>
                </c:pt>
                <c:pt idx="13" formatCode="0">
                  <c:v>214</c:v>
                </c:pt>
                <c:pt idx="14" formatCode="0">
                  <c:v>161.6</c:v>
                </c:pt>
                <c:pt idx="15" formatCode="0">
                  <c:v>141.91666666666666</c:v>
                </c:pt>
                <c:pt idx="16" formatCode="0">
                  <c:v>165</c:v>
                </c:pt>
                <c:pt idx="17" formatCode="0">
                  <c:v>93.428571428571431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7-48A0-83A9-FA4CBC0C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29504"/>
        <c:axId val="48231904"/>
      </c:lineChart>
      <c:dateAx>
        <c:axId val="48229504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904"/>
        <c:crosses val="max"/>
        <c:auto val="1"/>
        <c:lblOffset val="100"/>
        <c:baseTimeUnit val="months"/>
      </c:dateAx>
      <c:valAx>
        <c:axId val="48231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Peer Verifications Average Days Overdue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Data'!$M$2</c:f>
              <c:strCache>
                <c:ptCount val="1"/>
                <c:pt idx="0">
                  <c:v>Average Days Overdue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Data'!$M$3:$M$20</c:f>
              <c:numCache>
                <c:formatCode>General</c:formatCode>
                <c:ptCount val="18"/>
                <c:pt idx="10" formatCode="0">
                  <c:v>35.583333333333336</c:v>
                </c:pt>
                <c:pt idx="11" formatCode="0">
                  <c:v>46.285714285714285</c:v>
                </c:pt>
                <c:pt idx="12" formatCode="0">
                  <c:v>35.200000000000003</c:v>
                </c:pt>
                <c:pt idx="13" formatCode="0">
                  <c:v>18.235294117647058</c:v>
                </c:pt>
                <c:pt idx="14" formatCode="0">
                  <c:v>-0.2</c:v>
                </c:pt>
                <c:pt idx="15" formatCode="0">
                  <c:v>0.66666666666666663</c:v>
                </c:pt>
                <c:pt idx="16" formatCode="0">
                  <c:v>4</c:v>
                </c:pt>
                <c:pt idx="17" formatCode="0">
                  <c:v>1.1428571428571428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6-4FA4-A6ED-8A91594DB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1888"/>
        <c:axId val="99916464"/>
      </c:lineChart>
      <c:dateAx>
        <c:axId val="52611888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6464"/>
        <c:crosses val="max"/>
        <c:auto val="1"/>
        <c:lblOffset val="100"/>
        <c:baseTimeUnit val="months"/>
      </c:dateAx>
      <c:valAx>
        <c:axId val="999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Prototypes Average Billed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Data'!$C$2</c:f>
              <c:strCache>
                <c:ptCount val="1"/>
                <c:pt idx="0">
                  <c:v>Average Billed Minutes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Data'!$C$3:$C$20</c:f>
              <c:numCache>
                <c:formatCode>0</c:formatCode>
                <c:ptCount val="18"/>
                <c:pt idx="0">
                  <c:v>81.333333333333329</c:v>
                </c:pt>
                <c:pt idx="1">
                  <c:v>117.11111111111111</c:v>
                </c:pt>
                <c:pt idx="2">
                  <c:v>132</c:v>
                </c:pt>
                <c:pt idx="3">
                  <c:v>61.8</c:v>
                </c:pt>
                <c:pt idx="4">
                  <c:v>292.25</c:v>
                </c:pt>
                <c:pt idx="5">
                  <c:v>79</c:v>
                </c:pt>
                <c:pt idx="6">
                  <c:v>95</c:v>
                </c:pt>
                <c:pt idx="7">
                  <c:v>84.428571428571431</c:v>
                </c:pt>
                <c:pt idx="8">
                  <c:v>69.333333333333329</c:v>
                </c:pt>
                <c:pt idx="9">
                  <c:v>203</c:v>
                </c:pt>
                <c:pt idx="10">
                  <c:v>200</c:v>
                </c:pt>
                <c:pt idx="11">
                  <c:v>218.625</c:v>
                </c:pt>
                <c:pt idx="12">
                  <c:v>97.5</c:v>
                </c:pt>
                <c:pt idx="13">
                  <c:v>105.375</c:v>
                </c:pt>
                <c:pt idx="14">
                  <c:v>56.4</c:v>
                </c:pt>
                <c:pt idx="15">
                  <c:v>63.833333333333336</c:v>
                </c:pt>
                <c:pt idx="16">
                  <c:v>167.14285714285714</c:v>
                </c:pt>
                <c:pt idx="17">
                  <c:v>151.46666666666667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D-4802-80CF-29361CE3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29504"/>
        <c:axId val="48231904"/>
      </c:lineChart>
      <c:dateAx>
        <c:axId val="48229504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904"/>
        <c:crosses val="max"/>
        <c:auto val="1"/>
        <c:lblOffset val="100"/>
        <c:baseTimeUnit val="months"/>
      </c:dateAx>
      <c:valAx>
        <c:axId val="48231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Prototypes Average Days Overdue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Data'!$D$2</c:f>
              <c:strCache>
                <c:ptCount val="1"/>
                <c:pt idx="0">
                  <c:v>Average Days Overdue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Data'!$D$3:$D$20</c:f>
              <c:numCache>
                <c:formatCode>0</c:formatCode>
                <c:ptCount val="18"/>
                <c:pt idx="0">
                  <c:v>-1.1666666666666667</c:v>
                </c:pt>
                <c:pt idx="1">
                  <c:v>-2.4</c:v>
                </c:pt>
                <c:pt idx="2">
                  <c:v>0.8</c:v>
                </c:pt>
                <c:pt idx="3">
                  <c:v>2.4</c:v>
                </c:pt>
                <c:pt idx="4">
                  <c:v>-1.5</c:v>
                </c:pt>
                <c:pt idx="5">
                  <c:v>-1</c:v>
                </c:pt>
                <c:pt idx="6">
                  <c:v>-0.25</c:v>
                </c:pt>
                <c:pt idx="7">
                  <c:v>1.2857142857142858</c:v>
                </c:pt>
                <c:pt idx="8">
                  <c:v>3</c:v>
                </c:pt>
                <c:pt idx="9">
                  <c:v>0</c:v>
                </c:pt>
                <c:pt idx="10">
                  <c:v>1.3333333333333333</c:v>
                </c:pt>
                <c:pt idx="11">
                  <c:v>13.125</c:v>
                </c:pt>
                <c:pt idx="12">
                  <c:v>8</c:v>
                </c:pt>
                <c:pt idx="13">
                  <c:v>0.25</c:v>
                </c:pt>
                <c:pt idx="14">
                  <c:v>0.4</c:v>
                </c:pt>
                <c:pt idx="15">
                  <c:v>-1.1666666666666667</c:v>
                </c:pt>
                <c:pt idx="16">
                  <c:v>-1.5714285714285714</c:v>
                </c:pt>
                <c:pt idx="17">
                  <c:v>2.5333333333333332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6-44FA-BCA0-452062FA0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1888"/>
        <c:axId val="99916464"/>
      </c:lineChart>
      <c:dateAx>
        <c:axId val="52611888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6464"/>
        <c:crosses val="max"/>
        <c:auto val="1"/>
        <c:lblOffset val="100"/>
        <c:baseTimeUnit val="months"/>
      </c:dateAx>
      <c:valAx>
        <c:axId val="999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50%</a:t>
            </a:r>
            <a:r>
              <a:rPr lang="en-US" baseline="0"/>
              <a:t> Review</a:t>
            </a:r>
            <a:r>
              <a:rPr lang="en-US"/>
              <a:t>s On Time</a:t>
            </a:r>
            <a:r>
              <a:rPr lang="en-US" baseline="0"/>
              <a:t> (Percentage)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Data'!$E$2</c:f>
              <c:strCache>
                <c:ptCount val="1"/>
                <c:pt idx="0">
                  <c:v>On Time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Data'!$E$3:$E$20</c:f>
              <c:numCache>
                <c:formatCode>0.0%</c:formatCode>
                <c:ptCount val="18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0.75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0.8</c:v>
                </c:pt>
                <c:pt idx="12">
                  <c:v>0</c:v>
                </c:pt>
                <c:pt idx="13">
                  <c:v>1</c:v>
                </c:pt>
                <c:pt idx="16">
                  <c:v>0.5</c:v>
                </c:pt>
                <c:pt idx="17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C52-A36D-30F62400F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373616"/>
        <c:axId val="1072374096"/>
      </c:lineChart>
      <c:dateAx>
        <c:axId val="1072373616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4096"/>
        <c:crosses val="max"/>
        <c:auto val="0"/>
        <c:lblOffset val="100"/>
        <c:baseTimeUnit val="months"/>
      </c:dateAx>
      <c:valAx>
        <c:axId val="10723740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50% Reviews Average Billed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Data'!$F$2</c:f>
              <c:strCache>
                <c:ptCount val="1"/>
                <c:pt idx="0">
                  <c:v>Average Billed Minutes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Data'!$F$3:$F$20</c:f>
              <c:numCache>
                <c:formatCode>0</c:formatCode>
                <c:ptCount val="18"/>
                <c:pt idx="0">
                  <c:v>19.5</c:v>
                </c:pt>
                <c:pt idx="1">
                  <c:v>19</c:v>
                </c:pt>
                <c:pt idx="2">
                  <c:v>11.25</c:v>
                </c:pt>
                <c:pt idx="3">
                  <c:v>16</c:v>
                </c:pt>
                <c:pt idx="4">
                  <c:v>22.75</c:v>
                </c:pt>
                <c:pt idx="5">
                  <c:v>10</c:v>
                </c:pt>
                <c:pt idx="6">
                  <c:v>0</c:v>
                </c:pt>
                <c:pt idx="7">
                  <c:v>58</c:v>
                </c:pt>
                <c:pt idx="8">
                  <c:v>58</c:v>
                </c:pt>
                <c:pt idx="9">
                  <c:v>54</c:v>
                </c:pt>
                <c:pt idx="10">
                  <c:v>28.2</c:v>
                </c:pt>
                <c:pt idx="12">
                  <c:v>119</c:v>
                </c:pt>
                <c:pt idx="13">
                  <c:v>50</c:v>
                </c:pt>
                <c:pt idx="16">
                  <c:v>27.5</c:v>
                </c:pt>
                <c:pt idx="17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8-4FB0-952D-8FEE7E72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29504"/>
        <c:axId val="48231904"/>
      </c:lineChart>
      <c:dateAx>
        <c:axId val="48229504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904"/>
        <c:crosses val="max"/>
        <c:auto val="1"/>
        <c:lblOffset val="100"/>
        <c:baseTimeUnit val="months"/>
      </c:dateAx>
      <c:valAx>
        <c:axId val="48231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50% Reviews Average Days Overdue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Data'!$G$2</c:f>
              <c:strCache>
                <c:ptCount val="1"/>
                <c:pt idx="0">
                  <c:v>Average Days Overdue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Data'!$G$3:$G$20</c:f>
              <c:numCache>
                <c:formatCode>0</c:formatCode>
                <c:ptCount val="18"/>
                <c:pt idx="0">
                  <c:v>0.25</c:v>
                </c:pt>
                <c:pt idx="1">
                  <c:v>-22</c:v>
                </c:pt>
                <c:pt idx="2">
                  <c:v>-0.5</c:v>
                </c:pt>
                <c:pt idx="3">
                  <c:v>-1.25</c:v>
                </c:pt>
                <c:pt idx="4">
                  <c:v>-1.25</c:v>
                </c:pt>
                <c:pt idx="5">
                  <c:v>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-0.4</c:v>
                </c:pt>
                <c:pt idx="12">
                  <c:v>3</c:v>
                </c:pt>
                <c:pt idx="13">
                  <c:v>0</c:v>
                </c:pt>
                <c:pt idx="16">
                  <c:v>-2</c:v>
                </c:pt>
                <c:pt idx="17">
                  <c:v>-0.125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B-486D-8D82-5924AD4C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1888"/>
        <c:axId val="99916464"/>
      </c:lineChart>
      <c:dateAx>
        <c:axId val="52611888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6464"/>
        <c:crosses val="max"/>
        <c:auto val="1"/>
        <c:lblOffset val="100"/>
        <c:baseTimeUnit val="months"/>
      </c:dateAx>
      <c:valAx>
        <c:axId val="999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PSIAs On Time</a:t>
            </a:r>
            <a:r>
              <a:rPr lang="en-US" baseline="0"/>
              <a:t> (Percentage)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Data'!$H$2</c:f>
              <c:strCache>
                <c:ptCount val="1"/>
                <c:pt idx="0">
                  <c:v>On Time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Data'!$H$3:$H$20</c:f>
              <c:numCache>
                <c:formatCode>0.0%</c:formatCode>
                <c:ptCount val="18"/>
                <c:pt idx="0">
                  <c:v>0.26666666666666666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9.0909090909090912E-2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0.44444444444444442</c:v>
                </c:pt>
                <c:pt idx="14">
                  <c:v>0.72727272727272729</c:v>
                </c:pt>
                <c:pt idx="15">
                  <c:v>0.5714285714285714</c:v>
                </c:pt>
                <c:pt idx="16">
                  <c:v>0.75</c:v>
                </c:pt>
                <c:pt idx="17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B-4016-8F19-CF3360D13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373616"/>
        <c:axId val="1072374096"/>
      </c:lineChart>
      <c:dateAx>
        <c:axId val="1072373616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4096"/>
        <c:crosses val="max"/>
        <c:auto val="0"/>
        <c:lblOffset val="100"/>
        <c:baseTimeUnit val="months"/>
      </c:dateAx>
      <c:valAx>
        <c:axId val="10723740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PSIAs Average Billed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Data'!$I$2</c:f>
              <c:strCache>
                <c:ptCount val="1"/>
                <c:pt idx="0">
                  <c:v>Average Billed Minutes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Data'!$I$3:$I$20</c:f>
              <c:numCache>
                <c:formatCode>0</c:formatCode>
                <c:ptCount val="18"/>
                <c:pt idx="0">
                  <c:v>336.33333333333331</c:v>
                </c:pt>
                <c:pt idx="1">
                  <c:v>625.33333333333337</c:v>
                </c:pt>
                <c:pt idx="2">
                  <c:v>845.6</c:v>
                </c:pt>
                <c:pt idx="3">
                  <c:v>1426.75</c:v>
                </c:pt>
                <c:pt idx="4">
                  <c:v>987.5</c:v>
                </c:pt>
                <c:pt idx="5">
                  <c:v>999.5</c:v>
                </c:pt>
                <c:pt idx="6">
                  <c:v>568.57142857142856</c:v>
                </c:pt>
                <c:pt idx="7">
                  <c:v>291.63636363636363</c:v>
                </c:pt>
                <c:pt idx="8">
                  <c:v>363.2</c:v>
                </c:pt>
                <c:pt idx="9">
                  <c:v>745.6</c:v>
                </c:pt>
                <c:pt idx="10">
                  <c:v>325.75</c:v>
                </c:pt>
                <c:pt idx="11">
                  <c:v>180.5</c:v>
                </c:pt>
                <c:pt idx="12">
                  <c:v>325.875</c:v>
                </c:pt>
                <c:pt idx="13">
                  <c:v>474.77777777777777</c:v>
                </c:pt>
                <c:pt idx="14">
                  <c:v>437.45454545454544</c:v>
                </c:pt>
                <c:pt idx="15">
                  <c:v>218</c:v>
                </c:pt>
                <c:pt idx="16">
                  <c:v>162.5</c:v>
                </c:pt>
                <c:pt idx="17">
                  <c:v>160.08333333333334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2-464A-AA91-CDE1214AC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29504"/>
        <c:axId val="48231904"/>
      </c:lineChart>
      <c:dateAx>
        <c:axId val="48229504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904"/>
        <c:crosses val="max"/>
        <c:auto val="1"/>
        <c:lblOffset val="100"/>
        <c:baseTimeUnit val="months"/>
      </c:dateAx>
      <c:valAx>
        <c:axId val="48231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PSIAs Average Days Overdue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Data'!$J$2</c:f>
              <c:strCache>
                <c:ptCount val="1"/>
                <c:pt idx="0">
                  <c:v>Average Days Overdue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Data'!$J$3:$J$20</c:f>
              <c:numCache>
                <c:formatCode>0</c:formatCode>
                <c:ptCount val="18"/>
                <c:pt idx="0">
                  <c:v>26.266666666666666</c:v>
                </c:pt>
                <c:pt idx="1">
                  <c:v>19.5</c:v>
                </c:pt>
                <c:pt idx="2">
                  <c:v>15.4</c:v>
                </c:pt>
                <c:pt idx="3">
                  <c:v>30.25</c:v>
                </c:pt>
                <c:pt idx="4">
                  <c:v>54.75</c:v>
                </c:pt>
                <c:pt idx="5">
                  <c:v>43</c:v>
                </c:pt>
                <c:pt idx="6">
                  <c:v>39.142857142857146</c:v>
                </c:pt>
                <c:pt idx="7">
                  <c:v>34.272727272727273</c:v>
                </c:pt>
                <c:pt idx="8">
                  <c:v>24.2</c:v>
                </c:pt>
                <c:pt idx="9">
                  <c:v>41.3</c:v>
                </c:pt>
                <c:pt idx="10">
                  <c:v>10.75</c:v>
                </c:pt>
                <c:pt idx="11">
                  <c:v>11.25</c:v>
                </c:pt>
                <c:pt idx="12">
                  <c:v>12.125</c:v>
                </c:pt>
                <c:pt idx="13">
                  <c:v>5.333333333333333</c:v>
                </c:pt>
                <c:pt idx="14">
                  <c:v>-9.0909090909090912E-2</c:v>
                </c:pt>
                <c:pt idx="15">
                  <c:v>0.14285714285714285</c:v>
                </c:pt>
                <c:pt idx="16">
                  <c:v>1.25</c:v>
                </c:pt>
                <c:pt idx="17">
                  <c:v>2.5833333333333335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E-4A6E-9D08-4907C000C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1888"/>
        <c:axId val="99916464"/>
      </c:lineChart>
      <c:dateAx>
        <c:axId val="52611888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6464"/>
        <c:crosses val="max"/>
        <c:auto val="1"/>
        <c:lblOffset val="100"/>
        <c:baseTimeUnit val="months"/>
      </c:dateAx>
      <c:valAx>
        <c:axId val="999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301625</xdr:colOff>
      <xdr:row>1</xdr:row>
      <xdr:rowOff>0</xdr:rowOff>
    </xdr:from>
    <xdr:to>
      <xdr:col>7</xdr:col>
      <xdr:colOff>606425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94259-0B2E-4799-8689-371CC3306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FE5279-FC29-47BF-8A1E-446ADD738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304800</xdr:colOff>
      <xdr:row>1</xdr:row>
      <xdr:rowOff>0</xdr:rowOff>
    </xdr:from>
    <xdr:to>
      <xdr:col>23</xdr:col>
      <xdr:colOff>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2CC5E0-AE63-411B-A8EC-74C4AA9A7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16</xdr:row>
      <xdr:rowOff>0</xdr:rowOff>
    </xdr:from>
    <xdr:to>
      <xdr:col>8</xdr:col>
      <xdr:colOff>0</xdr:colOff>
      <xdr:row>30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CA21CB-7BC0-4E6A-9AA9-1A595AC48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3175</xdr:colOff>
      <xdr:row>16</xdr:row>
      <xdr:rowOff>0</xdr:rowOff>
    </xdr:from>
    <xdr:to>
      <xdr:col>15</xdr:col>
      <xdr:colOff>307975</xdr:colOff>
      <xdr:row>30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BF316F-30ED-4983-A5A3-24B5C8EE0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307975</xdr:colOff>
      <xdr:row>16</xdr:row>
      <xdr:rowOff>0</xdr:rowOff>
    </xdr:from>
    <xdr:to>
      <xdr:col>23</xdr:col>
      <xdr:colOff>3175</xdr:colOff>
      <xdr:row>30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982FF4-8C45-43F1-BDA6-10789AC5B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304800</xdr:colOff>
      <xdr:row>31</xdr:row>
      <xdr:rowOff>0</xdr:rowOff>
    </xdr:from>
    <xdr:to>
      <xdr:col>8</xdr:col>
      <xdr:colOff>0</xdr:colOff>
      <xdr:row>45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861DA6-2771-429A-BCB8-7A7551D2B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3175</xdr:colOff>
      <xdr:row>31</xdr:row>
      <xdr:rowOff>0</xdr:rowOff>
    </xdr:from>
    <xdr:to>
      <xdr:col>15</xdr:col>
      <xdr:colOff>307975</xdr:colOff>
      <xdr:row>45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07C07C-D1BA-4867-8216-5E81628CC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307975</xdr:colOff>
      <xdr:row>31</xdr:row>
      <xdr:rowOff>0</xdr:rowOff>
    </xdr:from>
    <xdr:to>
      <xdr:col>23</xdr:col>
      <xdr:colOff>3175</xdr:colOff>
      <xdr:row>45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BBEA397-D20B-42AA-9AC8-8E034EAC8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304800</xdr:colOff>
      <xdr:row>46</xdr:row>
      <xdr:rowOff>0</xdr:rowOff>
    </xdr:from>
    <xdr:to>
      <xdr:col>8</xdr:col>
      <xdr:colOff>0</xdr:colOff>
      <xdr:row>60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9DFC044-3D7E-4272-8844-07ACC0AD4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3175</xdr:colOff>
      <xdr:row>46</xdr:row>
      <xdr:rowOff>0</xdr:rowOff>
    </xdr:from>
    <xdr:to>
      <xdr:col>15</xdr:col>
      <xdr:colOff>307975</xdr:colOff>
      <xdr:row>60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AAAB9FC-A924-4544-B40F-CF3CEEE21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307975</xdr:colOff>
      <xdr:row>46</xdr:row>
      <xdr:rowOff>0</xdr:rowOff>
    </xdr:from>
    <xdr:to>
      <xdr:col>23</xdr:col>
      <xdr:colOff>3175</xdr:colOff>
      <xdr:row>60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AA94B33-B995-4B0A-945F-4F73C701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4%20-%20SLA%20Report.xlsx" TargetMode="External"/><Relationship Id="rId1" Type="http://schemas.openxmlformats.org/officeDocument/2006/relationships/externalLinkPath" Target="2024%20SLA/2024-04%20-%20SLA%20Repor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1%20-%20SLA%20Report.xlsx" TargetMode="External"/><Relationship Id="rId1" Type="http://schemas.openxmlformats.org/officeDocument/2006/relationships/externalLinkPath" Target="2025%20SLA/2025-01%20-%20SLA%20Report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2%20-%20SLA%20Report.xlsx" TargetMode="External"/><Relationship Id="rId1" Type="http://schemas.openxmlformats.org/officeDocument/2006/relationships/externalLinkPath" Target="2025%20SLA/2025-02%20-%20SLA%20Report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3%20-%20SLA%20Report.xlsx" TargetMode="External"/><Relationship Id="rId1" Type="http://schemas.openxmlformats.org/officeDocument/2006/relationships/externalLinkPath" Target="2025%20SLA/2025-03%20-%20SLA%20Report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4%20-%20SLA%20Report.xlsx" TargetMode="External"/><Relationship Id="rId1" Type="http://schemas.openxmlformats.org/officeDocument/2006/relationships/externalLinkPath" Target="2025%20SLA/2025-04%20-%20SLA%20Report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5%20-%20SLA%20Report.xlsx" TargetMode="External"/><Relationship Id="rId1" Type="http://schemas.openxmlformats.org/officeDocument/2006/relationships/externalLinkPath" Target="2025%20SLA/2025-05%20-%20SLA%20Report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6%20-%20SLA%20Report.xlsx" TargetMode="External"/><Relationship Id="rId1" Type="http://schemas.openxmlformats.org/officeDocument/2006/relationships/externalLinkPath" Target="2025%20SLA/2025-06%20-%20SLA%20Repor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7%20-%20SLA%20Report.xlsx" TargetMode="External"/><Relationship Id="rId1" Type="http://schemas.openxmlformats.org/officeDocument/2006/relationships/externalLinkPath" Target="2025%20SLA/2025-07%20-%20SLA%20Report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8%20-%20SLA%20Report.xlsx" TargetMode="External"/><Relationship Id="rId1" Type="http://schemas.openxmlformats.org/officeDocument/2006/relationships/externalLinkPath" Target="2025%20SLA/2025-08%20-%20SLA%20Report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5%20SLA/2025-09%20-%20SLA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5%20-%20SLA%20Report.xlsx" TargetMode="External"/><Relationship Id="rId1" Type="http://schemas.openxmlformats.org/officeDocument/2006/relationships/externalLinkPath" Target="2024%20SLA/2024-05%20-%20SLA%20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6%20-%20SLA%20Report.xlsx" TargetMode="External"/><Relationship Id="rId1" Type="http://schemas.openxmlformats.org/officeDocument/2006/relationships/externalLinkPath" Target="2024%20SLA/2024-06%20-%20SLA%20Repor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7%20-%20SLA%20Report.xlsx" TargetMode="External"/><Relationship Id="rId1" Type="http://schemas.openxmlformats.org/officeDocument/2006/relationships/externalLinkPath" Target="2024%20SLA/2024-07%20-%20SLA%20Repor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8%20-%20SLA%20Report.xlsx" TargetMode="External"/><Relationship Id="rId1" Type="http://schemas.openxmlformats.org/officeDocument/2006/relationships/externalLinkPath" Target="2024%20SLA/2024-08%20-%20SLA%20Report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9%20-%20SLA%20Report.xlsx" TargetMode="External"/><Relationship Id="rId1" Type="http://schemas.openxmlformats.org/officeDocument/2006/relationships/externalLinkPath" Target="2024%20SLA/2024-09%20-%20SLA%20Report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10%20-%20SLA%20Report.xlsx" TargetMode="External"/><Relationship Id="rId1" Type="http://schemas.openxmlformats.org/officeDocument/2006/relationships/externalLinkPath" Target="2024%20SLA/2024-10%20-%20SLA%20Report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11%20-%20SLA%20Report.xlsx" TargetMode="External"/><Relationship Id="rId1" Type="http://schemas.openxmlformats.org/officeDocument/2006/relationships/externalLinkPath" Target="2024%20SLA/2024-11%20-%20SLA%20Report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12%20-%20SLA%20Report.xlsx" TargetMode="External"/><Relationship Id="rId1" Type="http://schemas.openxmlformats.org/officeDocument/2006/relationships/externalLinkPath" Target="2024%20SLA/2024-12%20-%20SLA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26.266666666666666</v>
          </cell>
        </row>
        <row r="7">
          <cell r="L7">
            <v>0.26666666666666666</v>
          </cell>
        </row>
        <row r="8">
          <cell r="L8">
            <v>336.33333333333331</v>
          </cell>
        </row>
      </sheetData>
      <sheetData sheetId="1">
        <row r="4">
          <cell r="L4">
            <v>0.25</v>
          </cell>
        </row>
        <row r="7">
          <cell r="L7">
            <v>0.75</v>
          </cell>
        </row>
        <row r="8">
          <cell r="L8">
            <v>19.5</v>
          </cell>
        </row>
      </sheetData>
      <sheetData sheetId="2">
        <row r="4">
          <cell r="L4">
            <v>-1.1666666666666667</v>
          </cell>
        </row>
        <row r="7">
          <cell r="L7">
            <v>1</v>
          </cell>
        </row>
        <row r="8">
          <cell r="L8">
            <v>81.333333333333329</v>
          </cell>
        </row>
      </sheetData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41.3</v>
          </cell>
        </row>
        <row r="7">
          <cell r="L7">
            <v>0.2</v>
          </cell>
        </row>
        <row r="8">
          <cell r="L8">
            <v>745.6</v>
          </cell>
        </row>
      </sheetData>
      <sheetData sheetId="1">
        <row r="4">
          <cell r="L4">
            <v>1</v>
          </cell>
        </row>
        <row r="7">
          <cell r="L7">
            <v>0.5</v>
          </cell>
        </row>
        <row r="8">
          <cell r="L8">
            <v>54</v>
          </cell>
        </row>
      </sheetData>
      <sheetData sheetId="2">
        <row r="4">
          <cell r="L4">
            <v>0</v>
          </cell>
        </row>
        <row r="7">
          <cell r="L7">
            <v>0.75</v>
          </cell>
        </row>
        <row r="8">
          <cell r="L8">
            <v>203</v>
          </cell>
        </row>
      </sheetData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10.75</v>
          </cell>
        </row>
        <row r="7">
          <cell r="L7">
            <v>0</v>
          </cell>
        </row>
        <row r="8">
          <cell r="L8">
            <v>325.75</v>
          </cell>
        </row>
      </sheetData>
      <sheetData sheetId="1">
        <row r="4">
          <cell r="L4">
            <v>-0.4</v>
          </cell>
        </row>
        <row r="7">
          <cell r="L7">
            <v>0.8</v>
          </cell>
        </row>
        <row r="8">
          <cell r="L8">
            <v>28.2</v>
          </cell>
        </row>
      </sheetData>
      <sheetData sheetId="2">
        <row r="4">
          <cell r="L4">
            <v>1.3333333333333333</v>
          </cell>
        </row>
        <row r="7">
          <cell r="L7">
            <v>0.33333333333333331</v>
          </cell>
        </row>
        <row r="8">
          <cell r="L8">
            <v>200</v>
          </cell>
        </row>
      </sheetData>
      <sheetData sheetId="3">
        <row r="4">
          <cell r="L4">
            <v>35.583333333333336</v>
          </cell>
        </row>
        <row r="7">
          <cell r="L7">
            <v>0.16666666666666666</v>
          </cell>
        </row>
        <row r="8">
          <cell r="L8">
            <v>183.5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11.25</v>
          </cell>
        </row>
        <row r="7">
          <cell r="L7">
            <v>0</v>
          </cell>
        </row>
        <row r="8">
          <cell r="L8">
            <v>180.5</v>
          </cell>
        </row>
      </sheetData>
      <sheetData sheetId="1"/>
      <sheetData sheetId="2">
        <row r="4">
          <cell r="L4">
            <v>13.125</v>
          </cell>
        </row>
        <row r="7">
          <cell r="L7">
            <v>0</v>
          </cell>
        </row>
        <row r="8">
          <cell r="L8">
            <v>218.625</v>
          </cell>
        </row>
      </sheetData>
      <sheetData sheetId="3">
        <row r="4">
          <cell r="L4">
            <v>46.285714285714285</v>
          </cell>
        </row>
        <row r="7">
          <cell r="L7">
            <v>0</v>
          </cell>
        </row>
        <row r="8">
          <cell r="L8">
            <v>198.57142857142858</v>
          </cell>
        </row>
      </sheetData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12.125</v>
          </cell>
        </row>
        <row r="7">
          <cell r="L7">
            <v>0.25</v>
          </cell>
        </row>
        <row r="8">
          <cell r="L8">
            <v>325.875</v>
          </cell>
        </row>
      </sheetData>
      <sheetData sheetId="1">
        <row r="4">
          <cell r="L4">
            <v>3</v>
          </cell>
        </row>
        <row r="7">
          <cell r="L7">
            <v>0</v>
          </cell>
        </row>
        <row r="8">
          <cell r="L8">
            <v>119</v>
          </cell>
        </row>
      </sheetData>
      <sheetData sheetId="2">
        <row r="4">
          <cell r="L4">
            <v>8</v>
          </cell>
        </row>
        <row r="7">
          <cell r="L7">
            <v>0</v>
          </cell>
        </row>
        <row r="8">
          <cell r="L8">
            <v>97.5</v>
          </cell>
        </row>
      </sheetData>
      <sheetData sheetId="3">
        <row r="4">
          <cell r="L4">
            <v>35.200000000000003</v>
          </cell>
        </row>
        <row r="7">
          <cell r="L7">
            <v>0</v>
          </cell>
        </row>
        <row r="8">
          <cell r="L8">
            <v>210.4</v>
          </cell>
        </row>
      </sheetData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5.333333333333333</v>
          </cell>
        </row>
        <row r="7">
          <cell r="L7">
            <v>0.44444444444444442</v>
          </cell>
        </row>
        <row r="8">
          <cell r="L8">
            <v>474.77777777777777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50</v>
          </cell>
        </row>
      </sheetData>
      <sheetData sheetId="2">
        <row r="4">
          <cell r="L4">
            <v>0.25</v>
          </cell>
        </row>
        <row r="7">
          <cell r="L7">
            <v>0.875</v>
          </cell>
        </row>
        <row r="8">
          <cell r="L8">
            <v>105.375</v>
          </cell>
        </row>
      </sheetData>
      <sheetData sheetId="3">
        <row r="4">
          <cell r="L4">
            <v>18.235294117647058</v>
          </cell>
        </row>
        <row r="7">
          <cell r="L7">
            <v>0.29411764705882354</v>
          </cell>
        </row>
        <row r="8">
          <cell r="L8">
            <v>214</v>
          </cell>
        </row>
      </sheetData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-9.0909090909090912E-2</v>
          </cell>
        </row>
        <row r="7">
          <cell r="L7">
            <v>0.72727272727272729</v>
          </cell>
        </row>
        <row r="8">
          <cell r="L8">
            <v>437.45454545454544</v>
          </cell>
        </row>
      </sheetData>
      <sheetData sheetId="1"/>
      <sheetData sheetId="2">
        <row r="4">
          <cell r="L4">
            <v>0.4</v>
          </cell>
        </row>
        <row r="7">
          <cell r="L7">
            <v>0.6</v>
          </cell>
        </row>
        <row r="8">
          <cell r="L8">
            <v>56.4</v>
          </cell>
        </row>
      </sheetData>
      <sheetData sheetId="3">
        <row r="4">
          <cell r="L4">
            <v>-0.2</v>
          </cell>
        </row>
        <row r="7">
          <cell r="L7">
            <v>0.8</v>
          </cell>
        </row>
        <row r="8">
          <cell r="L8">
            <v>161.6</v>
          </cell>
        </row>
      </sheetData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0.14285714285714285</v>
          </cell>
        </row>
        <row r="7">
          <cell r="L7">
            <v>0.5714285714285714</v>
          </cell>
        </row>
        <row r="8">
          <cell r="L8">
            <v>218</v>
          </cell>
        </row>
      </sheetData>
      <sheetData sheetId="1"/>
      <sheetData sheetId="2">
        <row r="4">
          <cell r="L4">
            <v>-1.1666666666666667</v>
          </cell>
        </row>
        <row r="7">
          <cell r="L7">
            <v>0.83333333333333337</v>
          </cell>
        </row>
        <row r="8">
          <cell r="L8">
            <v>63.833333333333336</v>
          </cell>
        </row>
      </sheetData>
      <sheetData sheetId="3">
        <row r="4">
          <cell r="L4">
            <v>0.66666666666666663</v>
          </cell>
        </row>
        <row r="7">
          <cell r="L7">
            <v>0.5</v>
          </cell>
        </row>
        <row r="8">
          <cell r="L8">
            <v>141.91666666666666</v>
          </cell>
        </row>
      </sheetData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Prototypes"/>
      <sheetName val="50% Reviews"/>
      <sheetName val="PSIAs"/>
      <sheetName val="Peer Verifications"/>
      <sheetName val="Holidays"/>
    </sheetNames>
    <sheetDataSet>
      <sheetData sheetId="0">
        <row r="10">
          <cell r="C10">
            <v>-1.5714285714285714</v>
          </cell>
          <cell r="F10">
            <v>-2</v>
          </cell>
        </row>
        <row r="13">
          <cell r="C13">
            <v>0.8571428571428571</v>
          </cell>
          <cell r="F13">
            <v>0.5</v>
          </cell>
        </row>
        <row r="14">
          <cell r="C14">
            <v>167.14285714285714</v>
          </cell>
          <cell r="F14">
            <v>27.5</v>
          </cell>
        </row>
        <row r="21">
          <cell r="C21">
            <v>1.25</v>
          </cell>
          <cell r="F21">
            <v>4</v>
          </cell>
        </row>
        <row r="24">
          <cell r="C24">
            <v>0.75</v>
          </cell>
          <cell r="F24">
            <v>0</v>
          </cell>
        </row>
        <row r="25">
          <cell r="C25">
            <v>162.5</v>
          </cell>
          <cell r="F25">
            <v>165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Prototypes"/>
      <sheetName val="50% Reviews"/>
      <sheetName val="PSIAs"/>
      <sheetName val="Peer Verifications"/>
      <sheetName val="Holidays"/>
    </sheetNames>
    <sheetDataSet>
      <sheetData sheetId="0">
        <row r="10">
          <cell r="C10">
            <v>2.5333333333333332</v>
          </cell>
          <cell r="F10">
            <v>-0.125</v>
          </cell>
        </row>
        <row r="13">
          <cell r="C13">
            <v>0.4</v>
          </cell>
          <cell r="F13">
            <v>0.75</v>
          </cell>
        </row>
        <row r="14">
          <cell r="C14">
            <v>151.46666666666667</v>
          </cell>
          <cell r="F14">
            <v>73</v>
          </cell>
        </row>
        <row r="21">
          <cell r="C21">
            <v>2.5833333333333335</v>
          </cell>
          <cell r="F21">
            <v>1.1428571428571428</v>
          </cell>
        </row>
        <row r="24">
          <cell r="C24">
            <v>0.41666666666666669</v>
          </cell>
          <cell r="F24">
            <v>0.7142857142857143</v>
          </cell>
        </row>
        <row r="25">
          <cell r="C25">
            <v>160.08333333333334</v>
          </cell>
          <cell r="F25">
            <v>93.428571428571431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19.5</v>
          </cell>
        </row>
        <row r="7">
          <cell r="L7">
            <v>0</v>
          </cell>
        </row>
        <row r="8">
          <cell r="L8">
            <v>625.33333333333337</v>
          </cell>
        </row>
      </sheetData>
      <sheetData sheetId="1">
        <row r="4">
          <cell r="L4">
            <v>-22</v>
          </cell>
        </row>
        <row r="7">
          <cell r="L7">
            <v>1</v>
          </cell>
        </row>
        <row r="8">
          <cell r="L8">
            <v>19</v>
          </cell>
        </row>
      </sheetData>
      <sheetData sheetId="2">
        <row r="4">
          <cell r="L4">
            <v>-2.4</v>
          </cell>
        </row>
        <row r="7">
          <cell r="L7">
            <v>0.4</v>
          </cell>
        </row>
        <row r="8">
          <cell r="L8">
            <v>117.11111111111111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15.4</v>
          </cell>
        </row>
        <row r="7">
          <cell r="L7">
            <v>0.2</v>
          </cell>
        </row>
        <row r="8">
          <cell r="L8">
            <v>845.6</v>
          </cell>
        </row>
      </sheetData>
      <sheetData sheetId="1">
        <row r="4">
          <cell r="L4">
            <v>-0.5</v>
          </cell>
        </row>
        <row r="7">
          <cell r="L7">
            <v>1</v>
          </cell>
        </row>
        <row r="8">
          <cell r="L8">
            <v>11.25</v>
          </cell>
        </row>
      </sheetData>
      <sheetData sheetId="2">
        <row r="4">
          <cell r="L4">
            <v>0.8</v>
          </cell>
        </row>
        <row r="7">
          <cell r="L7">
            <v>0.4</v>
          </cell>
        </row>
        <row r="8">
          <cell r="L8">
            <v>132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30.25</v>
          </cell>
        </row>
        <row r="7">
          <cell r="L7">
            <v>0</v>
          </cell>
        </row>
        <row r="8">
          <cell r="L8">
            <v>1426.75</v>
          </cell>
        </row>
      </sheetData>
      <sheetData sheetId="1">
        <row r="4">
          <cell r="L4">
            <v>-1.25</v>
          </cell>
        </row>
        <row r="7">
          <cell r="L7">
            <v>0.75</v>
          </cell>
        </row>
        <row r="8">
          <cell r="L8">
            <v>16</v>
          </cell>
        </row>
      </sheetData>
      <sheetData sheetId="2">
        <row r="4">
          <cell r="L4">
            <v>2.4</v>
          </cell>
        </row>
        <row r="7">
          <cell r="L7">
            <v>0.2</v>
          </cell>
        </row>
        <row r="8">
          <cell r="L8">
            <v>61.8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54.75</v>
          </cell>
        </row>
        <row r="7">
          <cell r="L7">
            <v>0</v>
          </cell>
        </row>
        <row r="8">
          <cell r="L8">
            <v>987.5</v>
          </cell>
        </row>
      </sheetData>
      <sheetData sheetId="1">
        <row r="4">
          <cell r="L4">
            <v>-1.25</v>
          </cell>
        </row>
        <row r="7">
          <cell r="L7">
            <v>0.75</v>
          </cell>
        </row>
        <row r="8">
          <cell r="L8">
            <v>22.75</v>
          </cell>
        </row>
      </sheetData>
      <sheetData sheetId="2">
        <row r="4">
          <cell r="L4">
            <v>-1.5</v>
          </cell>
        </row>
        <row r="7">
          <cell r="L7">
            <v>0.75</v>
          </cell>
        </row>
        <row r="8">
          <cell r="L8">
            <v>292.25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43</v>
          </cell>
        </row>
        <row r="7">
          <cell r="L7">
            <v>0</v>
          </cell>
        </row>
        <row r="8">
          <cell r="L8">
            <v>999.5</v>
          </cell>
        </row>
      </sheetData>
      <sheetData sheetId="1">
        <row r="4">
          <cell r="L4">
            <v>-5</v>
          </cell>
        </row>
        <row r="7">
          <cell r="L7">
            <v>1</v>
          </cell>
        </row>
        <row r="8">
          <cell r="L8">
            <v>10</v>
          </cell>
        </row>
      </sheetData>
      <sheetData sheetId="2">
        <row r="4">
          <cell r="L4">
            <v>-1</v>
          </cell>
        </row>
        <row r="7">
          <cell r="L7">
            <v>1</v>
          </cell>
        </row>
        <row r="8">
          <cell r="L8">
            <v>79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39.142857142857146</v>
          </cell>
        </row>
        <row r="7">
          <cell r="L7">
            <v>0</v>
          </cell>
        </row>
        <row r="8">
          <cell r="L8">
            <v>568.57142857142856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0</v>
          </cell>
        </row>
      </sheetData>
      <sheetData sheetId="2">
        <row r="4">
          <cell r="L4">
            <v>-0.25</v>
          </cell>
        </row>
        <row r="7">
          <cell r="L7">
            <v>0.75</v>
          </cell>
        </row>
        <row r="8">
          <cell r="L8">
            <v>95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34.272727272727273</v>
          </cell>
        </row>
        <row r="7">
          <cell r="L7">
            <v>9.0909090909090912E-2</v>
          </cell>
        </row>
        <row r="8">
          <cell r="L8">
            <v>291.63636363636363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58</v>
          </cell>
        </row>
      </sheetData>
      <sheetData sheetId="2">
        <row r="4">
          <cell r="L4">
            <v>1.2857142857142858</v>
          </cell>
        </row>
        <row r="7">
          <cell r="L7">
            <v>0.5714285714285714</v>
          </cell>
        </row>
        <row r="8">
          <cell r="L8">
            <v>84.428571428571431</v>
          </cell>
        </row>
      </sheetData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24.2</v>
          </cell>
        </row>
        <row r="7">
          <cell r="L7">
            <v>0.2</v>
          </cell>
        </row>
        <row r="8">
          <cell r="L8">
            <v>363.2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58</v>
          </cell>
        </row>
      </sheetData>
      <sheetData sheetId="2">
        <row r="4">
          <cell r="L4">
            <v>3</v>
          </cell>
        </row>
        <row r="7">
          <cell r="L7">
            <v>0.66666666666666663</v>
          </cell>
        </row>
        <row r="8">
          <cell r="L8">
            <v>69.333333333333329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A2F292-8058-4BAE-B08E-ED62D0005CC0}" name="SLAs_Over_Time" displayName="SLAs_Over_Time" ref="A2:M21" totalsRowCount="1" headerRowDxfId="15" dataDxfId="14" totalsRowDxfId="13">
  <autoFilter ref="A2:M20" xr:uid="{C9A2F292-8058-4BAE-B08E-ED62D0005CC0}"/>
  <sortState xmlns:xlrd2="http://schemas.microsoft.com/office/spreadsheetml/2017/richdata2" ref="A3:M19">
    <sortCondition ref="A2:A19"/>
  </sortState>
  <tableColumns count="13">
    <tableColumn id="1" xr3:uid="{5A0408F9-1240-40EF-B2CC-43DDE118B1F1}" name="Month" totalsRowLabel="Average (All Time)" totalsRowDxfId="12"/>
    <tableColumn id="2" xr3:uid="{1BDC8830-A1BF-4244-BFEE-8991EEFD6DF5}" name="On Time 1" totalsRowFunction="custom" totalsRowDxfId="11">
      <calculatedColumnFormula>'[2]Prototypes This Month'!$L$7</calculatedColumnFormula>
      <totalsRowFormula>AVERAGE(SLAs_Over_Time[On Time 1])</totalsRowFormula>
    </tableColumn>
    <tableColumn id="3" xr3:uid="{EC0402D9-D9BA-4885-A1DC-FFEF3191DDEE}" name="Average Billed Minutes 1" totalsRowFunction="custom" totalsRowDxfId="10">
      <calculatedColumnFormula>'[2]Prototypes This Month'!$L$8</calculatedColumnFormula>
      <totalsRowFormula>AVERAGE(SLAs_Over_Time[Average Billed Minutes 1])</totalsRowFormula>
    </tableColumn>
    <tableColumn id="8" xr3:uid="{7DE12AE1-F550-4928-9AA5-14721665B318}" name="Average Days Overdue 1" totalsRowFunction="custom" totalsRowDxfId="9">
      <calculatedColumnFormula>'[2]Prototypes This Month'!$L$4</calculatedColumnFormula>
      <totalsRowFormula>AVERAGE(SLAs_Over_Time[Average Days Overdue 1])</totalsRowFormula>
    </tableColumn>
    <tableColumn id="4" xr3:uid="{DE114B42-A640-40C9-B051-1785B1D488DB}" name="On Time 2" totalsRowFunction="custom" totalsRowDxfId="8">
      <totalsRowFormula>AVERAGE(SLAs_Over_Time[On Time 2])</totalsRowFormula>
    </tableColumn>
    <tableColumn id="5" xr3:uid="{3DCEC0E0-B46D-441D-BFCC-E1F7C75930A2}" name="Average Billed Minutes 2" totalsRowFunction="custom" totalsRowDxfId="7">
      <totalsRowFormula>AVERAGE(SLAs_Over_Time[Average Billed Minutes 2])</totalsRowFormula>
    </tableColumn>
    <tableColumn id="12" xr3:uid="{4095760D-F23B-481C-9854-4D28FE8BFF1C}" name="Average Days Overdue 2" totalsRowFunction="custom" totalsRowDxfId="6">
      <totalsRowFormula>AVERAGE(SLAs_Over_Time[Average Days Overdue 2])</totalsRowFormula>
    </tableColumn>
    <tableColumn id="9" xr3:uid="{397777AA-6A47-4804-9126-CA636324B531}" name="On Time 3" totalsRowFunction="custom" totalsRowDxfId="5">
      <calculatedColumnFormula>'[2]PSIAs This Month'!$L$7</calculatedColumnFormula>
      <totalsRowFormula>AVERAGE(SLAs_Over_Time[On Time 3])</totalsRowFormula>
    </tableColumn>
    <tableColumn id="10" xr3:uid="{D3633D4F-79E8-48CF-BFFA-24C7A7D3B723}" name="Average Billed Minutes 3" totalsRowFunction="custom" totalsRowDxfId="4">
      <calculatedColumnFormula>'[2]PSIAs This Month'!$L$8</calculatedColumnFormula>
      <totalsRowFormula>AVERAGE(SLAs_Over_Time[Average Billed Minutes 3])</totalsRowFormula>
    </tableColumn>
    <tableColumn id="13" xr3:uid="{E79A31C8-C920-4C4A-8B85-1C9C2FB41FF2}" name="Average Days Overdue 3" totalsRowFunction="custom" totalsRowDxfId="3">
      <calculatedColumnFormula>'[2]PSIAs This Month'!$L$4</calculatedColumnFormula>
      <totalsRowFormula>AVERAGE(SLAs_Over_Time[Average Days Overdue 3])</totalsRowFormula>
    </tableColumn>
    <tableColumn id="6" xr3:uid="{673BED38-108D-475B-B69E-CD3CD15626AF}" name="On Time 4" totalsRowFunction="custom" totalsRowDxfId="2">
      <calculatedColumnFormula>'[11]Peer Verification This Month'!$L$7</calculatedColumnFormula>
      <totalsRowFormula>AVERAGE(SLAs_Over_Time[On Time 4])</totalsRowFormula>
    </tableColumn>
    <tableColumn id="7" xr3:uid="{4CB59D73-8A1E-44DD-87D4-E55BF78D75ED}" name="Average Billed Minutes 4" totalsRowFunction="custom" totalsRowDxfId="1">
      <calculatedColumnFormula>'[11]Prototypes This Month'!$L$8</calculatedColumnFormula>
      <totalsRowFormula>AVERAGE(SLAs_Over_Time[Average Billed Minutes 4])</totalsRowFormula>
    </tableColumn>
    <tableColumn id="14" xr3:uid="{B719279A-8E87-4606-A878-7B34546FE9D6}" name="Average Days Overdue 4" totalsRowFunction="custom" totalsRowDxfId="0">
      <calculatedColumnFormula>'[15]Peer Verifications This Month'!$L$4</calculatedColumnFormula>
      <totalsRowFormula>AVERAGE(SLAs_Over_Time[Average Days Overdue 4])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338C-EF25-4406-A530-FCF51186A088}">
  <dimension ref="A1:M79"/>
  <sheetViews>
    <sheetView tabSelected="1" zoomScale="80" zoomScaleNormal="80" workbookViewId="0"/>
  </sheetViews>
  <sheetFormatPr defaultColWidth="9.140625" defaultRowHeight="18.75" x14ac:dyDescent="0.3"/>
  <cols>
    <col min="1" max="1" width="26" style="9" customWidth="1"/>
    <col min="2" max="2" width="16.28515625" style="9" bestFit="1" customWidth="1"/>
    <col min="3" max="3" width="17.85546875" style="9" bestFit="1" customWidth="1"/>
    <col min="4" max="4" width="16.5703125" style="9" bestFit="1" customWidth="1"/>
    <col min="5" max="5" width="16.28515625" style="9" bestFit="1" customWidth="1"/>
    <col min="6" max="6" width="17.85546875" style="9" bestFit="1" customWidth="1"/>
    <col min="7" max="7" width="16.5703125" style="9" bestFit="1" customWidth="1"/>
    <col min="8" max="8" width="16.28515625" style="9" bestFit="1" customWidth="1"/>
    <col min="9" max="9" width="17.85546875" style="9" bestFit="1" customWidth="1"/>
    <col min="10" max="10" width="16.5703125" style="9" bestFit="1" customWidth="1"/>
    <col min="11" max="11" width="16.28515625" style="9" bestFit="1" customWidth="1"/>
    <col min="12" max="12" width="17.85546875" style="9" bestFit="1" customWidth="1"/>
    <col min="13" max="13" width="16.5703125" style="9" bestFit="1" customWidth="1"/>
    <col min="14" max="16384" width="9.140625" style="9"/>
  </cols>
  <sheetData>
    <row r="1" spans="1:13" ht="38.25" customHeight="1" thickBot="1" x14ac:dyDescent="0.35">
      <c r="A1" s="11"/>
      <c r="B1" s="28" t="s">
        <v>3</v>
      </c>
      <c r="C1" s="28"/>
      <c r="D1" s="28"/>
      <c r="E1" s="29" t="s">
        <v>4</v>
      </c>
      <c r="F1" s="28"/>
      <c r="G1" s="28"/>
      <c r="H1" s="29" t="s">
        <v>5</v>
      </c>
      <c r="I1" s="28"/>
      <c r="J1" s="28"/>
      <c r="K1" s="29" t="s">
        <v>6</v>
      </c>
      <c r="L1" s="28"/>
      <c r="M1" s="30"/>
    </row>
    <row r="2" spans="1:13" s="8" customFormat="1" ht="37.5" x14ac:dyDescent="0.25">
      <c r="A2" s="1" t="s">
        <v>0</v>
      </c>
      <c r="B2" s="3" t="s">
        <v>7</v>
      </c>
      <c r="C2" s="2" t="s">
        <v>15</v>
      </c>
      <c r="D2" s="2" t="s">
        <v>8</v>
      </c>
      <c r="E2" s="3" t="s">
        <v>9</v>
      </c>
      <c r="F2" s="2" t="s">
        <v>16</v>
      </c>
      <c r="G2" s="2" t="s">
        <v>10</v>
      </c>
      <c r="H2" s="3" t="s">
        <v>11</v>
      </c>
      <c r="I2" s="2" t="s">
        <v>17</v>
      </c>
      <c r="J2" s="2" t="s">
        <v>12</v>
      </c>
      <c r="K2" s="3" t="s">
        <v>13</v>
      </c>
      <c r="L2" s="2" t="s">
        <v>18</v>
      </c>
      <c r="M2" s="25" t="s">
        <v>14</v>
      </c>
    </row>
    <row r="3" spans="1:13" x14ac:dyDescent="0.3">
      <c r="A3" s="19">
        <v>45412</v>
      </c>
      <c r="B3" s="13">
        <f>'[1]Prototypes This Month'!$L$7</f>
        <v>1</v>
      </c>
      <c r="C3" s="14">
        <f>'[1]Prototypes This Month'!$L$8</f>
        <v>81.333333333333329</v>
      </c>
      <c r="D3" s="14">
        <f>'[1]Prototypes This Month'!$L$4</f>
        <v>-1.1666666666666667</v>
      </c>
      <c r="E3" s="13">
        <f>'[1]50s This Month'!$L$7</f>
        <v>0.75</v>
      </c>
      <c r="F3" s="14">
        <f>'[1]50s This Month'!$L$8</f>
        <v>19.5</v>
      </c>
      <c r="G3" s="15">
        <f>'[1]50s This Month'!$L$4</f>
        <v>0.25</v>
      </c>
      <c r="H3" s="16">
        <f>'[1]PSIAs This Month'!$L$7</f>
        <v>0.26666666666666666</v>
      </c>
      <c r="I3" s="14">
        <f>'[1]PSIAs This Month'!$L$8</f>
        <v>336.33333333333331</v>
      </c>
      <c r="J3" s="14">
        <f>'[1]PSIAs This Month'!$L$4</f>
        <v>26.266666666666666</v>
      </c>
      <c r="K3" s="6"/>
      <c r="L3" s="7"/>
      <c r="M3" s="12"/>
    </row>
    <row r="4" spans="1:13" x14ac:dyDescent="0.3">
      <c r="A4" s="19">
        <v>45443</v>
      </c>
      <c r="B4" s="13">
        <f>'[2]Prototypes This Month'!$L$7</f>
        <v>0.4</v>
      </c>
      <c r="C4" s="14">
        <f>'[2]Prototypes This Month'!$L$8</f>
        <v>117.11111111111111</v>
      </c>
      <c r="D4" s="14">
        <f>'[2]Prototypes This Month'!$L$4</f>
        <v>-2.4</v>
      </c>
      <c r="E4" s="13">
        <f>'[2]50s This Month'!$L$7</f>
        <v>1</v>
      </c>
      <c r="F4" s="14">
        <f>'[2]50s This Month'!$L$8</f>
        <v>19</v>
      </c>
      <c r="G4" s="15">
        <f>'[2]50s This Month'!$L$4</f>
        <v>-22</v>
      </c>
      <c r="H4" s="16">
        <f>'[2]PSIAs This Month'!$L$7</f>
        <v>0</v>
      </c>
      <c r="I4" s="14">
        <f>'[2]PSIAs This Month'!$L$8</f>
        <v>625.33333333333337</v>
      </c>
      <c r="J4" s="14">
        <f>'[2]PSIAs This Month'!$L$4</f>
        <v>19.5</v>
      </c>
      <c r="K4" s="6"/>
      <c r="L4" s="7"/>
      <c r="M4" s="12"/>
    </row>
    <row r="5" spans="1:13" x14ac:dyDescent="0.3">
      <c r="A5" s="19">
        <v>45473</v>
      </c>
      <c r="B5" s="16">
        <f>'[3]Prototypes This Month'!$L$7</f>
        <v>0.4</v>
      </c>
      <c r="C5" s="14">
        <f>'[3]Prototypes This Month'!$L$8</f>
        <v>132</v>
      </c>
      <c r="D5" s="14">
        <f>'[3]Prototypes This Month'!$L$4</f>
        <v>0.8</v>
      </c>
      <c r="E5" s="13">
        <f>'[3]50s This Month'!$L$7</f>
        <v>1</v>
      </c>
      <c r="F5" s="14">
        <f>'[3]50s This Month'!$L$8</f>
        <v>11.25</v>
      </c>
      <c r="G5" s="15">
        <f>'[3]50s This Month'!$L$4</f>
        <v>-0.5</v>
      </c>
      <c r="H5" s="16">
        <f>'[3]PSIAs This Month'!$L$7</f>
        <v>0.2</v>
      </c>
      <c r="I5" s="14">
        <f>'[3]PSIAs This Month'!$L$8</f>
        <v>845.6</v>
      </c>
      <c r="J5" s="14">
        <f>'[3]PSIAs This Month'!$L$4</f>
        <v>15.4</v>
      </c>
      <c r="K5" s="6"/>
      <c r="L5" s="7"/>
      <c r="M5" s="12"/>
    </row>
    <row r="6" spans="1:13" x14ac:dyDescent="0.3">
      <c r="A6" s="19">
        <v>45504</v>
      </c>
      <c r="B6" s="16">
        <f>'[4]Prototypes This Month'!$L$7</f>
        <v>0.2</v>
      </c>
      <c r="C6" s="14">
        <f>'[4]Prototypes This Month'!$L$8</f>
        <v>61.8</v>
      </c>
      <c r="D6" s="14">
        <f>'[4]Prototypes This Month'!$L$4</f>
        <v>2.4</v>
      </c>
      <c r="E6" s="13">
        <f>'[4]50s This Month'!$L$7</f>
        <v>0.75</v>
      </c>
      <c r="F6" s="14">
        <f>'[4]50s This Month'!$L$8</f>
        <v>16</v>
      </c>
      <c r="G6" s="15">
        <f>'[4]50s This Month'!$L$4</f>
        <v>-1.25</v>
      </c>
      <c r="H6" s="16">
        <f>'[4]PSIAs This Month'!$L$7</f>
        <v>0</v>
      </c>
      <c r="I6" s="14">
        <f>'[4]PSIAs This Month'!$L$8</f>
        <v>1426.75</v>
      </c>
      <c r="J6" s="14">
        <f>'[4]PSIAs This Month'!$L$4</f>
        <v>30.25</v>
      </c>
      <c r="K6" s="6"/>
      <c r="L6" s="7"/>
      <c r="M6" s="12"/>
    </row>
    <row r="7" spans="1:13" x14ac:dyDescent="0.3">
      <c r="A7" s="19">
        <v>45535</v>
      </c>
      <c r="B7" s="16">
        <f>'[5]Prototypes This Month'!$L$7</f>
        <v>0.75</v>
      </c>
      <c r="C7" s="14">
        <f>'[5]Prototypes This Month'!$L$8</f>
        <v>292.25</v>
      </c>
      <c r="D7" s="14">
        <f>'[5]Prototypes This Month'!$L$4</f>
        <v>-1.5</v>
      </c>
      <c r="E7" s="13">
        <f>'[5]50s This Month'!$L$7</f>
        <v>0.75</v>
      </c>
      <c r="F7" s="14">
        <f>'[5]50s This Month'!$L$8</f>
        <v>22.75</v>
      </c>
      <c r="G7" s="15">
        <f>'[5]50s This Month'!$L$4</f>
        <v>-1.25</v>
      </c>
      <c r="H7" s="16">
        <f>'[5]PSIAs This Month'!$L$7</f>
        <v>0</v>
      </c>
      <c r="I7" s="14">
        <f>'[5]PSIAs This Month'!$L$8</f>
        <v>987.5</v>
      </c>
      <c r="J7" s="14">
        <f>'[5]PSIAs This Month'!$L$4</f>
        <v>54.75</v>
      </c>
      <c r="K7" s="6"/>
      <c r="L7" s="7"/>
      <c r="M7" s="12"/>
    </row>
    <row r="8" spans="1:13" x14ac:dyDescent="0.3">
      <c r="A8" s="19">
        <v>45565</v>
      </c>
      <c r="B8" s="16">
        <f>'[6]Prototypes This Month'!$L$7</f>
        <v>1</v>
      </c>
      <c r="C8" s="14">
        <f>'[6]Prototypes This Month'!$L$8</f>
        <v>79</v>
      </c>
      <c r="D8" s="14">
        <f>'[6]Prototypes This Month'!$L$4</f>
        <v>-1</v>
      </c>
      <c r="E8" s="13">
        <f>'[6]50s This Month'!$L$7</f>
        <v>1</v>
      </c>
      <c r="F8" s="14">
        <f>'[6]50s This Month'!$L$8</f>
        <v>10</v>
      </c>
      <c r="G8" s="15">
        <f>'[6]50s This Month'!$L$4</f>
        <v>-5</v>
      </c>
      <c r="H8" s="16">
        <f>'[6]PSIAs This Month'!$L$7</f>
        <v>0</v>
      </c>
      <c r="I8" s="14">
        <f>'[6]PSIAs This Month'!$L$8</f>
        <v>999.5</v>
      </c>
      <c r="J8" s="14">
        <f>'[6]PSIAs This Month'!$L$4</f>
        <v>43</v>
      </c>
      <c r="K8" s="6"/>
      <c r="L8" s="7"/>
      <c r="M8" s="12"/>
    </row>
    <row r="9" spans="1:13" x14ac:dyDescent="0.3">
      <c r="A9" s="19">
        <v>45596</v>
      </c>
      <c r="B9" s="16">
        <f>'[7]Prototypes This Month'!$L$7</f>
        <v>0.75</v>
      </c>
      <c r="C9" s="14">
        <f>'[7]Prototypes This Month'!$L$8</f>
        <v>95</v>
      </c>
      <c r="D9" s="14">
        <f>'[7]Prototypes This Month'!$L$4</f>
        <v>-0.25</v>
      </c>
      <c r="E9" s="13">
        <f>'[7]50s This Month'!$L$7</f>
        <v>1</v>
      </c>
      <c r="F9" s="14">
        <f>'[7]50s This Month'!$L$8</f>
        <v>0</v>
      </c>
      <c r="G9" s="15">
        <f>'[7]50s This Month'!$L$4</f>
        <v>0</v>
      </c>
      <c r="H9" s="16">
        <f>'[7]PSIAs This Month'!$L$7</f>
        <v>0</v>
      </c>
      <c r="I9" s="14">
        <f>'[7]PSIAs This Month'!$L$8</f>
        <v>568.57142857142856</v>
      </c>
      <c r="J9" s="14">
        <f>'[7]PSIAs This Month'!$L$4</f>
        <v>39.142857142857146</v>
      </c>
      <c r="K9" s="6"/>
      <c r="L9" s="7"/>
      <c r="M9" s="12"/>
    </row>
    <row r="10" spans="1:13" x14ac:dyDescent="0.3">
      <c r="A10" s="19">
        <v>45626</v>
      </c>
      <c r="B10" s="16">
        <f>'[8]Prototypes This Month'!$L$7</f>
        <v>0.5714285714285714</v>
      </c>
      <c r="C10" s="14">
        <f>'[8]Prototypes This Month'!$L$8</f>
        <v>84.428571428571431</v>
      </c>
      <c r="D10" s="14">
        <f>'[8]Prototypes This Month'!$L$4</f>
        <v>1.2857142857142858</v>
      </c>
      <c r="E10" s="13">
        <f>'[8]50s This Month'!$L$7</f>
        <v>1</v>
      </c>
      <c r="F10" s="14">
        <f>'[8]50s This Month'!$L$8</f>
        <v>58</v>
      </c>
      <c r="G10" s="15">
        <f>'[8]50s This Month'!$L$4</f>
        <v>0</v>
      </c>
      <c r="H10" s="16">
        <f>'[8]PSIAs This Month'!$L$7</f>
        <v>9.0909090909090912E-2</v>
      </c>
      <c r="I10" s="14">
        <f>'[8]PSIAs This Month'!$L$8</f>
        <v>291.63636363636363</v>
      </c>
      <c r="J10" s="14">
        <f>'[8]PSIAs This Month'!$L$4</f>
        <v>34.272727272727273</v>
      </c>
      <c r="K10" s="6"/>
      <c r="L10" s="7"/>
      <c r="M10" s="12"/>
    </row>
    <row r="11" spans="1:13" x14ac:dyDescent="0.3">
      <c r="A11" s="19">
        <v>45657</v>
      </c>
      <c r="B11" s="16">
        <f>'[9]Prototypes This Month'!$L$7</f>
        <v>0.66666666666666663</v>
      </c>
      <c r="C11" s="14">
        <f>'[9]Prototypes This Month'!$L$8</f>
        <v>69.333333333333329</v>
      </c>
      <c r="D11" s="14">
        <f>'[9]Prototypes This Month'!$L$4</f>
        <v>3</v>
      </c>
      <c r="E11" s="13">
        <f>'[9]50s This Month'!$L$7</f>
        <v>1</v>
      </c>
      <c r="F11" s="14">
        <f>'[9]50s This Month'!$L$8</f>
        <v>58</v>
      </c>
      <c r="G11" s="15">
        <f>'[9]50s This Month'!$L$4</f>
        <v>0</v>
      </c>
      <c r="H11" s="16">
        <f>'[9]PSIAs This Month'!$L$7</f>
        <v>0.2</v>
      </c>
      <c r="I11" s="14">
        <f>'[9]PSIAs This Month'!$L$8</f>
        <v>363.2</v>
      </c>
      <c r="J11" s="14">
        <f>'[9]PSIAs This Month'!$L$4</f>
        <v>24.2</v>
      </c>
      <c r="K11" s="6"/>
      <c r="L11" s="7"/>
      <c r="M11" s="15"/>
    </row>
    <row r="12" spans="1:13" x14ac:dyDescent="0.3">
      <c r="A12" s="19">
        <v>45688</v>
      </c>
      <c r="B12" s="16">
        <f>'[10]Prototypes This Month'!$L$7</f>
        <v>0.75</v>
      </c>
      <c r="C12" s="14">
        <f>'[10]Prototypes This Month'!$L$8</f>
        <v>203</v>
      </c>
      <c r="D12" s="14">
        <f>'[10]Prototypes This Month'!$L$4</f>
        <v>0</v>
      </c>
      <c r="E12" s="13">
        <f>'[10]50s This Month'!$L$7</f>
        <v>0.5</v>
      </c>
      <c r="F12" s="14">
        <f>'[10]50s This Month'!$L$8</f>
        <v>54</v>
      </c>
      <c r="G12" s="15">
        <f>'[10]50s This Month'!$L$4</f>
        <v>1</v>
      </c>
      <c r="H12" s="16">
        <f>'[10]PSIAs This Month'!$L$7</f>
        <v>0.2</v>
      </c>
      <c r="I12" s="14">
        <f>'[10]PSIAs This Month'!$L$8</f>
        <v>745.6</v>
      </c>
      <c r="J12" s="14">
        <f>'[10]PSIAs This Month'!$L$4</f>
        <v>41.3</v>
      </c>
      <c r="K12" s="6"/>
      <c r="L12" s="7"/>
      <c r="M12" s="15"/>
    </row>
    <row r="13" spans="1:13" x14ac:dyDescent="0.3">
      <c r="A13" s="19">
        <v>45716</v>
      </c>
      <c r="B13" s="16">
        <f>'[11]Prototypes This Month'!$L$7</f>
        <v>0.33333333333333331</v>
      </c>
      <c r="C13" s="14">
        <f>'[11]Prototypes This Month'!$L$8</f>
        <v>200</v>
      </c>
      <c r="D13" s="14">
        <f>'[11]Prototypes This Month'!$L$4</f>
        <v>1.3333333333333333</v>
      </c>
      <c r="E13" s="13">
        <f>'[11]50s This Month'!$L$7</f>
        <v>0.8</v>
      </c>
      <c r="F13" s="14">
        <f>'[11]50s This Month'!$L$8</f>
        <v>28.2</v>
      </c>
      <c r="G13" s="15">
        <f>'[11]50s This Month'!$L$4</f>
        <v>-0.4</v>
      </c>
      <c r="H13" s="16">
        <f>'[11]PSIAs This Month'!$L$7</f>
        <v>0</v>
      </c>
      <c r="I13" s="14">
        <f>'[11]PSIAs This Month'!$L$8</f>
        <v>325.75</v>
      </c>
      <c r="J13" s="14">
        <f>'[11]PSIAs This Month'!$L$4</f>
        <v>10.75</v>
      </c>
      <c r="K13" s="13">
        <f>'[11]Peer Verification This Month'!$L$7</f>
        <v>0.16666666666666666</v>
      </c>
      <c r="L13" s="14">
        <f>'[11]Peer Verification This Month'!$L$8</f>
        <v>183.5</v>
      </c>
      <c r="M13" s="15">
        <f>'[11]Peer Verification This Month'!$L$4</f>
        <v>35.583333333333336</v>
      </c>
    </row>
    <row r="14" spans="1:13" x14ac:dyDescent="0.3">
      <c r="A14" s="19">
        <v>45747</v>
      </c>
      <c r="B14" s="16">
        <f>'[12]Prototypes This Month'!$L$7</f>
        <v>0</v>
      </c>
      <c r="C14" s="14">
        <f>'[12]Prototypes This Month'!$L$8</f>
        <v>218.625</v>
      </c>
      <c r="D14" s="14">
        <f>'[12]Prototypes This Month'!$L$4</f>
        <v>13.125</v>
      </c>
      <c r="E14" s="13"/>
      <c r="F14" s="14"/>
      <c r="G14" s="15"/>
      <c r="H14" s="16">
        <f>'[12]PSIAs This Month'!$L$7</f>
        <v>0</v>
      </c>
      <c r="I14" s="14">
        <f>'[12]PSIAs This Month'!$L$8</f>
        <v>180.5</v>
      </c>
      <c r="J14" s="14">
        <f>'[12]PSIAs This Month'!$L$4</f>
        <v>11.25</v>
      </c>
      <c r="K14" s="13">
        <f>'[12]Peer Verifications This Month'!$L$7</f>
        <v>0</v>
      </c>
      <c r="L14" s="14">
        <f>'[12]Peer Verifications This Month'!$L$8</f>
        <v>198.57142857142858</v>
      </c>
      <c r="M14" s="15">
        <f>'[12]Peer Verifications This Month'!$L$4</f>
        <v>46.285714285714285</v>
      </c>
    </row>
    <row r="15" spans="1:13" x14ac:dyDescent="0.3">
      <c r="A15" s="19">
        <v>45777</v>
      </c>
      <c r="B15" s="16">
        <f>'[13]Prototypes This Month'!$L$7</f>
        <v>0</v>
      </c>
      <c r="C15" s="14">
        <f>'[13]Prototypes This Month'!$L$8</f>
        <v>97.5</v>
      </c>
      <c r="D15" s="14">
        <f>'[13]Prototypes This Month'!$L$4</f>
        <v>8</v>
      </c>
      <c r="E15" s="13">
        <f>'[13]50s This Month'!$L$7</f>
        <v>0</v>
      </c>
      <c r="F15" s="14">
        <f>'[13]50s This Month'!$L$8</f>
        <v>119</v>
      </c>
      <c r="G15" s="15">
        <f>'[13]50s This Month'!$L$4</f>
        <v>3</v>
      </c>
      <c r="H15" s="16">
        <f>'[13]PSIAs This Month'!$L$7</f>
        <v>0.25</v>
      </c>
      <c r="I15" s="14">
        <f>'[13]PSIAs This Month'!$L$8</f>
        <v>325.875</v>
      </c>
      <c r="J15" s="14">
        <f>'[13]PSIAs This Month'!$L$4</f>
        <v>12.125</v>
      </c>
      <c r="K15" s="13">
        <f>'[13]Peer Verifications This Month'!$L$7</f>
        <v>0</v>
      </c>
      <c r="L15" s="14">
        <f>'[13]Peer Verifications This Month'!$L$8</f>
        <v>210.4</v>
      </c>
      <c r="M15" s="15">
        <f>'[13]Peer Verifications This Month'!$L$4</f>
        <v>35.200000000000003</v>
      </c>
    </row>
    <row r="16" spans="1:13" x14ac:dyDescent="0.3">
      <c r="A16" s="19">
        <v>45808</v>
      </c>
      <c r="B16" s="16">
        <f>'[14]Prototypes This Month'!$L$7</f>
        <v>0.875</v>
      </c>
      <c r="C16" s="14">
        <f>'[14]Prototypes This Month'!$L$8</f>
        <v>105.375</v>
      </c>
      <c r="D16" s="14">
        <f>'[14]Prototypes This Month'!$L$4</f>
        <v>0.25</v>
      </c>
      <c r="E16" s="13">
        <f>'[14]50s This Month'!$L$7</f>
        <v>1</v>
      </c>
      <c r="F16" s="14">
        <f>'[14]50s This Month'!$L$8</f>
        <v>50</v>
      </c>
      <c r="G16" s="15">
        <f>'[14]50s This Month'!$L$4</f>
        <v>0</v>
      </c>
      <c r="H16" s="16">
        <f>'[14]PSIAs This Month'!$L$7</f>
        <v>0.44444444444444442</v>
      </c>
      <c r="I16" s="14">
        <f>'[14]PSIAs This Month'!$L$8</f>
        <v>474.77777777777777</v>
      </c>
      <c r="J16" s="14">
        <f>'[14]PSIAs This Month'!$L$4</f>
        <v>5.333333333333333</v>
      </c>
      <c r="K16" s="13">
        <f>'[14]Peer Verifications This Month'!$L$7</f>
        <v>0.29411764705882354</v>
      </c>
      <c r="L16" s="14">
        <f>'[14]Peer Verifications This Month'!$L$8</f>
        <v>214</v>
      </c>
      <c r="M16" s="15">
        <f>'[14]Peer Verifications This Month'!$L$4</f>
        <v>18.235294117647058</v>
      </c>
    </row>
    <row r="17" spans="1:13" x14ac:dyDescent="0.3">
      <c r="A17" s="19">
        <v>45838</v>
      </c>
      <c r="B17" s="16">
        <f>'[15]Prototypes This Month'!$L$7</f>
        <v>0.6</v>
      </c>
      <c r="C17" s="14">
        <f>'[15]Prototypes This Month'!$L$8</f>
        <v>56.4</v>
      </c>
      <c r="D17" s="14">
        <f>'[15]Prototypes This Month'!$L$4</f>
        <v>0.4</v>
      </c>
      <c r="E17" s="13"/>
      <c r="F17" s="14"/>
      <c r="G17" s="15"/>
      <c r="H17" s="16">
        <f>'[15]PSIAs This Month'!$L$7</f>
        <v>0.72727272727272729</v>
      </c>
      <c r="I17" s="14">
        <f>'[15]PSIAs This Month'!$L$8</f>
        <v>437.45454545454544</v>
      </c>
      <c r="J17" s="14">
        <f>'[15]PSIAs This Month'!$L$4</f>
        <v>-9.0909090909090912E-2</v>
      </c>
      <c r="K17" s="13">
        <f>'[15]Peer Verifications This Month'!$L$7</f>
        <v>0.8</v>
      </c>
      <c r="L17" s="14">
        <f>'[15]Peer Verifications This Month'!$L$8</f>
        <v>161.6</v>
      </c>
      <c r="M17" s="15">
        <f>'[15]Peer Verifications This Month'!$L$4</f>
        <v>-0.2</v>
      </c>
    </row>
    <row r="18" spans="1:13" x14ac:dyDescent="0.3">
      <c r="A18" s="19">
        <v>45869</v>
      </c>
      <c r="B18" s="16">
        <f>'[16]Prototypes This Month'!$L$7</f>
        <v>0.83333333333333337</v>
      </c>
      <c r="C18" s="14">
        <f>'[16]Prototypes This Month'!$L$8</f>
        <v>63.833333333333336</v>
      </c>
      <c r="D18" s="14">
        <f>'[16]Prototypes This Month'!$L$4</f>
        <v>-1.1666666666666667</v>
      </c>
      <c r="E18" s="13"/>
      <c r="F18" s="14"/>
      <c r="G18" s="15"/>
      <c r="H18" s="16">
        <f>'[16]PSIAs This Month'!$L$7</f>
        <v>0.5714285714285714</v>
      </c>
      <c r="I18" s="14">
        <f>'[16]PSIAs This Month'!$L$8</f>
        <v>218</v>
      </c>
      <c r="J18" s="14">
        <f>'[16]PSIAs This Month'!$L$4</f>
        <v>0.14285714285714285</v>
      </c>
      <c r="K18" s="13">
        <f>'[16]Peer Verifications This Month'!$L$7</f>
        <v>0.5</v>
      </c>
      <c r="L18" s="14">
        <f>'[16]Peer Verifications This Month'!$L$8</f>
        <v>141.91666666666666</v>
      </c>
      <c r="M18" s="15">
        <f>'[16]Peer Verifications This Month'!$L$4</f>
        <v>0.66666666666666663</v>
      </c>
    </row>
    <row r="19" spans="1:13" x14ac:dyDescent="0.3">
      <c r="A19" s="19">
        <v>45900</v>
      </c>
      <c r="B19" s="16">
        <f>[17]Overview!$C$13</f>
        <v>0.8571428571428571</v>
      </c>
      <c r="C19" s="14">
        <f>[17]Overview!$C$14</f>
        <v>167.14285714285714</v>
      </c>
      <c r="D19" s="14">
        <f>[17]Overview!$C$10</f>
        <v>-1.5714285714285714</v>
      </c>
      <c r="E19" s="13">
        <f>[17]Overview!$F$13</f>
        <v>0.5</v>
      </c>
      <c r="F19" s="14">
        <f>[17]Overview!$F$14</f>
        <v>27.5</v>
      </c>
      <c r="G19" s="15">
        <f>[17]Overview!$F$10</f>
        <v>-2</v>
      </c>
      <c r="H19" s="16">
        <f>[17]Overview!$C$24</f>
        <v>0.75</v>
      </c>
      <c r="I19" s="14">
        <f>[17]Overview!$C$25</f>
        <v>162.5</v>
      </c>
      <c r="J19" s="14">
        <f>[17]Overview!$C$21</f>
        <v>1.25</v>
      </c>
      <c r="K19" s="13">
        <f>[17]Overview!$F$24</f>
        <v>0</v>
      </c>
      <c r="L19" s="14">
        <f>[17]Overview!$F$25</f>
        <v>165</v>
      </c>
      <c r="M19" s="15">
        <f>[17]Overview!$F$21</f>
        <v>4</v>
      </c>
    </row>
    <row r="20" spans="1:13" x14ac:dyDescent="0.3">
      <c r="A20" s="19">
        <v>45930</v>
      </c>
      <c r="B20" s="16">
        <f>[18]Overview!$C$13</f>
        <v>0.4</v>
      </c>
      <c r="C20" s="14">
        <f>[18]Overview!$C$14</f>
        <v>151.46666666666667</v>
      </c>
      <c r="D20" s="14">
        <f>[18]Overview!$C$10</f>
        <v>2.5333333333333332</v>
      </c>
      <c r="E20" s="13">
        <f>[18]Overview!$F$13</f>
        <v>0.75</v>
      </c>
      <c r="F20" s="14">
        <f>[18]Overview!$F$14</f>
        <v>73</v>
      </c>
      <c r="G20" s="15">
        <f>[18]Overview!$F$10</f>
        <v>-0.125</v>
      </c>
      <c r="H20" s="16">
        <f>[18]Overview!$C$24</f>
        <v>0.41666666666666669</v>
      </c>
      <c r="I20" s="14">
        <f>[18]Overview!$C$25</f>
        <v>160.08333333333334</v>
      </c>
      <c r="J20" s="14">
        <f>[18]Overview!$C$21</f>
        <v>2.5833333333333335</v>
      </c>
      <c r="K20" s="13">
        <f>[18]Overview!$F$24</f>
        <v>0.7142857142857143</v>
      </c>
      <c r="L20" s="14">
        <f>[18]Overview!$F$25</f>
        <v>93.428571428571431</v>
      </c>
      <c r="M20" s="15">
        <f>[18]Overview!$F$21</f>
        <v>1.1428571428571428</v>
      </c>
    </row>
    <row r="21" spans="1:13" s="24" customFormat="1" x14ac:dyDescent="0.3">
      <c r="A21" s="21" t="s">
        <v>1</v>
      </c>
      <c r="B21" s="26">
        <f>AVERAGE(SLAs_Over_Time[On Time 1])</f>
        <v>0.57705026455026465</v>
      </c>
      <c r="C21" s="22">
        <f>AVERAGE(SLAs_Over_Time[Average Billed Minutes 1])</f>
        <v>126.42217813051148</v>
      </c>
      <c r="D21" s="22">
        <f>AVERAGE(SLAs_Over_Time[Average Days Overdue 1])</f>
        <v>1.3373677248677245</v>
      </c>
      <c r="E21" s="26">
        <f>AVERAGE(SLAs_Over_Time[On Time 2])</f>
        <v>0.78666666666666674</v>
      </c>
      <c r="F21" s="22">
        <f>AVERAGE(SLAs_Over_Time[Average Billed Minutes 2])</f>
        <v>37.74666666666667</v>
      </c>
      <c r="G21" s="23">
        <f>AVERAGE(SLAs_Over_Time[Average Days Overdue 2])</f>
        <v>-1.885</v>
      </c>
      <c r="H21" s="26">
        <f>AVERAGE(SLAs_Over_Time[On Time 3])</f>
        <v>0.2287437870771204</v>
      </c>
      <c r="I21" s="22">
        <f>AVERAGE(SLAs_Over_Time[Average Billed Minutes 3])</f>
        <v>526.3869508577842</v>
      </c>
      <c r="J21" s="22">
        <f>AVERAGE(SLAs_Over_Time[Average Days Overdue 3])</f>
        <v>20.63477032227032</v>
      </c>
      <c r="K21" s="26">
        <f>AVERAGE(SLAs_Over_Time[On Time 4])</f>
        <v>0.30938375350140057</v>
      </c>
      <c r="L21" s="22">
        <f>AVERAGE(SLAs_Over_Time[Average Billed Minutes 4])</f>
        <v>171.05208333333331</v>
      </c>
      <c r="M21" s="23">
        <f>AVERAGE(SLAs_Over_Time[Average Days Overdue 4])</f>
        <v>17.614233193277311</v>
      </c>
    </row>
    <row r="22" spans="1:13" ht="19.5" thickBot="1" x14ac:dyDescent="0.35">
      <c r="A22" s="20" t="s">
        <v>2</v>
      </c>
      <c r="B22" s="27">
        <f ca="1">AVERAGEIFS(SLAs_Over_Time[On Time 1], SLAs_Over_Time[Month], "&gt;=1/1/" &amp; YEAR(TODAY()), SLAs_Over_Time[Month], "&lt;=12/31/" &amp; YEAR(TODAY()))</f>
        <v>0.51653439153439151</v>
      </c>
      <c r="C22" s="17">
        <f ca="1">AVERAGEIFS(SLAs_Over_Time[Average Billed Minutes 1], SLAs_Over_Time[Month], "&gt;=1/1/" &amp; YEAR(TODAY()), SLAs_Over_Time[Month], "&lt;=12/31/" &amp; YEAR(TODAY()))</f>
        <v>140.37142857142857</v>
      </c>
      <c r="D22" s="18">
        <f ca="1">AVERAGEIFS(SLAs_Over_Time[Average Days Overdue 1], SLAs_Over_Time[Month], "&gt;=1/1/" &amp; YEAR(TODAY()), SLAs_Over_Time[Month], "&lt;=12/31/" &amp; YEAR(TODAY()))</f>
        <v>2.5448412698412692</v>
      </c>
      <c r="E22" s="27">
        <f ca="1">AVERAGEIFS(SLAs_Over_Time[On Time 2], SLAs_Over_Time[Month], "&gt;=1/1/" &amp; YEAR(TODAY()), SLAs_Over_Time[Month], "&lt;=12/31/" &amp; YEAR(TODAY()))</f>
        <v>0.59166666666666667</v>
      </c>
      <c r="F22" s="17">
        <f ca="1">AVERAGEIFS(SLAs_Over_Time[Average Billed Minutes 2], SLAs_Over_Time[Month], "&gt;=1/1/" &amp; YEAR(TODAY()), SLAs_Over_Time[Month], "&lt;=12/31/" &amp; YEAR(TODAY()))</f>
        <v>58.616666666666667</v>
      </c>
      <c r="G22" s="18">
        <f ca="1">AVERAGEIFS(SLAs_Over_Time[Average Days Overdue 2], SLAs_Over_Time[Month], "&gt;=1/1/" &amp; YEAR(TODAY()), SLAs_Over_Time[Month], "&lt;=12/31/" &amp; YEAR(TODAY()))</f>
        <v>0.24583333333333335</v>
      </c>
      <c r="H22" s="27">
        <f ca="1">AVERAGEIFS(SLAs_Over_Time[On Time 3], SLAs_Over_Time[Month], "&gt;=1/1/" &amp; YEAR(TODAY()), SLAs_Over_Time[Month], "&lt;=12/31/" &amp; YEAR(TODAY()))</f>
        <v>0.37331248997915661</v>
      </c>
      <c r="I22" s="17">
        <f ca="1">AVERAGEIFS(SLAs_Over_Time[Average Billed Minutes 3], SLAs_Over_Time[Month], "&gt;=1/1/" &amp; YEAR(TODAY()), SLAs_Over_Time[Month], "&lt;=12/31/" &amp; YEAR(TODAY()))</f>
        <v>336.72673961840633</v>
      </c>
      <c r="J22" s="18">
        <f ca="1">AVERAGEIFS(SLAs_Over_Time[Average Days Overdue 3], SLAs_Over_Time[Month], "&gt;=1/1/" &amp; YEAR(TODAY()), SLAs_Over_Time[Month], "&lt;=12/31/" &amp; YEAR(TODAY()))</f>
        <v>9.4048460798460773</v>
      </c>
      <c r="K22" s="27">
        <f ca="1">AVERAGEIFS(SLAs_Over_Time[On Time 4], SLAs_Over_Time[Month], "&gt;=1/1/" &amp; YEAR(TODAY()), SLAs_Over_Time[Month], "&lt;=12/31/" &amp; YEAR(TODAY()))</f>
        <v>0.30938375350140057</v>
      </c>
      <c r="L22" s="17">
        <f ca="1">AVERAGEIFS(SLAs_Over_Time[Average Billed Minutes 4], SLAs_Over_Time[Month], "&gt;=1/1/" &amp; YEAR(TODAY()), SLAs_Over_Time[Month], "&lt;=12/31/" &amp; YEAR(TODAY()))</f>
        <v>171.05208333333331</v>
      </c>
      <c r="M22" s="18">
        <f ca="1">AVERAGEIFS(SLAs_Over_Time[Average Days Overdue 4], SLAs_Over_Time[Month], "&gt;=1/1/" &amp; YEAR(TODAY()), SLAs_Over_Time[Month], "&lt;=12/31/" &amp; YEAR(TODAY()))</f>
        <v>17.614233193277311</v>
      </c>
    </row>
    <row r="23" spans="1:13" x14ac:dyDescent="0.3">
      <c r="B23" s="5"/>
      <c r="E23" s="5"/>
      <c r="K23" s="5"/>
    </row>
    <row r="24" spans="1:13" x14ac:dyDescent="0.3">
      <c r="B24" s="5"/>
      <c r="E24" s="5"/>
      <c r="K24" s="5"/>
    </row>
    <row r="25" spans="1:13" x14ac:dyDescent="0.3">
      <c r="B25" s="5"/>
      <c r="E25" s="5"/>
      <c r="K25" s="5"/>
    </row>
    <row r="26" spans="1:13" x14ac:dyDescent="0.3">
      <c r="B26" s="5"/>
      <c r="E26" s="5"/>
      <c r="K26" s="5"/>
    </row>
    <row r="27" spans="1:13" x14ac:dyDescent="0.3">
      <c r="B27" s="5"/>
      <c r="E27" s="5"/>
      <c r="K27" s="5"/>
    </row>
    <row r="28" spans="1:13" x14ac:dyDescent="0.3">
      <c r="B28" s="5"/>
      <c r="E28" s="5"/>
      <c r="K28" s="5"/>
    </row>
    <row r="29" spans="1:13" x14ac:dyDescent="0.3">
      <c r="B29" s="5"/>
      <c r="E29" s="5"/>
      <c r="K29" s="5"/>
    </row>
    <row r="30" spans="1:13" x14ac:dyDescent="0.3">
      <c r="B30" s="5"/>
      <c r="E30" s="5"/>
      <c r="K30" s="5"/>
    </row>
    <row r="31" spans="1:13" x14ac:dyDescent="0.3">
      <c r="B31" s="5"/>
      <c r="E31" s="5"/>
      <c r="K31" s="5"/>
    </row>
    <row r="32" spans="1:13" x14ac:dyDescent="0.3">
      <c r="B32" s="5"/>
      <c r="E32" s="5"/>
      <c r="K32" s="5"/>
    </row>
    <row r="33" spans="2:11" x14ac:dyDescent="0.3">
      <c r="B33" s="5"/>
      <c r="E33" s="5"/>
      <c r="K33" s="5"/>
    </row>
    <row r="34" spans="2:11" x14ac:dyDescent="0.3">
      <c r="B34" s="5"/>
      <c r="E34" s="5"/>
      <c r="K34" s="5"/>
    </row>
    <row r="35" spans="2:11" x14ac:dyDescent="0.3">
      <c r="B35" s="5"/>
      <c r="E35" s="5"/>
      <c r="K35" s="5"/>
    </row>
    <row r="36" spans="2:11" x14ac:dyDescent="0.3">
      <c r="B36" s="5"/>
      <c r="E36" s="5"/>
      <c r="K36" s="5"/>
    </row>
    <row r="37" spans="2:11" x14ac:dyDescent="0.3">
      <c r="B37" s="5"/>
      <c r="E37" s="5"/>
      <c r="K37" s="5"/>
    </row>
    <row r="38" spans="2:11" x14ac:dyDescent="0.3">
      <c r="B38" s="5"/>
      <c r="E38" s="5"/>
      <c r="K38" s="5"/>
    </row>
    <row r="39" spans="2:11" x14ac:dyDescent="0.3">
      <c r="B39" s="5"/>
      <c r="E39" s="5"/>
      <c r="K39" s="5"/>
    </row>
    <row r="40" spans="2:11" x14ac:dyDescent="0.3">
      <c r="B40" s="5"/>
      <c r="E40" s="5"/>
      <c r="K40" s="5"/>
    </row>
    <row r="41" spans="2:11" x14ac:dyDescent="0.3">
      <c r="B41" s="5"/>
      <c r="E41" s="5"/>
      <c r="K41" s="5"/>
    </row>
    <row r="42" spans="2:11" x14ac:dyDescent="0.3">
      <c r="B42" s="5"/>
      <c r="E42" s="5"/>
      <c r="K42" s="5"/>
    </row>
    <row r="58" spans="6:11" x14ac:dyDescent="0.3">
      <c r="F58" s="8"/>
      <c r="G58" s="8"/>
      <c r="H58" s="8"/>
      <c r="I58" s="8"/>
      <c r="J58" s="8"/>
      <c r="K58" s="8"/>
    </row>
    <row r="59" spans="6:11" x14ac:dyDescent="0.3">
      <c r="F59" s="5"/>
      <c r="G59" s="4"/>
      <c r="H59" s="4"/>
      <c r="I59" s="5"/>
      <c r="J59" s="4"/>
      <c r="K59" s="4"/>
    </row>
    <row r="60" spans="6:11" x14ac:dyDescent="0.3">
      <c r="F60" s="5"/>
      <c r="G60" s="4"/>
      <c r="H60" s="4"/>
      <c r="I60" s="5"/>
      <c r="J60" s="4"/>
      <c r="K60" s="4"/>
    </row>
    <row r="61" spans="6:11" x14ac:dyDescent="0.3">
      <c r="F61" s="5"/>
      <c r="G61" s="4"/>
      <c r="H61" s="4"/>
      <c r="I61" s="5"/>
      <c r="J61" s="4"/>
      <c r="K61" s="4"/>
    </row>
    <row r="62" spans="6:11" x14ac:dyDescent="0.3">
      <c r="F62" s="5"/>
      <c r="G62" s="4"/>
      <c r="H62" s="4"/>
      <c r="I62" s="5"/>
      <c r="J62" s="4"/>
      <c r="K62" s="4"/>
    </row>
    <row r="63" spans="6:11" x14ac:dyDescent="0.3">
      <c r="F63" s="5"/>
      <c r="G63" s="4"/>
      <c r="H63" s="4"/>
      <c r="I63" s="5"/>
      <c r="J63" s="4"/>
      <c r="K63" s="4"/>
    </row>
    <row r="64" spans="6:11" x14ac:dyDescent="0.3">
      <c r="F64" s="5"/>
      <c r="G64" s="4"/>
      <c r="H64" s="4"/>
      <c r="I64" s="5"/>
      <c r="J64" s="4"/>
      <c r="K64" s="4"/>
    </row>
    <row r="65" spans="6:11" x14ac:dyDescent="0.3">
      <c r="F65" s="5"/>
      <c r="G65" s="4"/>
      <c r="H65" s="4"/>
      <c r="I65" s="5"/>
      <c r="J65" s="4"/>
      <c r="K65" s="4"/>
    </row>
    <row r="66" spans="6:11" x14ac:dyDescent="0.3">
      <c r="F66" s="5"/>
      <c r="G66" s="4"/>
      <c r="H66" s="4"/>
      <c r="I66" s="5"/>
      <c r="J66" s="4"/>
      <c r="K66" s="4"/>
    </row>
    <row r="67" spans="6:11" x14ac:dyDescent="0.3">
      <c r="F67" s="5"/>
      <c r="G67" s="4"/>
      <c r="H67" s="4"/>
      <c r="I67" s="5"/>
      <c r="J67" s="4"/>
      <c r="K67" s="4"/>
    </row>
    <row r="68" spans="6:11" x14ac:dyDescent="0.3">
      <c r="F68" s="5"/>
      <c r="G68" s="4"/>
      <c r="H68" s="4"/>
      <c r="I68" s="5"/>
      <c r="J68" s="4"/>
      <c r="K68" s="4"/>
    </row>
    <row r="69" spans="6:11" x14ac:dyDescent="0.3">
      <c r="F69" s="5"/>
      <c r="G69" s="4"/>
      <c r="H69" s="4"/>
      <c r="I69" s="5"/>
      <c r="J69" s="4"/>
      <c r="K69" s="4"/>
    </row>
    <row r="70" spans="6:11" x14ac:dyDescent="0.3">
      <c r="F70" s="5"/>
      <c r="G70" s="4"/>
      <c r="H70" s="4"/>
      <c r="I70" s="5"/>
      <c r="J70" s="4"/>
      <c r="K70" s="4"/>
    </row>
    <row r="71" spans="6:11" x14ac:dyDescent="0.3">
      <c r="F71" s="5"/>
      <c r="G71" s="4"/>
      <c r="H71" s="4"/>
      <c r="I71" s="5"/>
      <c r="J71" s="4"/>
      <c r="K71" s="4"/>
    </row>
    <row r="72" spans="6:11" x14ac:dyDescent="0.3">
      <c r="F72" s="5"/>
      <c r="G72" s="4"/>
      <c r="H72" s="4"/>
      <c r="I72" s="5"/>
      <c r="J72" s="4"/>
      <c r="K72" s="4"/>
    </row>
    <row r="73" spans="6:11" x14ac:dyDescent="0.3">
      <c r="F73" s="5"/>
      <c r="G73" s="4"/>
      <c r="H73" s="4"/>
      <c r="I73" s="5"/>
      <c r="J73" s="4"/>
      <c r="K73" s="4"/>
    </row>
    <row r="74" spans="6:11" x14ac:dyDescent="0.3">
      <c r="F74" s="5"/>
      <c r="G74" s="4"/>
      <c r="H74" s="4"/>
      <c r="I74" s="5"/>
      <c r="J74" s="4"/>
      <c r="K74" s="4"/>
    </row>
    <row r="75" spans="6:11" x14ac:dyDescent="0.3">
      <c r="F75" s="5"/>
      <c r="G75" s="4"/>
      <c r="H75" s="4"/>
      <c r="I75" s="5"/>
      <c r="J75" s="4"/>
      <c r="K75" s="4"/>
    </row>
    <row r="76" spans="6:11" x14ac:dyDescent="0.3">
      <c r="F76" s="5"/>
      <c r="G76" s="4"/>
      <c r="H76" s="4"/>
      <c r="I76" s="5"/>
      <c r="J76" s="4"/>
      <c r="K76" s="4"/>
    </row>
    <row r="77" spans="6:11" x14ac:dyDescent="0.3">
      <c r="F77" s="5"/>
      <c r="G77" s="4"/>
      <c r="H77" s="4"/>
      <c r="I77" s="5"/>
      <c r="J77" s="4"/>
      <c r="K77" s="4"/>
    </row>
    <row r="78" spans="6:11" x14ac:dyDescent="0.3">
      <c r="F78" s="10"/>
      <c r="G78" s="4"/>
      <c r="H78" s="4"/>
      <c r="I78" s="10"/>
      <c r="J78" s="4"/>
      <c r="K78" s="4"/>
    </row>
    <row r="79" spans="6:11" x14ac:dyDescent="0.3">
      <c r="F79" s="10"/>
      <c r="G79" s="4"/>
      <c r="H79" s="4"/>
      <c r="I79" s="10"/>
      <c r="J79" s="4"/>
      <c r="K79" s="4"/>
    </row>
  </sheetData>
  <mergeCells count="4">
    <mergeCell ref="B1:D1"/>
    <mergeCell ref="E1:G1"/>
    <mergeCell ref="H1:J1"/>
    <mergeCell ref="K1:M1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F88B-748A-4118-88A3-14D74757B60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SLA and Time Data</vt:lpstr>
      <vt:lpstr>Data Analysis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Larsen</dc:creator>
  <cp:lastModifiedBy>Wyatt Nilsson</cp:lastModifiedBy>
  <dcterms:created xsi:type="dcterms:W3CDTF">2024-05-24T16:18:57Z</dcterms:created>
  <dcterms:modified xsi:type="dcterms:W3CDTF">2025-10-01T22:30:13Z</dcterms:modified>
</cp:coreProperties>
</file>