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654F676D-E54D-40CD-BED9-F17DC5206159}" xr6:coauthVersionLast="43" xr6:coauthVersionMax="43" xr10:uidLastSave="{00000000-0000-0000-0000-000000000000}"/>
  <bookViews>
    <workbookView xWindow="4999" yWindow="4809" windowWidth="26083" windowHeight="13925" xr2:uid="{69554C38-4E87-4DBF-807B-1ECCC7CCB2FE}"/>
  </bookViews>
  <sheets>
    <sheet name="Player" sheetId="1" r:id="rId1"/>
    <sheet name="Enemy" sheetId="2" r:id="rId2"/>
    <sheet name="Bull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D2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23" i="1"/>
  <c r="H23" i="1"/>
  <c r="C22" i="1"/>
  <c r="H2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<sst xmlns="http://schemas.openxmlformats.org/spreadsheetml/2006/main" count="100" uniqueCount="92">
  <si>
    <t>1</t>
  </si>
  <si>
    <t>2</t>
  </si>
  <si>
    <t>3</t>
  </si>
  <si>
    <t>4</t>
  </si>
  <si>
    <t>5</t>
  </si>
  <si>
    <t>Max Health</t>
  </si>
  <si>
    <t>Size</t>
  </si>
  <si>
    <t>Melee Damage</t>
  </si>
  <si>
    <t>Attack Speed</t>
  </si>
  <si>
    <t>Damage Reduction</t>
  </si>
  <si>
    <t>Movement Speed</t>
  </si>
  <si>
    <t>Fire Points</t>
  </si>
  <si>
    <t>Fire Point Size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</si>
  <si>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</si>
  <si>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</si>
  <si>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</si>
  <si>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</si>
  <si>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</si>
  <si>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</si>
  <si>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</si>
  <si>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</si>
  <si>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</si>
  <si>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</si>
  <si>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</si>
  <si>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</si>
  <si>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</si>
  <si>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</si>
  <si>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</si>
  <si>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DPS</t>
  </si>
  <si>
    <t>Player Level</t>
  </si>
  <si>
    <t>Map Level</t>
  </si>
  <si>
    <t>Enemy Count</t>
  </si>
  <si>
    <t>Bullet Damage Bonus</t>
  </si>
  <si>
    <t>SIZE</t>
  </si>
  <si>
    <t>NO MORE VISUAL CHANGES IN -&gt;</t>
  </si>
  <si>
    <t>FIRE POINTS</t>
  </si>
  <si>
    <t>FIRE POINT SIZE</t>
  </si>
  <si>
    <t>FROM THIS POINT, A BULLET DAMAGE BONUS COMES IN</t>
  </si>
  <si>
    <t>Max Health Factor</t>
  </si>
  <si>
    <t>Attack Speed Factor</t>
  </si>
  <si>
    <t>Enemy Name</t>
  </si>
  <si>
    <t>Level-1-no-shooting</t>
  </si>
  <si>
    <t>Level-2-basic-shooting</t>
  </si>
  <si>
    <t>Level-3-double-shooting</t>
  </si>
  <si>
    <t>Level-4-sniper-rifle</t>
  </si>
  <si>
    <t>Level-5-shotgun</t>
  </si>
  <si>
    <t>Level-7-explosive</t>
  </si>
  <si>
    <t>Level-6-mr.slower</t>
  </si>
  <si>
    <t>Max Health at Level 1</t>
  </si>
  <si>
    <t>Melee Damage at Level 1</t>
  </si>
  <si>
    <t>Attack Speed at Level 1</t>
  </si>
  <si>
    <t>Level-8-tank</t>
  </si>
  <si>
    <t>Size (NOT COMPARABLE TO PLAYER SIZE)</t>
  </si>
  <si>
    <t>Description</t>
  </si>
  <si>
    <t>Medium, Can Slow Player</t>
  </si>
  <si>
    <t>Level-9-ninja</t>
  </si>
  <si>
    <t>Boss-Level-1</t>
  </si>
  <si>
    <t>Fast, Low Damage</t>
  </si>
  <si>
    <t>Medium-Fast, Low-Medium Damage</t>
  </si>
  <si>
    <t>Medium, Medum Damage</t>
  </si>
  <si>
    <t>Slow, High Damage</t>
  </si>
  <si>
    <t>Super Fast, Explodes with Contact</t>
  </si>
  <si>
    <t>Very Slow, High Health, Low Damage</t>
  </si>
  <si>
    <t xml:space="preserve"> Medium, Medium Damage, Invisible, Sneak Attack</t>
  </si>
  <si>
    <t>Boss-Level-2</t>
  </si>
  <si>
    <t>Boss-Level-3</t>
  </si>
  <si>
    <t>Boss-Level-4</t>
  </si>
  <si>
    <t>Boss-Level-5</t>
  </si>
  <si>
    <t>N/A</t>
  </si>
  <si>
    <t>Range</t>
  </si>
  <si>
    <t>Damage Factor</t>
  </si>
  <si>
    <t>Level-6-machinegun</t>
  </si>
  <si>
    <t>Medum, Very Fast Attack Speed</t>
  </si>
  <si>
    <t>Bullet Name</t>
  </si>
  <si>
    <t>Bullet Speed</t>
  </si>
  <si>
    <t>Bullet Size</t>
  </si>
  <si>
    <t>Area Of Effect Radius</t>
  </si>
  <si>
    <t>Damage Over Time</t>
  </si>
  <si>
    <t>Normal Bullet</t>
  </si>
  <si>
    <t>HV Bullet</t>
  </si>
  <si>
    <t>Normal Bullet, Infinite Ammo</t>
  </si>
  <si>
    <t>High Velocity Bullets, Low Range Degredation</t>
  </si>
  <si>
    <t>Damage Penetration (COMING SOON)</t>
  </si>
  <si>
    <t>Explosive Bullet</t>
  </si>
  <si>
    <t>Explosion on contact with AOE damage</t>
  </si>
  <si>
    <t>Poisonous Bullet</t>
  </si>
  <si>
    <t>Damage Degredation Over Range (COMING SOON)</t>
  </si>
  <si>
    <t>Poisonous bullet dealing damage over time</t>
  </si>
  <si>
    <t>Slow Bullet</t>
  </si>
  <si>
    <t>Slows Down enemies</t>
  </si>
  <si>
    <t>Electricity Bullet</t>
  </si>
  <si>
    <t>Electrifies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</si>
</sst>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2" fillId="3" borderId="9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" fontId="4" fillId="3" borderId="11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1">
    <cellStyle name="Normal" xfId="0" builtinId="0"/>
  </cellStyles>
  <dxfs count="23"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outline="0"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AFA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8F1D4-1C94-400F-81F1-CE9B6DF6E511}" name="Table1" displayName="Table1" ref="A1:J40" totalsRowShown="0" headerRowDxfId="22" dataDxfId="20" headerRowBorderDxfId="21" tableBorderDxfId="19">
  <autoFilter ref="A1:J40" xr:uid="{5CCFAAF4-B1D1-4FD3-A42A-3D2342233B9D}"/>
  <tableColumns count="10">
    <tableColumn id="1" xr3:uid="{1436A864-1FC4-47A6-BF12-14117B2B6929}" name="Player Level" dataDxfId="18"/>
    <tableColumn id="2" xr3:uid="{20FBC581-A672-4D6B-9676-93B87458390B}" name="Max Health" dataDxfId="17">
      <calculatedColumnFormula>70 + 30 * Table1[[#This Row],[Player Level]]^1.5</calculatedColumnFormula>
    </tableColumn>
    <tableColumn id="7" xr3:uid="{35665145-3BB6-4B96-B3FA-0D1D6CBEC17E}" name="Damage Reduction" dataDxfId="16">
      <calculatedColumnFormula>SQRT( Table1[[#This Row],[Player Level]])^0.2 - 1</calculatedColumnFormula>
    </tableColumn>
    <tableColumn id="8" xr3:uid="{776BEFCA-F7D2-49CA-89CF-F87972BF61F7}" name="Movement Speed" dataDxfId="15">
      <calculatedColumnFormula>2.5 + (Table1[[#This Row],[Player Level]]^0.099)</calculatedColumnFormula>
    </tableColumn>
    <tableColumn id="3" xr3:uid="{9F308CF3-19E6-42FE-BB9C-D42CF43102F9}" name="Size" dataDxfId="14">
      <calculatedColumnFormula>0.4 + (Table1[[#This Row],[Player Level]] - 1) *0.03</calculatedColumnFormula>
    </tableColumn>
    <tableColumn id="4" xr3:uid="{819BA6A6-B901-44DB-BCEB-9626E0D0593F}" name="Melee Damage" dataDxfId="13">
      <calculatedColumnFormula>(Table1[[#This Row],[Player Level]]^0.98)*0.05</calculatedColumnFormula>
    </tableColumn>
    <tableColumn id="11" xr3:uid="{825B9FA9-DCCA-4DAD-8C38-7F9740461AA7}" name="Bullet Damage Bonus" dataDxfId="12"/>
    <tableColumn id="6" xr3:uid="{96AC4CB1-B966-4FF7-8CDC-870692BE175B}" name="Attack Speed" dataDxfId="11">
      <calculatedColumnFormula>0.8 + (Table1[[#This Row],[Player Level]]^1.1)*0.1</calculatedColumnFormula>
    </tableColumn>
    <tableColumn id="9" xr3:uid="{6DA5BE81-3EE8-4AD8-AB1C-6A3469121A4D}" name="Fire Points" dataDxfId="10">
      <calculatedColumnFormula>1 + (Table1[[#This Row],[Player Level]]^1.2)*0.4</calculatedColumnFormula>
    </tableColumn>
    <tableColumn id="5" xr3:uid="{0C2275EE-CE6A-4C3F-9462-F1B66977E6F7}" name="Total DPS" dataDxfId="9">
      <calculatedColumnFormula>Table1[[#This Row],[Bullet Damage Bonus]]*Table1[[#This Row],[Attack Speed]]*Table1[[#This Row],[Fire Points]]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AB1EB-2632-4C38-B19E-4AF8FE132DFF}" name="Table4" displayName="Table4" ref="A1:E101" totalsRowShown="0" headerRowDxfId="8" dataDxfId="6" headerRowBorderDxfId="7" tableBorderDxfId="5">
  <autoFilter ref="A1:E101" xr:uid="{E68EB2F0-42F9-444D-B525-F5150068A076}"/>
  <tableColumns count="5">
    <tableColumn id="1" xr3:uid="{6C11904A-9EC3-44DD-8DBC-88B191E8DE44}" name="Map Level" dataDxfId="4"/>
    <tableColumn id="2" xr3:uid="{70E94984-BDF8-408E-9601-C854152761B0}" name="Enemy Count" dataDxfId="3">
      <calculatedColumnFormula>4 + Table4[[#This Row],[Map Level]]^1.05</calculatedColumnFormula>
    </tableColumn>
    <tableColumn id="3" xr3:uid="{9C192A7A-1EA9-4505-A4B7-3C99BE8C2DA2}" name="Max Health Factor" dataDxfId="2">
      <calculatedColumnFormula>0.99  +( Table4[[#This Row],[Map Level]] / 20) ^1.5</calculatedColumnFormula>
    </tableColumn>
    <tableColumn id="7" xr3:uid="{4512C405-AF41-4444-A074-06D6779F0AA8}" name="Damage Factor" dataDxfId="1">
      <calculatedColumnFormula>0.9 + Table4[[#This Row],[Map Level]]^1.1 / 10</calculatedColumnFormula>
    </tableColumn>
    <tableColumn id="8" xr3:uid="{D608E8BC-64D8-49EA-89EF-8C8A51D92950}" name="Attack Speed Factor" dataDxfId="0">
      <calculatedColumnFormula>0.96 + Table4[[#This Row],[Map Level]]^1.1 / 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B8D8-63E6-4246-AF7B-352F5899A721}">
  <dimension ref="A1:Q42"/>
  <sheetViews>
    <sheetView tabSelected="1" workbookViewId="0">
      <selection activeCell="P5" sqref="P5"/>
    </sheetView>
  </sheetViews>
  <sheetFormatPr defaultRowHeight="14.3" x14ac:dyDescent="0.25"/>
  <cols>
    <col min="1" max="1" width="10.625" style="1" customWidth="1"/>
    <col min="2" max="2" width="15.75" style="1" customWidth="1"/>
    <col min="3" max="3" width="13.5" style="1" customWidth="1"/>
    <col min="4" max="4" width="13.625" style="1" customWidth="1"/>
    <col min="5" max="5" width="12.25" style="1" customWidth="1"/>
    <col min="6" max="7" width="14.25" style="1" customWidth="1"/>
    <col min="8" max="8" width="11.5" style="1" customWidth="1"/>
    <col min="9" max="9" width="9.125" style="1" customWidth="1"/>
    <col min="10" max="10" width="11.25" style="1" customWidth="1"/>
    <col min="13" max="14" width="9" style="1"/>
    <col min="15" max="15" width="14.25" style="1" customWidth="1"/>
    <col min="16" max="16" width="11.875" style="1" customWidth="1"/>
    <col min="17" max="17" width="15.875" style="1" customWidth="1"/>
    <col min="18" max="16384" width="9" style="1"/>
  </cols>
  <sheetData>
    <row r="1" spans="1:15" ht="61.85" customHeight="1" thickBot="1" x14ac:dyDescent="0.3">
      <c r="A1" s="5" t="s">
        <v>29</v>
      </c>
      <c r="B1" s="18" t="s">
        <v>5</v>
      </c>
      <c r="C1" s="19" t="s">
        <v>9</v>
      </c>
      <c r="D1" s="19" t="s">
        <v>10</v>
      </c>
      <c r="E1" s="60" t="s">
        <v>6</v>
      </c>
      <c r="F1" s="18" t="s">
        <v>7</v>
      </c>
      <c r="G1" s="59" t="s">
        <v>32</v>
      </c>
      <c r="H1" s="19" t="s">
        <v>8</v>
      </c>
      <c r="I1" s="58" t="s">
        <v>11</v>
      </c>
      <c r="J1" s="20" t="s">
        <v>28</v>
      </c>
      <c r="K1" s="25"/>
      <c r="L1" s="25"/>
      <c r="M1" s="25"/>
      <c r="N1" s="25"/>
      <c r="O1" s="25"/>
    </row>
    <row r="2" spans="1:15" ht="20.05" customHeight="1" x14ac:dyDescent="0.25">
      <c r="A2" s="28" t="s">
        <v>0</v>
      </c>
      <c r="B2" s="29">
        <f>70 + 30 * Table1[[#This Row],[Player Level]]^1.5</f>
        <v>100</v>
      </c>
      <c r="C2" s="30">
        <f>SQRT( Table1[[#This Row],[Player Level]])^0.2 - 1</f>
        <v>0</v>
      </c>
      <c r="D2" s="30">
        <f>2.5 + (Table1[[#This Row],[Player Level]]^0.099)</f>
        <v>3.5</v>
      </c>
      <c r="E2" s="61">
        <f>0.4 + (Table1[[#This Row],[Player Level]] - 1) *0.02</f>
        <v>0.4</v>
      </c>
      <c r="F2" s="31">
        <f>(Table1[[#This Row],[Player Level]]^0.98)*0.05</f>
        <v>0.05</v>
      </c>
      <c r="G2" s="31">
        <v>1</v>
      </c>
      <c r="H2" s="31">
        <f>0.8 + (Table1[[#This Row],[Player Level]]^1.1)*0.1</f>
        <v>0.9</v>
      </c>
      <c r="I2" s="32">
        <f>1 + (Table1[[#This Row],[Player Level]]^1.2)*0.4</f>
        <v>1.4</v>
      </c>
      <c r="J2" s="33">
        <f>Table1[[#This Row],[Bullet Damage Bonus]]*Table1[[#This Row],[Attack Speed]]*Table1[[#This Row],[Fire Points]]</f>
        <v>1.26</v>
      </c>
      <c r="K2" s="25"/>
      <c r="L2" s="25"/>
      <c r="M2" s="25"/>
      <c r="N2" s="25"/>
      <c r="O2" s="25"/>
    </row>
    <row r="3" spans="1:15" ht="20.05" customHeight="1" x14ac:dyDescent="0.25">
      <c r="A3" s="16" t="s">
        <v>1</v>
      </c>
      <c r="B3" s="21">
        <f>70 + 30 * Table1[[#This Row],[Player Level]]^1.5</f>
        <v>154.85281374238571</v>
      </c>
      <c r="C3" s="4">
        <f>SQRT( Table1[[#This Row],[Player Level]])^0.2 - 1</f>
        <v>7.1773462536293131E-2</v>
      </c>
      <c r="D3" s="4">
        <f>2.5 + (Table1[[#This Row],[Player Level]]^0.099)</f>
        <v>3.5710308231914549</v>
      </c>
      <c r="E3" s="22">
        <f>0.4 + (Table1[[#This Row],[Player Level]] - 1) *0.02</f>
        <v>0.42000000000000004</v>
      </c>
      <c r="F3" s="8">
        <f>(Table1[[#This Row],[Player Level]]^0.98)*0.05</f>
        <v>9.8623270449335929E-2</v>
      </c>
      <c r="G3" s="8">
        <v>1</v>
      </c>
      <c r="H3" s="8">
        <f>0.8 + (Table1[[#This Row],[Player Level]]^1.1)*0.1</f>
        <v>1.0143546925072586</v>
      </c>
      <c r="I3" s="12">
        <f>1 + (Table1[[#This Row],[Player Level]]^1.2)*0.4</f>
        <v>1.9189586839976283</v>
      </c>
      <c r="J3" s="2">
        <f>Table1[[#This Row],[Bullet Damage Bonus]]*Table1[[#This Row],[Attack Speed]]*Table1[[#This Row],[Fire Points]]</f>
        <v>1.9465047458405478</v>
      </c>
      <c r="K3" s="25"/>
      <c r="L3" s="25"/>
      <c r="M3" s="25"/>
      <c r="N3" s="25"/>
      <c r="O3" s="25"/>
    </row>
    <row r="4" spans="1:15" ht="20.05" customHeight="1" x14ac:dyDescent="0.25">
      <c r="A4" s="16" t="s">
        <v>2</v>
      </c>
      <c r="B4" s="21">
        <f>70 + 30 * Table1[[#This Row],[Player Level]]^1.5</f>
        <v>225.88457268119896</v>
      </c>
      <c r="C4" s="4">
        <f>SQRT( Table1[[#This Row],[Player Level]])^0.2 - 1</f>
        <v>0.11612317403390437</v>
      </c>
      <c r="D4" s="4">
        <f>2.5 + (Table1[[#This Row],[Player Level]]^0.099)</f>
        <v>3.6148976607045062</v>
      </c>
      <c r="E4" s="22">
        <f>0.4 + (Table1[[#This Row],[Player Level]] - 1) *0.02</f>
        <v>0.44</v>
      </c>
      <c r="F4" s="8">
        <f>(Table1[[#This Row],[Player Level]]^0.98)*0.05</f>
        <v>0.14674010785937569</v>
      </c>
      <c r="G4" s="8">
        <v>1</v>
      </c>
      <c r="H4" s="8">
        <f>0.8 + (Table1[[#This Row],[Player Level]]^1.1)*0.1</f>
        <v>1.1348369522101716</v>
      </c>
      <c r="I4" s="12">
        <f>1 + (Table1[[#This Row],[Player Level]]^1.2)*0.4</f>
        <v>2.4948771275386212</v>
      </c>
      <c r="J4" s="2">
        <f>Table1[[#This Row],[Bullet Damage Bonus]]*Table1[[#This Row],[Attack Speed]]*Table1[[#This Row],[Fire Points]]</f>
        <v>2.8312787555547962</v>
      </c>
      <c r="K4" s="25"/>
      <c r="L4" s="25"/>
      <c r="M4" s="25"/>
      <c r="N4" s="25"/>
      <c r="O4" s="25"/>
    </row>
    <row r="5" spans="1:15" ht="20.05" customHeight="1" x14ac:dyDescent="0.25">
      <c r="A5" s="16" t="s">
        <v>3</v>
      </c>
      <c r="B5" s="21">
        <f>70 + 30 * Table1[[#This Row],[Player Level]]^1.5</f>
        <v>309.99999999999994</v>
      </c>
      <c r="C5" s="4">
        <f>SQRT( Table1[[#This Row],[Player Level]])^0.2 - 1</f>
        <v>0.1486983549970351</v>
      </c>
      <c r="D5" s="4">
        <f>2.5 + (Table1[[#This Row],[Player Level]]^0.099)</f>
        <v>3.6471070242261652</v>
      </c>
      <c r="E5" s="22">
        <f>0.4 + (Table1[[#This Row],[Player Level]] - 1) *0.02</f>
        <v>0.46</v>
      </c>
      <c r="F5" s="8">
        <f>(Table1[[#This Row],[Player Level]]^0.98)*0.05</f>
        <v>0.19453098948245712</v>
      </c>
      <c r="G5" s="8">
        <v>1</v>
      </c>
      <c r="H5" s="8">
        <f>0.8 + (Table1[[#This Row],[Player Level]]^1.1)*0.1</f>
        <v>1.259479341998814</v>
      </c>
      <c r="I5" s="12">
        <f>1 + (Table1[[#This Row],[Player Level]]^1.2)*0.4</f>
        <v>3.111212657236631</v>
      </c>
      <c r="J5" s="2">
        <f>Table1[[#This Row],[Bullet Damage Bonus]]*Table1[[#This Row],[Attack Speed]]*Table1[[#This Row],[Fire Points]]</f>
        <v>3.9185080703547737</v>
      </c>
      <c r="K5" s="25"/>
      <c r="L5" s="25"/>
      <c r="M5" s="25"/>
      <c r="N5" s="25"/>
      <c r="O5" s="25"/>
    </row>
    <row r="6" spans="1:15" ht="20.05" customHeight="1" x14ac:dyDescent="0.25">
      <c r="A6" s="16" t="s">
        <v>4</v>
      </c>
      <c r="B6" s="21">
        <f>70 + 30 * Table1[[#This Row],[Player Level]]^1.5</f>
        <v>405.41019662496836</v>
      </c>
      <c r="C6" s="4">
        <f>SQRT( Table1[[#This Row],[Player Level]])^0.2 - 1</f>
        <v>0.17461894308801895</v>
      </c>
      <c r="D6" s="4">
        <f>2.5 + (Table1[[#This Row],[Player Level]]^0.099)</f>
        <v>3.6727299873146135</v>
      </c>
      <c r="E6" s="22">
        <f>0.4 + (Table1[[#This Row],[Player Level]] - 1) *0.02</f>
        <v>0.48000000000000004</v>
      </c>
      <c r="F6" s="8">
        <f>(Table1[[#This Row],[Player Level]]^0.98)*0.05</f>
        <v>0.24208094643140746</v>
      </c>
      <c r="G6" s="8">
        <v>1</v>
      </c>
      <c r="H6" s="8">
        <f>0.8 + (Table1[[#This Row],[Player Level]]^1.1)*0.1</f>
        <v>1.3873094715440097</v>
      </c>
      <c r="I6" s="12">
        <f>1 + (Table1[[#This Row],[Player Level]]^1.2)*0.4</f>
        <v>3.7594593229224293</v>
      </c>
      <c r="J6" s="2">
        <f>Table1[[#This Row],[Bullet Damage Bonus]]*Table1[[#This Row],[Attack Speed]]*Table1[[#This Row],[Fire Points]]</f>
        <v>5.215533526574716</v>
      </c>
      <c r="K6" s="25"/>
      <c r="L6" s="25"/>
      <c r="M6" s="25"/>
      <c r="N6" s="25"/>
      <c r="O6" s="25"/>
    </row>
    <row r="7" spans="1:15" ht="20.05" customHeight="1" x14ac:dyDescent="0.25">
      <c r="A7" s="16" t="s">
        <v>13</v>
      </c>
      <c r="B7" s="21">
        <f>70 + 30 * Table1[[#This Row],[Player Level]]^1.5</f>
        <v>510.90815370097215</v>
      </c>
      <c r="C7" s="4">
        <f>SQRT( Table1[[#This Row],[Player Level]])^0.2 - 1</f>
        <v>0.19623119885131546</v>
      </c>
      <c r="D7" s="4">
        <f>2.5 + (Table1[[#This Row],[Player Level]]^0.099)</f>
        <v>3.6940897593185746</v>
      </c>
      <c r="E7" s="22">
        <f>0.4 + (Table1[[#This Row],[Player Level]] - 1) *0.02</f>
        <v>0.5</v>
      </c>
      <c r="F7" s="8">
        <f>(Table1[[#This Row],[Player Level]]^0.98)*0.05</f>
        <v>0.28943978686359856</v>
      </c>
      <c r="G7" s="8">
        <v>1</v>
      </c>
      <c r="H7" s="8">
        <f>0.8 + (Table1[[#This Row],[Player Level]]^1.1)*0.1</f>
        <v>1.5177387193107894</v>
      </c>
      <c r="I7" s="12">
        <f>1 + (Table1[[#This Row],[Player Level]]^1.2)*0.4</f>
        <v>4.4343257946526125</v>
      </c>
      <c r="J7" s="2">
        <f>Table1[[#This Row],[Bullet Damage Bonus]]*Table1[[#This Row],[Attack Speed]]*Table1[[#This Row],[Fire Points]]</f>
        <v>6.7301479525828549</v>
      </c>
      <c r="K7" s="25"/>
      <c r="L7" s="25"/>
      <c r="M7" s="25"/>
      <c r="N7" s="25"/>
      <c r="O7" s="25"/>
    </row>
    <row r="8" spans="1:15" ht="20.05" customHeight="1" x14ac:dyDescent="0.25">
      <c r="A8" s="16" t="s">
        <v>14</v>
      </c>
      <c r="B8" s="21">
        <f>70 + 30 * Table1[[#This Row],[Player Level]]^1.5</f>
        <v>625.60777532356383</v>
      </c>
      <c r="C8" s="4">
        <f>SQRT( Table1[[#This Row],[Player Level]])^0.2 - 1</f>
        <v>0.2148140440390669</v>
      </c>
      <c r="D8" s="4">
        <f>2.5 + (Table1[[#This Row],[Player Level]]^0.099)</f>
        <v>3.7124524235573908</v>
      </c>
      <c r="E8" s="22">
        <f>0.4 + (Table1[[#This Row],[Player Level]] - 1) *0.02</f>
        <v>0.52</v>
      </c>
      <c r="F8" s="8">
        <f>(Table1[[#This Row],[Player Level]]^0.98)*0.05</f>
        <v>0.33664028324667977</v>
      </c>
      <c r="G8" s="8">
        <v>1</v>
      </c>
      <c r="H8" s="8">
        <f>0.8 + (Table1[[#This Row],[Player Level]]^1.1)*0.1</f>
        <v>1.6503698308273471</v>
      </c>
      <c r="I8" s="12">
        <f>1 + (Table1[[#This Row],[Player Level]]^1.2)*0.4</f>
        <v>5.1321648524647463</v>
      </c>
      <c r="J8" s="2">
        <f>Table1[[#This Row],[Bullet Damage Bonus]]*Table1[[#This Row],[Attack Speed]]*Table1[[#This Row],[Fire Points]]</f>
        <v>8.4699700393402999</v>
      </c>
      <c r="K8" s="25"/>
      <c r="L8" s="25"/>
      <c r="M8" s="25"/>
      <c r="N8" s="25"/>
      <c r="O8" s="25"/>
    </row>
    <row r="9" spans="1:15" ht="20.05" customHeight="1" x14ac:dyDescent="0.25">
      <c r="A9" s="16" t="s">
        <v>15</v>
      </c>
      <c r="B9" s="21">
        <f>70 + 30 * Table1[[#This Row],[Player Level]]^1.5</f>
        <v>748.82250993908519</v>
      </c>
      <c r="C9" s="4">
        <f>SQRT( Table1[[#This Row],[Player Level]])^0.2 - 1</f>
        <v>0.23114441334491631</v>
      </c>
      <c r="D9" s="4">
        <f>2.5 + (Table1[[#This Row],[Player Level]]^0.099)</f>
        <v>3.72858698044565</v>
      </c>
      <c r="E9" s="22">
        <f>0.4 + (Table1[[#This Row],[Player Level]] - 1) *0.02</f>
        <v>0.54</v>
      </c>
      <c r="F9" s="8">
        <f>(Table1[[#This Row],[Player Level]]^0.98)*0.05</f>
        <v>0.38370564773010574</v>
      </c>
      <c r="G9" s="8">
        <v>1</v>
      </c>
      <c r="H9" s="8">
        <f>0.8 + (Table1[[#This Row],[Player Level]]^1.1)*0.1</f>
        <v>1.784915530675933</v>
      </c>
      <c r="I9" s="12">
        <f>1 + (Table1[[#This Row],[Player Level]]^1.2)*0.4</f>
        <v>5.8502930128332737</v>
      </c>
      <c r="J9" s="2">
        <f>Table1[[#This Row],[Bullet Damage Bonus]]*Table1[[#This Row],[Attack Speed]]*Table1[[#This Row],[Fire Points]]</f>
        <v>10.442278857611006</v>
      </c>
      <c r="K9" s="25"/>
      <c r="L9" s="25"/>
      <c r="M9" s="25"/>
      <c r="N9" s="25"/>
      <c r="O9" s="25"/>
    </row>
    <row r="10" spans="1:15" ht="20.05" customHeight="1" x14ac:dyDescent="0.25">
      <c r="A10" s="16" t="s">
        <v>16</v>
      </c>
      <c r="B10" s="21">
        <f>70 + 30 * Table1[[#This Row],[Player Level]]^1.5</f>
        <v>880</v>
      </c>
      <c r="C10" s="4">
        <f>SQRT( Table1[[#This Row],[Player Level]])^0.2 - 1</f>
        <v>0.2457309396155174</v>
      </c>
      <c r="D10" s="4">
        <f>2.5 + (Table1[[#This Row],[Player Level]]^0.099)</f>
        <v>3.7429967938443807</v>
      </c>
      <c r="E10" s="22">
        <f>0.4 + (Table1[[#This Row],[Player Level]] - 1) *0.02</f>
        <v>0.56000000000000005</v>
      </c>
      <c r="F10" s="8">
        <f>(Table1[[#This Row],[Player Level]]^0.98)*0.05</f>
        <v>0.4306531850916242</v>
      </c>
      <c r="G10" s="8">
        <v>1</v>
      </c>
      <c r="H10" s="8">
        <f>0.8 + (Table1[[#This Row],[Player Level]]^1.1)*0.1</f>
        <v>1.921157845653966</v>
      </c>
      <c r="I10" s="12">
        <f>1 + (Table1[[#This Row],[Player Level]]^1.2)*0.4</f>
        <v>6.5866440660952961</v>
      </c>
      <c r="J10" s="2">
        <f>Table1[[#This Row],[Bullet Damage Bonus]]*Table1[[#This Row],[Attack Speed]]*Table1[[#This Row],[Fire Points]]</f>
        <v>12.653982924109117</v>
      </c>
      <c r="K10" s="25"/>
      <c r="L10" s="25"/>
      <c r="M10" s="25"/>
      <c r="N10" s="25"/>
      <c r="O10" s="25"/>
    </row>
    <row r="11" spans="1:15" ht="20.05" customHeight="1" x14ac:dyDescent="0.25">
      <c r="A11" s="16" t="s">
        <v>17</v>
      </c>
      <c r="B11" s="21">
        <f>70 + 30 * Table1[[#This Row],[Player Level]]^1.5</f>
        <v>1018.6832980505141</v>
      </c>
      <c r="C11" s="4">
        <f>SQRT( Table1[[#This Row],[Player Level]])^0.2 - 1</f>
        <v>0.25892541179416728</v>
      </c>
      <c r="D11" s="4">
        <f>2.5 + (Table1[[#This Row],[Player Level]]^0.099)</f>
        <v>3.7560299636948749</v>
      </c>
      <c r="E11" s="22">
        <f>0.4 + (Table1[[#This Row],[Player Level]] - 1) *0.02</f>
        <v>0.58000000000000007</v>
      </c>
      <c r="F11" s="8">
        <f>(Table1[[#This Row],[Player Level]]^0.98)*0.05</f>
        <v>0.47749629301071794</v>
      </c>
      <c r="G11" s="8">
        <v>1</v>
      </c>
      <c r="H11" s="8">
        <f>0.8 + (Table1[[#This Row],[Player Level]]^1.1)*0.1</f>
        <v>2.058925411794168</v>
      </c>
      <c r="I11" s="12">
        <f>1 + (Table1[[#This Row],[Player Level]]^1.2)*0.4</f>
        <v>7.3395727698444553</v>
      </c>
      <c r="J11" s="2">
        <f>Table1[[#This Row],[Bullet Damage Bonus]]*Table1[[#This Row],[Attack Speed]]*Table1[[#This Row],[Fire Points]]</f>
        <v>15.111632887545257</v>
      </c>
      <c r="K11" s="25"/>
      <c r="L11" s="25"/>
      <c r="M11" s="25"/>
      <c r="N11" s="25"/>
      <c r="O11" s="25"/>
    </row>
    <row r="12" spans="1:15" ht="20.05" customHeight="1" x14ac:dyDescent="0.25">
      <c r="A12" s="16" t="s">
        <v>18</v>
      </c>
      <c r="B12" s="21">
        <f>70 + 30 * Table1[[#This Row],[Player Level]]^1.5</f>
        <v>1164.4861808172823</v>
      </c>
      <c r="C12" s="4">
        <f>SQRT( Table1[[#This Row],[Player Level]])^0.2 - 1</f>
        <v>0.27098161521014075</v>
      </c>
      <c r="D12" s="4">
        <f>2.5 + (Table1[[#This Row],[Player Level]]^0.099)</f>
        <v>3.7679375854940202</v>
      </c>
      <c r="E12" s="22">
        <f>0.4 + (Table1[[#This Row],[Player Level]] - 1) *0.02</f>
        <v>0.60000000000000009</v>
      </c>
      <c r="F12" s="8">
        <f>(Table1[[#This Row],[Player Level]]^0.98)*0.05</f>
        <v>0.52424565030977643</v>
      </c>
      <c r="G12" s="8">
        <v>1</v>
      </c>
      <c r="H12" s="8">
        <f>0.8 + (Table1[[#This Row],[Player Level]]^1.1)*0.1</f>
        <v>2.1980797767311548</v>
      </c>
      <c r="I12" s="12">
        <f>1 + (Table1[[#This Row],[Player Level]]^1.2)*0.4</f>
        <v>8.1077347712895822</v>
      </c>
      <c r="J12" s="2">
        <f>Table1[[#This Row],[Bullet Damage Bonus]]*Table1[[#This Row],[Attack Speed]]*Table1[[#This Row],[Fire Points]]</f>
        <v>17.821447835871627</v>
      </c>
      <c r="K12" s="25"/>
      <c r="L12" s="25"/>
      <c r="M12" s="25"/>
      <c r="N12" s="25"/>
      <c r="O12" s="25"/>
    </row>
    <row r="13" spans="1:15" ht="20.05" customHeight="1" x14ac:dyDescent="0.25">
      <c r="A13" s="16" t="s">
        <v>19</v>
      </c>
      <c r="B13" s="21">
        <f>70 + 30 * Table1[[#This Row],[Player Level]]^1.5</f>
        <v>1317.0765814495921</v>
      </c>
      <c r="C13" s="4">
        <f>SQRT( Table1[[#This Row],[Player Level]])^0.2 - 1</f>
        <v>0.28208885398681538</v>
      </c>
      <c r="D13" s="4">
        <f>2.5 + (Table1[[#This Row],[Player Level]]^0.099)</f>
        <v>3.7789069378874593</v>
      </c>
      <c r="E13" s="22">
        <f>0.4 + (Table1[[#This Row],[Player Level]] - 1) *0.02</f>
        <v>0.62</v>
      </c>
      <c r="F13" s="8">
        <f>(Table1[[#This Row],[Player Level]]^0.98)*0.05</f>
        <v>0.57090996757293666</v>
      </c>
      <c r="G13" s="8">
        <v>1</v>
      </c>
      <c r="H13" s="8">
        <f>0.8 + (Table1[[#This Row],[Player Level]]^1.1)*0.1</f>
        <v>2.3385066247841793</v>
      </c>
      <c r="I13" s="12">
        <f>1 + (Table1[[#This Row],[Player Level]]^1.2)*0.4</f>
        <v>8.8900087816826829</v>
      </c>
      <c r="J13" s="2">
        <f>Table1[[#This Row],[Bullet Damage Bonus]]*Table1[[#This Row],[Attack Speed]]*Table1[[#This Row],[Fire Points]]</f>
        <v>20.789344430354486</v>
      </c>
      <c r="K13" s="25"/>
      <c r="L13" s="25"/>
      <c r="M13" s="25"/>
      <c r="N13" s="25"/>
      <c r="O13" s="25"/>
    </row>
    <row r="14" spans="1:15" ht="20.05" customHeight="1" x14ac:dyDescent="0.25">
      <c r="A14" s="16" t="s">
        <v>20</v>
      </c>
      <c r="B14" s="21">
        <f>70 + 30 * Table1[[#This Row],[Player Level]]^1.5</f>
        <v>1476.1649974309562</v>
      </c>
      <c r="C14" s="4">
        <f>SQRT( Table1[[#This Row],[Player Level]])^0.2 - 1</f>
        <v>0.29239222078083182</v>
      </c>
      <c r="D14" s="4">
        <f>2.5 + (Table1[[#This Row],[Player Level]]^0.099)</f>
        <v>3.7890815478538169</v>
      </c>
      <c r="E14" s="22">
        <f>0.4 + (Table1[[#This Row],[Player Level]] - 1) *0.02</f>
        <v>0.64</v>
      </c>
      <c r="F14" s="8">
        <f>(Table1[[#This Row],[Player Level]]^0.98)*0.05</f>
        <v>0.61749648472966823</v>
      </c>
      <c r="G14" s="8">
        <v>1</v>
      </c>
      <c r="H14" s="8">
        <f>0.8 + (Table1[[#This Row],[Player Level]]^1.1)*0.1</f>
        <v>2.4801098870150815</v>
      </c>
      <c r="I14" s="12">
        <f>1 + (Table1[[#This Row],[Player Level]]^1.2)*0.4</f>
        <v>9.6854437921410135</v>
      </c>
      <c r="J14" s="2">
        <f>Table1[[#This Row],[Bullet Damage Bonus]]*Table1[[#This Row],[Attack Speed]]*Table1[[#This Row],[Fire Points]]</f>
        <v>24.020964909017771</v>
      </c>
      <c r="K14" s="25"/>
      <c r="L14" s="25"/>
      <c r="M14" s="25"/>
      <c r="N14" s="25"/>
      <c r="O14" s="25"/>
    </row>
    <row r="15" spans="1:15" ht="20.05" customHeight="1" x14ac:dyDescent="0.25">
      <c r="A15" s="16" t="s">
        <v>21</v>
      </c>
      <c r="B15" s="21">
        <f>70 + 30 * Table1[[#This Row],[Player Level]]^1.5</f>
        <v>1641.4961024450545</v>
      </c>
      <c r="C15" s="4">
        <f>SQRT( Table1[[#This Row],[Player Level]])^0.2 - 1</f>
        <v>0.30200545431746773</v>
      </c>
      <c r="D15" s="4">
        <f>2.5 + (Table1[[#This Row],[Player Level]]^0.099)</f>
        <v>3.7985739172831465</v>
      </c>
      <c r="E15" s="22">
        <f>0.4 + (Table1[[#This Row],[Player Level]] - 1) *0.02</f>
        <v>0.66</v>
      </c>
      <c r="F15" s="8">
        <f>(Table1[[#This Row],[Player Level]]^0.98)*0.05</f>
        <v>0.66401131397556679</v>
      </c>
      <c r="G15" s="8">
        <v>1</v>
      </c>
      <c r="H15" s="8">
        <f>0.8 + (Table1[[#This Row],[Player Level]]^1.1)*0.1</f>
        <v>2.6228076360444548</v>
      </c>
      <c r="I15" s="12">
        <f>1 + (Table1[[#This Row],[Player Level]]^1.2)*0.4</f>
        <v>10.493221937205636</v>
      </c>
      <c r="J15" s="2">
        <f>Table1[[#This Row],[Bullet Damage Bonus]]*Table1[[#This Row],[Attack Speed]]*Table1[[#This Row],[Fire Points]]</f>
        <v>27.521702623612128</v>
      </c>
      <c r="K15" s="25"/>
      <c r="L15" s="25"/>
      <c r="M15" s="25"/>
      <c r="N15" s="25"/>
      <c r="O15" s="25"/>
    </row>
    <row r="16" spans="1:15" ht="20.05" customHeight="1" x14ac:dyDescent="0.25">
      <c r="A16" s="16" t="s">
        <v>22</v>
      </c>
      <c r="B16" s="21">
        <f>70 + 30 * Table1[[#This Row],[Player Level]]^1.5</f>
        <v>1812.8425057933371</v>
      </c>
      <c r="C16" s="4">
        <f>SQRT( Table1[[#This Row],[Player Level]])^0.2 - 1</f>
        <v>0.31101942303974983</v>
      </c>
      <c r="D16" s="4">
        <f>2.5 + (Table1[[#This Row],[Player Level]]^0.099)</f>
        <v>3.807473919495088</v>
      </c>
      <c r="E16" s="22">
        <f>0.4 + (Table1[[#This Row],[Player Level]] - 1) *0.02</f>
        <v>0.68</v>
      </c>
      <c r="F16" s="8">
        <f>(Table1[[#This Row],[Player Level]]^0.98)*0.05</f>
        <v>0.71045968380088953</v>
      </c>
      <c r="G16" s="8">
        <v>1</v>
      </c>
      <c r="H16" s="8">
        <f>0.8 + (Table1[[#This Row],[Player Level]]^1.1)*0.1</f>
        <v>2.766529134559625</v>
      </c>
      <c r="I16" s="12">
        <f>1 + (Table1[[#This Row],[Player Level]]^1.2)*0.4</f>
        <v>11.312631565524875</v>
      </c>
      <c r="J16" s="2">
        <f>Table1[[#This Row],[Bullet Damage Bonus]]*Table1[[#This Row],[Attack Speed]]*Table1[[#This Row],[Fire Points]]</f>
        <v>31.296724814563426</v>
      </c>
      <c r="K16" s="25"/>
      <c r="L16" s="25"/>
      <c r="M16" s="25"/>
      <c r="N16" s="25"/>
      <c r="O16" s="25"/>
    </row>
    <row r="17" spans="1:17" ht="20.05" customHeight="1" x14ac:dyDescent="0.25">
      <c r="A17" s="16" t="s">
        <v>23</v>
      </c>
      <c r="B17" s="21">
        <f>70 + 30 * Table1[[#This Row],[Player Level]]^1.5</f>
        <v>1989.9999999999993</v>
      </c>
      <c r="C17" s="4">
        <f>SQRT( Table1[[#This Row],[Player Level]])^0.2 - 1</f>
        <v>0.3195079107728942</v>
      </c>
      <c r="D17" s="4">
        <f>2.5 + (Table1[[#This Row],[Player Level]]^0.099)</f>
        <v>3.8158545250290081</v>
      </c>
      <c r="E17" s="22">
        <f>0.4 + (Table1[[#This Row],[Player Level]] - 1) *0.02</f>
        <v>0.7</v>
      </c>
      <c r="F17" s="8">
        <f>(Table1[[#This Row],[Player Level]]^0.98)*0.05</f>
        <v>0.7568461173804768</v>
      </c>
      <c r="G17" s="8">
        <v>1</v>
      </c>
      <c r="H17" s="8">
        <f>0.8 + (Table1[[#This Row],[Player Level]]^1.1)*0.1</f>
        <v>2.9112126572366313</v>
      </c>
      <c r="I17" s="12">
        <f>1 + (Table1[[#This Row],[Player Level]]^1.2)*0.4</f>
        <v>12.143047210190389</v>
      </c>
      <c r="J17" s="2">
        <f>Table1[[#This Row],[Bullet Damage Bonus]]*Table1[[#This Row],[Attack Speed]]*Table1[[#This Row],[Fire Points]]</f>
        <v>35.350992735728227</v>
      </c>
      <c r="K17" s="25"/>
      <c r="L17" s="25"/>
      <c r="M17" s="25"/>
      <c r="N17" s="25"/>
      <c r="O17" s="25"/>
    </row>
    <row r="18" spans="1:17" ht="20.05" customHeight="1" x14ac:dyDescent="0.25">
      <c r="A18" s="16" t="s">
        <v>24</v>
      </c>
      <c r="B18" s="21">
        <f>70 + 30 * Table1[[#This Row],[Player Level]]^1.5</f>
        <v>2172.7838690650078</v>
      </c>
      <c r="C18" s="4">
        <f>SQRT( Table1[[#This Row],[Player Level]])^0.2 - 1</f>
        <v>0.32753167488851931</v>
      </c>
      <c r="D18" s="4">
        <f>2.5 + (Table1[[#This Row],[Player Level]]^0.099)</f>
        <v>3.8237758175175642</v>
      </c>
      <c r="E18" s="22">
        <f>0.4 + (Table1[[#This Row],[Player Level]] - 1) *0.02</f>
        <v>0.72</v>
      </c>
      <c r="F18" s="8">
        <f>(Table1[[#This Row],[Player Level]]^0.98)*0.05</f>
        <v>0.80317456600305182</v>
      </c>
      <c r="G18" s="8">
        <v>1</v>
      </c>
      <c r="H18" s="8">
        <f>0.8 + (Table1[[#This Row],[Player Level]]^1.1)*0.1</f>
        <v>3.0568038473104835</v>
      </c>
      <c r="I18" s="12">
        <f>1 + (Table1[[#This Row],[Player Level]]^1.2)*0.4</f>
        <v>12.983914365259757</v>
      </c>
      <c r="J18" s="2">
        <f>Table1[[#This Row],[Bullet Damage Bonus]]*Table1[[#This Row],[Attack Speed]]*Table1[[#This Row],[Fire Points]]</f>
        <v>39.689279384875881</v>
      </c>
      <c r="K18" s="25"/>
      <c r="L18" s="25"/>
      <c r="M18" s="25"/>
      <c r="N18" s="25"/>
      <c r="O18" s="25"/>
    </row>
    <row r="19" spans="1:17" ht="20.05" customHeight="1" x14ac:dyDescent="0.25">
      <c r="A19" s="16" t="s">
        <v>25</v>
      </c>
      <c r="B19" s="21">
        <f>70 + 30 * Table1[[#This Row],[Player Level]]^1.5</f>
        <v>2361.0259710444125</v>
      </c>
      <c r="C19" s="4">
        <f>SQRT( Table1[[#This Row],[Player Level]])^0.2 - 1</f>
        <v>0.33514136254031301</v>
      </c>
      <c r="D19" s="4">
        <f>2.5 + (Table1[[#This Row],[Player Level]]^0.099)</f>
        <v>3.8312878793354859</v>
      </c>
      <c r="E19" s="22">
        <f>0.4 + (Table1[[#This Row],[Player Level]] - 1) *0.02</f>
        <v>0.74</v>
      </c>
      <c r="F19" s="8">
        <f>(Table1[[#This Row],[Player Level]]^0.98)*0.05</f>
        <v>0.84944851086318307</v>
      </c>
      <c r="G19" s="8">
        <v>1</v>
      </c>
      <c r="H19" s="8">
        <f>0.8 + (Table1[[#This Row],[Player Level]]^1.1)*0.1</f>
        <v>3.2032544525725637</v>
      </c>
      <c r="I19" s="12">
        <f>1 + (Table1[[#This Row],[Player Level]]^1.2)*0.4</f>
        <v>13.834737697355221</v>
      </c>
      <c r="J19" s="2">
        <f>Table1[[#This Row],[Bullet Damage Bonus]]*Table1[[#This Row],[Attack Speed]]*Table1[[#This Row],[Fire Points]]</f>
        <v>44.316185129226611</v>
      </c>
      <c r="K19" s="25"/>
      <c r="L19" s="25"/>
      <c r="M19" s="25"/>
      <c r="N19" s="25"/>
      <c r="O19" s="25"/>
    </row>
    <row r="20" spans="1:17" ht="20.05" customHeight="1" thickBot="1" x14ac:dyDescent="0.3">
      <c r="A20" s="16" t="s">
        <v>26</v>
      </c>
      <c r="B20" s="21">
        <f>70 + 30 * Table1[[#This Row],[Player Level]]^1.5</f>
        <v>2554.5723978181832</v>
      </c>
      <c r="C20" s="4">
        <f>SQRT( Table1[[#This Row],[Player Level]])^0.2 - 1</f>
        <v>0.34237965096210488</v>
      </c>
      <c r="D20" s="4">
        <f>2.5 + (Table1[[#This Row],[Player Level]]^0.099)</f>
        <v>3.838432909314375</v>
      </c>
      <c r="E20" s="22">
        <f>0.4 + (Table1[[#This Row],[Player Level]] - 1) *0.02</f>
        <v>0.76</v>
      </c>
      <c r="F20" s="8">
        <f>(Table1[[#This Row],[Player Level]]^0.98)*0.05</f>
        <v>0.89567104206623172</v>
      </c>
      <c r="G20" s="8">
        <v>1</v>
      </c>
      <c r="H20" s="8">
        <f>0.8 + (Table1[[#This Row],[Player Level]]^1.1)*0.1</f>
        <v>3.3505213368279998</v>
      </c>
      <c r="I20" s="12">
        <f>1 + (Table1[[#This Row],[Player Level]]^1.2)*0.4</f>
        <v>14.695071767610276</v>
      </c>
      <c r="J20" s="2">
        <f>Table1[[#This Row],[Bullet Damage Bonus]]*Table1[[#This Row],[Attack Speed]]*Table1[[#This Row],[Fire Points]]</f>
        <v>49.236151503596979</v>
      </c>
      <c r="K20" s="25"/>
      <c r="L20" s="25"/>
      <c r="M20" s="25"/>
      <c r="N20" s="25"/>
      <c r="O20" s="25"/>
    </row>
    <row r="21" spans="1:17" ht="20.05" customHeight="1" thickBot="1" x14ac:dyDescent="0.3">
      <c r="A21" s="17" t="s">
        <v>27</v>
      </c>
      <c r="B21" s="23">
        <f>70 + 30 * Table1[[#This Row],[Player Level]]^1.5</f>
        <v>2753.2815729997478</v>
      </c>
      <c r="C21" s="14">
        <f>SQRT( Table1[[#This Row],[Player Level]])^0.2 - 1</f>
        <v>0.34928284767356343</v>
      </c>
      <c r="D21" s="14">
        <f>2.5 + (Table1[[#This Row],[Player Level]]^0.099)</f>
        <v>3.8452468059692548</v>
      </c>
      <c r="E21" s="24">
        <f>0.4 + (Table1[[#This Row],[Player Level]] - 1) *0.02</f>
        <v>0.78</v>
      </c>
      <c r="F21" s="11">
        <f>(Table1[[#This Row],[Player Level]]^0.98)*0.05</f>
        <v>0.94184492088302774</v>
      </c>
      <c r="G21" s="11">
        <v>1</v>
      </c>
      <c r="H21" s="11">
        <f>0.8 + (Table1[[#This Row],[Player Level]]^1.1)*0.1</f>
        <v>3.4985656953471276</v>
      </c>
      <c r="I21" s="13">
        <f>1 + (Table1[[#This Row],[Player Level]]^1.2)*0.4</f>
        <v>15.564513624208638</v>
      </c>
      <c r="J21" s="3">
        <f>Table1[[#This Row],[Bullet Damage Bonus]]*Table1[[#This Row],[Attack Speed]]*Table1[[#This Row],[Fire Points]]</f>
        <v>54.453473430419336</v>
      </c>
      <c r="K21" s="62" t="s">
        <v>34</v>
      </c>
      <c r="L21" s="62"/>
      <c r="M21" s="62"/>
      <c r="N21" s="62"/>
      <c r="O21" s="34" t="s">
        <v>33</v>
      </c>
      <c r="P21" s="34" t="s">
        <v>35</v>
      </c>
      <c r="Q21" s="35" t="s">
        <v>36</v>
      </c>
    </row>
    <row r="22" spans="1:17" ht="20.05" customHeight="1" x14ac:dyDescent="0.25">
      <c r="A22" s="26">
        <v>21</v>
      </c>
      <c r="B22" s="21">
        <f>70 + 30 * Table1[[#This Row],[Player Level]]^1.5</f>
        <v>2957.0226878221802</v>
      </c>
      <c r="C22" s="4">
        <f>SQRT( Table1[[#This Row],[Player Level]])^0.2 - 1</f>
        <v>0.35588210669384668</v>
      </c>
      <c r="D22" s="4">
        <f>2.5 + (Table1[[#This Row],[Player Level]]^0.099)</f>
        <v>3.8517603707396444</v>
      </c>
      <c r="E22" s="22">
        <v>0.78</v>
      </c>
      <c r="F22" s="9">
        <f>(Table1[[#This Row],[Player Level]]^0.98)*0.05</f>
        <v>0.98797262946857156</v>
      </c>
      <c r="G22" s="8">
        <f>(Table1[[#This Row],[Player Level]]-20)^0.1</f>
        <v>1</v>
      </c>
      <c r="H22" s="8">
        <f>0.8 + (Table1[[#This Row],[Player Level]]^1.1)*0.1</f>
        <v>3.6473524240570798</v>
      </c>
      <c r="I22" s="12">
        <v>16</v>
      </c>
      <c r="J22" s="2">
        <f>Table1[[#This Row],[Bullet Damage Bonus]]*Table1[[#This Row],[Attack Speed]]*Table1[[#This Row],[Fire Points]]</f>
        <v>58.357638784913277</v>
      </c>
      <c r="K22" s="63" t="s">
        <v>37</v>
      </c>
      <c r="L22" s="64"/>
      <c r="M22" s="64"/>
      <c r="N22" s="64"/>
      <c r="O22" s="64"/>
    </row>
    <row r="23" spans="1:17" ht="20.05" customHeight="1" x14ac:dyDescent="0.25">
      <c r="A23" s="26">
        <v>22</v>
      </c>
      <c r="B23" s="21">
        <f>70 + 30 * Table1[[#This Row],[Player Level]]^1.5</f>
        <v>3165.6744014834649</v>
      </c>
      <c r="C23" s="4">
        <f>SQRT( Table1[[#This Row],[Player Level]])^0.2 - 1</f>
        <v>0.36220436655374311</v>
      </c>
      <c r="D23" s="4">
        <f>2.5 + (Table1[[#This Row],[Player Level]]^0.099)</f>
        <v>3.8580002359470464</v>
      </c>
      <c r="E23" s="22">
        <v>0.78</v>
      </c>
      <c r="F23" s="9">
        <f>(Table1[[#This Row],[Player Level]]^0.98)*0.05</f>
        <v>1.0340564110477812</v>
      </c>
      <c r="G23" s="8">
        <f>(Table1[[#This Row],[Player Level]]-20)^0.1</f>
        <v>1.0717734625362931</v>
      </c>
      <c r="H23" s="8">
        <f>0.8 + (Table1[[#This Row],[Player Level]]^1.1)*0.1</f>
        <v>3.7968496064182355</v>
      </c>
      <c r="I23" s="12">
        <v>16</v>
      </c>
      <c r="J23" s="2">
        <f>Table1[[#This Row],[Bullet Damage Bonus]]*Table1[[#This Row],[Attack Speed]]*Table1[[#This Row],[Fire Points]]</f>
        <v>65.109802390406941</v>
      </c>
      <c r="K23" s="27"/>
      <c r="L23" s="27"/>
      <c r="M23" s="25"/>
      <c r="N23" s="25"/>
      <c r="O23" s="25"/>
    </row>
    <row r="24" spans="1:17" ht="20.05" customHeight="1" x14ac:dyDescent="0.25">
      <c r="A24" s="26">
        <v>23</v>
      </c>
      <c r="B24" s="21">
        <f>70 + 30 * Table1[[#This Row],[Player Level]]^1.5</f>
        <v>3379.1237510857763</v>
      </c>
      <c r="C24" s="4">
        <f>SQRT( Table1[[#This Row],[Player Level]])^0.2 - 1</f>
        <v>0.36827308332615294</v>
      </c>
      <c r="D24" s="4">
        <f>2.5 + (Table1[[#This Row],[Player Level]]^0.099)</f>
        <v>3.8639895899313208</v>
      </c>
      <c r="E24" s="22">
        <v>0.78</v>
      </c>
      <c r="F24" s="9">
        <f>(Table1[[#This Row],[Player Level]]^0.98)*0.05</f>
        <v>1.0800983027476219</v>
      </c>
      <c r="G24" s="8">
        <f>(Table1[[#This Row],[Player Level]]-20)^0.1</f>
        <v>1.1161231740339044</v>
      </c>
      <c r="H24" s="8">
        <f>0.8 + (Table1[[#This Row],[Player Level]]^1.1)*0.1</f>
        <v>3.9470280916501528</v>
      </c>
      <c r="I24" s="12">
        <v>16</v>
      </c>
      <c r="J24" s="2">
        <f>Table1[[#This Row],[Bullet Damage Bonus]]*Table1[[#This Row],[Attack Speed]]*Table1[[#This Row],[Fire Points]]</f>
        <v>70.485912346456843</v>
      </c>
      <c r="K24" s="27"/>
      <c r="L24" s="27"/>
      <c r="M24" s="25"/>
      <c r="N24" s="25"/>
      <c r="O24" s="25"/>
    </row>
    <row r="25" spans="1:17" ht="20.05" customHeight="1" x14ac:dyDescent="0.25">
      <c r="A25" s="26">
        <v>24</v>
      </c>
      <c r="B25" s="21">
        <f>70 + 30 * Table1[[#This Row],[Player Level]]^1.5</f>
        <v>3597.2652296077777</v>
      </c>
      <c r="C25" s="4">
        <f>SQRT( Table1[[#This Row],[Player Level]])^0.2 - 1</f>
        <v>0.37410881031663723</v>
      </c>
      <c r="D25" s="4">
        <f>2.5 + (Table1[[#This Row],[Player Level]]^0.099)</f>
        <v>3.8697487504708681</v>
      </c>
      <c r="E25" s="22">
        <v>0.78</v>
      </c>
      <c r="F25" s="9">
        <f>(Table1[[#This Row],[Player Level]]^0.98)*0.05</f>
        <v>1.1261001626833467</v>
      </c>
      <c r="G25" s="8">
        <f>(Table1[[#This Row],[Player Level]]-20)^0.1</f>
        <v>1.1486983549970351</v>
      </c>
      <c r="H25" s="8">
        <f>0.8 + (Table1[[#This Row],[Player Level]]^1.1)*0.1</f>
        <v>4.0978611447599311</v>
      </c>
      <c r="I25" s="12">
        <v>16</v>
      </c>
      <c r="J25" s="2">
        <f>Table1[[#This Row],[Bullet Damage Bonus]]*Table1[[#This Row],[Attack Speed]]*Table1[[#This Row],[Fire Points]]</f>
        <v>75.315301695871995</v>
      </c>
      <c r="K25" s="27"/>
      <c r="L25" s="27"/>
      <c r="M25" s="25"/>
      <c r="N25" s="25"/>
      <c r="O25" s="25"/>
    </row>
    <row r="26" spans="1:17" ht="20.05" customHeight="1" x14ac:dyDescent="0.25">
      <c r="A26" s="26">
        <v>25</v>
      </c>
      <c r="B26" s="21">
        <f>70 + 30 * Table1[[#This Row],[Player Level]]^1.5</f>
        <v>3819.9999999999982</v>
      </c>
      <c r="C26" s="4">
        <f>SQRT( Table1[[#This Row],[Player Level]])^0.2 - 1</f>
        <v>0.3797296614612149</v>
      </c>
      <c r="D26" s="4">
        <f>2.5 + (Table1[[#This Row],[Player Level]]^0.099)</f>
        <v>3.8752956231469335</v>
      </c>
      <c r="E26" s="22">
        <v>0.78</v>
      </c>
      <c r="F26" s="9">
        <f>(Table1[[#This Row],[Player Level]]^0.98)*0.05</f>
        <v>1.1720636925025194</v>
      </c>
      <c r="G26" s="8">
        <f>(Table1[[#This Row],[Player Level]]-20)^0.1</f>
        <v>1.174618943088019</v>
      </c>
      <c r="H26" s="8">
        <f>0.8 + (Table1[[#This Row],[Player Level]]^1.1)*0.1</f>
        <v>4.2493241536530375</v>
      </c>
      <c r="I26" s="12">
        <v>16</v>
      </c>
      <c r="J26" s="2">
        <f>Table1[[#This Row],[Bullet Damage Bonus]]*Table1[[#This Row],[Attack Speed]]*Table1[[#This Row],[Fire Points]]</f>
        <v>79.861386339237143</v>
      </c>
      <c r="K26" s="27"/>
      <c r="L26" s="27"/>
      <c r="M26" s="25"/>
      <c r="N26" s="25"/>
      <c r="O26" s="25"/>
    </row>
    <row r="27" spans="1:17" ht="20.05" customHeight="1" x14ac:dyDescent="0.25">
      <c r="A27" s="26">
        <v>26</v>
      </c>
      <c r="B27" s="21">
        <f>70 + 30 * Table1[[#This Row],[Player Level]]^1.5</f>
        <v>4047.2352206023738</v>
      </c>
      <c r="C27" s="4">
        <f>SQRT( Table1[[#This Row],[Player Level]])^0.2 - 1</f>
        <v>0.38515168542124156</v>
      </c>
      <c r="D27" s="4">
        <f>2.5 + (Table1[[#This Row],[Player Level]]^0.099)</f>
        <v>3.8806460713587883</v>
      </c>
      <c r="E27" s="22">
        <v>0.78</v>
      </c>
      <c r="F27" s="9">
        <f>(Table1[[#This Row],[Player Level]]^0.98)*0.05</f>
        <v>1.217990456300166</v>
      </c>
      <c r="G27" s="8">
        <f>(Table1[[#This Row],[Player Level]]-20)^0.1</f>
        <v>1.1962311988513155</v>
      </c>
      <c r="H27" s="8">
        <f>0.8 + (Table1[[#This Row],[Player Level]]^1.1)*0.1</f>
        <v>4.401394382095229</v>
      </c>
      <c r="I27" s="12">
        <v>16</v>
      </c>
      <c r="J27" s="2">
        <f>Table1[[#This Row],[Bullet Damage Bonus]]*Table1[[#This Row],[Attack Speed]]*Table1[[#This Row],[Fire Points]]</f>
        <v>84.241364452979525</v>
      </c>
      <c r="K27" s="27"/>
      <c r="L27" s="27"/>
      <c r="M27" s="25"/>
      <c r="N27" s="25"/>
      <c r="O27" s="25"/>
    </row>
    <row r="28" spans="1:17" ht="20.05" customHeight="1" x14ac:dyDescent="0.25">
      <c r="A28" s="26">
        <v>27</v>
      </c>
      <c r="B28" s="21">
        <f>70 + 30 * Table1[[#This Row],[Player Level]]^1.5</f>
        <v>4278.8834623923722</v>
      </c>
      <c r="C28" s="4">
        <f>SQRT( Table1[[#This Row],[Player Level]])^0.2 - 1</f>
        <v>0.39038917031590925</v>
      </c>
      <c r="D28" s="4">
        <f>2.5 + (Table1[[#This Row],[Player Level]]^0.099)</f>
        <v>3.8858142177203012</v>
      </c>
      <c r="E28" s="22">
        <v>0.78</v>
      </c>
      <c r="F28" s="9">
        <f>(Table1[[#This Row],[Player Level]]^0.98)*0.05</f>
        <v>1.2638818966065717</v>
      </c>
      <c r="G28" s="8">
        <f>(Table1[[#This Row],[Player Level]]-20)^0.1</f>
        <v>1.2148140440390669</v>
      </c>
      <c r="H28" s="8">
        <f>0.8 + (Table1[[#This Row],[Player Level]]^1.1)*0.1</f>
        <v>4.5540507598529576</v>
      </c>
      <c r="I28" s="12">
        <v>16</v>
      </c>
      <c r="J28" s="2">
        <f>Table1[[#This Row],[Bullet Damage Bonus]]*Table1[[#This Row],[Attack Speed]]*Table1[[#This Row],[Fire Points]]</f>
        <v>88.517197125378516</v>
      </c>
      <c r="K28" s="27"/>
      <c r="L28" s="27"/>
      <c r="M28" s="25"/>
      <c r="N28" s="25"/>
      <c r="O28" s="25"/>
    </row>
    <row r="29" spans="1:17" ht="20.05" customHeight="1" x14ac:dyDescent="0.25">
      <c r="A29" s="26">
        <v>28</v>
      </c>
      <c r="B29" s="21">
        <f>70 + 30 * Table1[[#This Row],[Player Level]]^1.5</f>
        <v>4514.8622025885097</v>
      </c>
      <c r="C29" s="4">
        <f>SQRT( Table1[[#This Row],[Player Level]])^0.2 - 1</f>
        <v>0.3954548940149718</v>
      </c>
      <c r="D29" s="4">
        <f>2.5 + (Table1[[#This Row],[Player Level]]^0.099)</f>
        <v>3.8908126916027208</v>
      </c>
      <c r="E29" s="22">
        <v>0.78</v>
      </c>
      <c r="F29" s="9">
        <f>(Table1[[#This Row],[Player Level]]^0.98)*0.05</f>
        <v>1.3097393479926251</v>
      </c>
      <c r="G29" s="8">
        <f>(Table1[[#This Row],[Player Level]]-20)^0.1</f>
        <v>1.2311444133449163</v>
      </c>
      <c r="H29" s="8">
        <f>0.8 + (Table1[[#This Row],[Player Level]]^1.1)*0.1</f>
        <v>4.7072737032419214</v>
      </c>
      <c r="I29" s="12">
        <v>16</v>
      </c>
      <c r="J29" s="2">
        <f>Table1[[#This Row],[Bullet Damage Bonus]]*Table1[[#This Row],[Attack Speed]]*Table1[[#This Row],[Fire Points]]</f>
        <v>92.725339549307634</v>
      </c>
      <c r="K29" s="27"/>
      <c r="L29" s="27"/>
      <c r="M29" s="25"/>
      <c r="N29" s="25"/>
      <c r="O29" s="25"/>
    </row>
    <row r="30" spans="1:17" ht="20.05" customHeight="1" x14ac:dyDescent="0.25">
      <c r="A30" s="26">
        <v>29</v>
      </c>
      <c r="B30" s="21">
        <f>70 + 30 * Table1[[#This Row],[Player Level]]^1.5</f>
        <v>4755.0933822070183</v>
      </c>
      <c r="C30" s="4">
        <f>SQRT( Table1[[#This Row],[Player Level]])^0.2 - 1</f>
        <v>0.40036033129139592</v>
      </c>
      <c r="D30" s="4">
        <f>2.5 + (Table1[[#This Row],[Player Level]]^0.099)</f>
        <v>3.8956528340034202</v>
      </c>
      <c r="E30" s="22">
        <v>0.78</v>
      </c>
      <c r="F30" s="9">
        <f>(Table1[[#This Row],[Player Level]]^0.98)*0.05</f>
        <v>1.3555640487202845</v>
      </c>
      <c r="G30" s="8">
        <f>(Table1[[#This Row],[Player Level]]-20)^0.1</f>
        <v>1.2457309396155174</v>
      </c>
      <c r="H30" s="8">
        <f>0.8 + (Table1[[#This Row],[Player Level]]^1.1)*0.1</f>
        <v>4.8610449607450494</v>
      </c>
      <c r="I30" s="12">
        <v>16</v>
      </c>
      <c r="J30" s="2">
        <f>Table1[[#This Row],[Bullet Damage Bonus]]*Table1[[#This Row],[Attack Speed]]*Table1[[#This Row],[Fire Points]]</f>
        <v>96.888865703395297</v>
      </c>
      <c r="K30" s="27"/>
      <c r="L30" s="27"/>
      <c r="M30" s="25"/>
      <c r="N30" s="25"/>
      <c r="O30" s="25"/>
    </row>
    <row r="31" spans="1:17" ht="20.05" customHeight="1" x14ac:dyDescent="0.25">
      <c r="A31" s="26">
        <v>30</v>
      </c>
      <c r="B31" s="21">
        <f>70 + 30 * Table1[[#This Row],[Player Level]]^1.5</f>
        <v>4999.5030175464944</v>
      </c>
      <c r="C31" s="4">
        <f>SQRT( Table1[[#This Row],[Player Level]])^0.2 - 1</f>
        <v>0.40511582648364608</v>
      </c>
      <c r="D31" s="4">
        <f>2.5 + (Table1[[#This Row],[Player Level]]^0.099)</f>
        <v>3.9003448682981823</v>
      </c>
      <c r="E31" s="22">
        <v>0.78</v>
      </c>
      <c r="F31" s="9">
        <f>(Table1[[#This Row],[Player Level]]^0.98)*0.05</f>
        <v>1.4013571507768963</v>
      </c>
      <c r="G31" s="8">
        <f>(Table1[[#This Row],[Player Level]]-20)^0.1</f>
        <v>1.2589254117941673</v>
      </c>
      <c r="H31" s="8">
        <f>0.8 + (Table1[[#This Row],[Player Level]]^1.1)*0.1</f>
        <v>5.0153474794509396</v>
      </c>
      <c r="I31" s="12">
        <v>16</v>
      </c>
      <c r="J31" s="2">
        <f>Table1[[#This Row],[Bullet Damage Bonus]]*Table1[[#This Row],[Attack Speed]]*Table1[[#This Row],[Fire Points]]</f>
        <v>101.02317425373781</v>
      </c>
      <c r="K31" s="27"/>
      <c r="L31" s="27"/>
      <c r="M31" s="25"/>
      <c r="N31" s="25"/>
      <c r="O31" s="25"/>
    </row>
    <row r="32" spans="1:17" ht="20.05" customHeight="1" x14ac:dyDescent="0.25">
      <c r="A32" s="26">
        <v>31</v>
      </c>
      <c r="B32" s="21">
        <f>70 + 30 * Table1[[#This Row],[Player Level]]^1.5</f>
        <v>5248.0208574319222</v>
      </c>
      <c r="C32" s="4">
        <f>SQRT( Table1[[#This Row],[Player Level]])^0.2 - 1</f>
        <v>0.40973073835554086</v>
      </c>
      <c r="D32" s="4">
        <f>2.5 + (Table1[[#This Row],[Player Level]]^0.099)</f>
        <v>3.9048980434934535</v>
      </c>
      <c r="E32" s="22">
        <v>0.78</v>
      </c>
      <c r="F32" s="9">
        <f>(Table1[[#This Row],[Player Level]]^0.98)*0.05</f>
        <v>1.4471197285640305</v>
      </c>
      <c r="G32" s="8">
        <f>(Table1[[#This Row],[Player Level]]-20)^0.1</f>
        <v>1.2709816152101407</v>
      </c>
      <c r="H32" s="8">
        <f>0.8 + (Table1[[#This Row],[Player Level]]^1.1)*0.1</f>
        <v>5.1701652889021767</v>
      </c>
      <c r="I32" s="12">
        <v>16</v>
      </c>
      <c r="J32" s="2">
        <f>Table1[[#This Row],[Bullet Damage Bonus]]*Table1[[#This Row],[Attack Speed]]*Table1[[#This Row],[Fire Points]]</f>
        <v>105.13896047667669</v>
      </c>
      <c r="K32" s="27"/>
      <c r="L32" s="27"/>
      <c r="M32" s="25"/>
      <c r="N32" s="25"/>
      <c r="O32" s="25"/>
    </row>
    <row r="33" spans="1:15" ht="20.05" customHeight="1" x14ac:dyDescent="0.25">
      <c r="A33" s="26">
        <v>32</v>
      </c>
      <c r="B33" s="21">
        <f>70 + 30 * Table1[[#This Row],[Player Level]]^1.5</f>
        <v>5500.5800795126834</v>
      </c>
      <c r="C33" s="4">
        <f>SQRT( Table1[[#This Row],[Player Level]])^0.2 - 1</f>
        <v>0.41421356237309515</v>
      </c>
      <c r="D33" s="4">
        <f>2.5 + (Table1[[#This Row],[Player Level]]^0.099)</f>
        <v>3.9093207551420193</v>
      </c>
      <c r="E33" s="22">
        <v>0.78</v>
      </c>
      <c r="F33" s="9">
        <f>(Table1[[#This Row],[Player Level]]^0.98)*0.05</f>
        <v>1.4928527864588919</v>
      </c>
      <c r="G33" s="8">
        <f>(Table1[[#This Row],[Player Level]]-20)^0.1</f>
        <v>1.2820888539868154</v>
      </c>
      <c r="H33" s="8">
        <f>0.8 + (Table1[[#This Row],[Player Level]]^1.1)*0.1</f>
        <v>5.3254833995939066</v>
      </c>
      <c r="I33" s="12">
        <v>16</v>
      </c>
      <c r="J33" s="2">
        <f>Table1[[#This Row],[Bullet Damage Bonus]]*Table1[[#This Row],[Attack Speed]]*Table1[[#This Row],[Fire Points]]</f>
        <v>109.24388653937858</v>
      </c>
      <c r="K33" s="27"/>
      <c r="L33" s="27"/>
      <c r="M33" s="25"/>
      <c r="N33" s="25"/>
      <c r="O33" s="25"/>
    </row>
    <row r="34" spans="1:15" ht="20.05" customHeight="1" x14ac:dyDescent="0.25">
      <c r="A34" s="26">
        <v>33</v>
      </c>
      <c r="B34" s="21">
        <f>70 + 30 * Table1[[#This Row],[Player Level]]^1.5</f>
        <v>5757.1170200726492</v>
      </c>
      <c r="C34" s="4">
        <f>SQRT( Table1[[#This Row],[Player Level]])^0.2 - 1</f>
        <v>0.41857203450708069</v>
      </c>
      <c r="D34" s="4">
        <f>2.5 + (Table1[[#This Row],[Player Level]]^0.099)</f>
        <v>3.9136206479866034</v>
      </c>
      <c r="E34" s="22">
        <v>0.78</v>
      </c>
      <c r="F34" s="9">
        <f>(Table1[[#This Row],[Player Level]]^0.98)*0.05</f>
        <v>1.5385572654253021</v>
      </c>
      <c r="G34" s="8">
        <f>(Table1[[#This Row],[Player Level]]-20)^0.1</f>
        <v>1.2923922207808318</v>
      </c>
      <c r="H34" s="8">
        <f>0.8 + (Table1[[#This Row],[Player Level]]^1.1)*0.1</f>
        <v>5.4812877138733684</v>
      </c>
      <c r="I34" s="12">
        <v>16</v>
      </c>
      <c r="J34" s="2">
        <f>Table1[[#This Row],[Bullet Damage Bonus]]*Table1[[#This Row],[Attack Speed]]*Table1[[#This Row],[Fire Points]]</f>
        <v>113.34357762034386</v>
      </c>
      <c r="K34" s="27"/>
      <c r="L34" s="27"/>
      <c r="M34" s="25"/>
      <c r="N34" s="25"/>
      <c r="O34" s="25"/>
    </row>
    <row r="35" spans="1:15" ht="20.05" customHeight="1" x14ac:dyDescent="0.25">
      <c r="A35" s="26">
        <v>34</v>
      </c>
      <c r="B35" s="21">
        <f>70 + 30 * Table1[[#This Row],[Player Level]]^1.5</f>
        <v>6017.5709327422055</v>
      </c>
      <c r="C35" s="4">
        <f>SQRT( Table1[[#This Row],[Player Level]])^0.2 - 1</f>
        <v>0.42281321982187281</v>
      </c>
      <c r="D35" s="4">
        <f>2.5 + (Table1[[#This Row],[Player Level]]^0.099)</f>
        <v>3.9178047035567785</v>
      </c>
      <c r="E35" s="22">
        <v>0.78</v>
      </c>
      <c r="F35" s="9">
        <f>(Table1[[#This Row],[Player Level]]^0.98)*0.05</f>
        <v>1.5842340488189397</v>
      </c>
      <c r="G35" s="8">
        <f>(Table1[[#This Row],[Player Level]]-20)^0.1</f>
        <v>1.3020054543174677</v>
      </c>
      <c r="H35" s="8">
        <f>0.8 + (Table1[[#This Row],[Player Level]]^1.1)*0.1</f>
        <v>5.6375649473943694</v>
      </c>
      <c r="I35" s="12">
        <v>16</v>
      </c>
      <c r="J35" s="2">
        <f>Table1[[#This Row],[Bullet Damage Bonus]]*Table1[[#This Row],[Attack Speed]]*Table1[[#This Row],[Fire Points]]</f>
        <v>117.442244969223</v>
      </c>
      <c r="K35" s="27"/>
      <c r="L35" s="27"/>
      <c r="M35" s="25"/>
      <c r="N35" s="25"/>
      <c r="O35" s="25"/>
    </row>
    <row r="36" spans="1:15" ht="20.05" customHeight="1" x14ac:dyDescent="0.25">
      <c r="A36" s="26">
        <v>35</v>
      </c>
      <c r="B36" s="21">
        <f>70 + 30 * Table1[[#This Row],[Player Level]]^1.5</f>
        <v>6281.8837722545968</v>
      </c>
      <c r="C36" s="4">
        <f>SQRT( Table1[[#This Row],[Player Level]])^0.2 - 1</f>
        <v>0.42694358845765112</v>
      </c>
      <c r="D36" s="4">
        <f>2.5 + (Table1[[#This Row],[Player Level]]^0.099)</f>
        <v>3.9218793152980314</v>
      </c>
      <c r="E36" s="22">
        <v>0.78</v>
      </c>
      <c r="F36" s="9">
        <f>(Table1[[#This Row],[Player Level]]^0.98)*0.05</f>
        <v>1.6298839675058661</v>
      </c>
      <c r="G36" s="8">
        <f>(Table1[[#This Row],[Player Level]]-20)^0.1</f>
        <v>1.3110194230397498</v>
      </c>
      <c r="H36" s="8">
        <f>0.8 + (Table1[[#This Row],[Player Level]]^1.1)*0.1</f>
        <v>5.7943025596017801</v>
      </c>
      <c r="I36" s="12">
        <v>16</v>
      </c>
      <c r="J36" s="2">
        <f>Table1[[#This Row],[Bullet Damage Bonus]]*Table1[[#This Row],[Attack Speed]]*Table1[[#This Row],[Fire Points]]</f>
        <v>121.54309117770994</v>
      </c>
      <c r="K36" s="27"/>
      <c r="L36" s="27"/>
      <c r="M36" s="25"/>
      <c r="N36" s="25"/>
      <c r="O36" s="25"/>
    </row>
    <row r="37" spans="1:15" ht="20.05" customHeight="1" x14ac:dyDescent="0.25">
      <c r="A37" s="26">
        <v>36</v>
      </c>
      <c r="B37" s="21">
        <f>70 + 30 * Table1[[#This Row],[Player Level]]^1.5</f>
        <v>6550.0000000000018</v>
      </c>
      <c r="C37" s="4">
        <f>SQRT( Table1[[#This Row],[Player Level]])^0.2 - 1</f>
        <v>0.43096908110525556</v>
      </c>
      <c r="D37" s="4">
        <f>2.5 + (Table1[[#This Row],[Player Level]]^0.099)</f>
        <v>3.9258503533094915</v>
      </c>
      <c r="E37" s="22">
        <v>0.78</v>
      </c>
      <c r="F37" s="9">
        <f>(Table1[[#This Row],[Player Level]]^0.98)*0.05</f>
        <v>1.6755078043929073</v>
      </c>
      <c r="G37" s="8">
        <f>(Table1[[#This Row],[Player Level]]-20)^0.1</f>
        <v>1.3195079107728942</v>
      </c>
      <c r="H37" s="8">
        <f>0.8 + (Table1[[#This Row],[Player Level]]^1.1)*0.1</f>
        <v>5.9514886919789207</v>
      </c>
      <c r="I37" s="12">
        <v>16</v>
      </c>
      <c r="J37" s="2">
        <f>Table1[[#This Row],[Bullet Damage Bonus]]*Table1[[#This Row],[Attack Speed]]*Table1[[#This Row],[Fire Points]]</f>
        <v>125.64858255906577</v>
      </c>
      <c r="K37" s="27"/>
      <c r="L37" s="27"/>
      <c r="M37" s="25"/>
      <c r="N37" s="25"/>
      <c r="O37" s="25"/>
    </row>
    <row r="38" spans="1:15" ht="20.05" customHeight="1" x14ac:dyDescent="0.25">
      <c r="A38" s="26">
        <v>37</v>
      </c>
      <c r="B38" s="21">
        <f>70 + 30 * Table1[[#This Row],[Player Level]]^1.5</f>
        <v>6821.8664086310246</v>
      </c>
      <c r="C38" s="4">
        <f>SQRT( Table1[[#This Row],[Player Level]])^0.2 - 1</f>
        <v>0.43489516567535946</v>
      </c>
      <c r="D38" s="4">
        <f>2.5 + (Table1[[#This Row],[Player Level]]^0.099)</f>
        <v>3.9297232203734538</v>
      </c>
      <c r="E38" s="22">
        <v>0.78</v>
      </c>
      <c r="F38" s="9">
        <f>(Table1[[#This Row],[Player Level]]^0.98)*0.05</f>
        <v>1.7211062984519299</v>
      </c>
      <c r="G38" s="8">
        <f>(Table1[[#This Row],[Player Level]]-20)^0.1</f>
        <v>1.3275316748885193</v>
      </c>
      <c r="H38" s="8">
        <f>0.8 + (Table1[[#This Row],[Player Level]]^1.1)*0.1</f>
        <v>6.1091121129988322</v>
      </c>
      <c r="I38" s="12">
        <v>16</v>
      </c>
      <c r="J38" s="2">
        <f>Table1[[#This Row],[Bullet Damage Bonus]]*Table1[[#This Row],[Attack Speed]]*Table1[[#This Row],[Fire Points]]</f>
        <v>129.7606373672173</v>
      </c>
      <c r="K38" s="27"/>
      <c r="L38" s="27"/>
      <c r="M38" s="25"/>
      <c r="N38" s="25"/>
      <c r="O38" s="25"/>
    </row>
    <row r="39" spans="1:15" ht="20.05" customHeight="1" x14ac:dyDescent="0.25">
      <c r="A39" s="26">
        <v>38</v>
      </c>
      <c r="B39" s="21">
        <f>70 + 30 * Table1[[#This Row],[Player Level]]^1.5</f>
        <v>7097.4319633846317</v>
      </c>
      <c r="C39" s="4">
        <f>SQRT( Table1[[#This Row],[Player Level]])^0.2 - 1</f>
        <v>0.43872688654991565</v>
      </c>
      <c r="D39" s="4">
        <f>2.5 + (Table1[[#This Row],[Player Level]]^0.099)</f>
        <v>3.9335029006495086</v>
      </c>
      <c r="E39" s="22">
        <v>0.78</v>
      </c>
      <c r="F39" s="9">
        <f>(Table1[[#This Row],[Player Level]]^0.98)*0.05</f>
        <v>1.7666801483067307</v>
      </c>
      <c r="G39" s="8">
        <f>(Table1[[#This Row],[Player Level]]-20)^0.1</f>
        <v>1.335141362540313</v>
      </c>
      <c r="H39" s="8">
        <f>0.8 + (Table1[[#This Row],[Player Level]]^1.1)*0.1</f>
        <v>6.2671621688896817</v>
      </c>
      <c r="I39" s="12">
        <v>16</v>
      </c>
      <c r="J39" s="2">
        <f>Table1[[#This Row],[Bullet Damage Bonus]]*Table1[[#This Row],[Attack Speed]]*Table1[[#This Row],[Fire Points]]</f>
        <v>133.88075899891956</v>
      </c>
      <c r="K39" s="27"/>
      <c r="L39" s="27"/>
      <c r="M39" s="25"/>
      <c r="N39" s="25"/>
      <c r="O39" s="25"/>
    </row>
    <row r="40" spans="1:15" ht="20.05" customHeight="1" thickBot="1" x14ac:dyDescent="0.3">
      <c r="A40" s="26">
        <v>39</v>
      </c>
      <c r="B40" s="23">
        <f>70 + 30 * Table1[[#This Row],[Player Level]]^1.5</f>
        <v>7376.6476581261213</v>
      </c>
      <c r="C40" s="14">
        <f>SQRT( Table1[[#This Row],[Player Level]])^0.2 - 1</f>
        <v>0.44246890755462864</v>
      </c>
      <c r="D40" s="14">
        <f>2.5 + (Table1[[#This Row],[Player Level]]^0.099)</f>
        <v>3.9371940021595648</v>
      </c>
      <c r="E40" s="22">
        <v>0.78</v>
      </c>
      <c r="F40" s="10">
        <f>(Table1[[#This Row],[Player Level]]^0.98)*0.05</f>
        <v>1.812230015440337</v>
      </c>
      <c r="G40" s="11">
        <f>(Table1[[#This Row],[Player Level]]-20)^0.1</f>
        <v>1.3423796509621049</v>
      </c>
      <c r="H40" s="11">
        <f>0.8 + (Table1[[#This Row],[Player Level]]^1.1)*0.1</f>
        <v>6.4256287394630514</v>
      </c>
      <c r="I40" s="12">
        <v>16</v>
      </c>
      <c r="J40" s="3">
        <f>Table1[[#This Row],[Bullet Damage Bonus]]*Table1[[#This Row],[Attack Speed]]*Table1[[#This Row],[Fire Points]]</f>
        <v>138.01013223187968</v>
      </c>
      <c r="K40" s="27"/>
      <c r="L40" s="27"/>
      <c r="M40" s="25"/>
      <c r="N40" s="25"/>
      <c r="O40" s="25"/>
    </row>
    <row r="41" spans="1:15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7"/>
      <c r="L41" s="27"/>
      <c r="M41" s="25"/>
      <c r="N41" s="25"/>
      <c r="O41" s="25"/>
    </row>
    <row r="42" spans="1:15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7"/>
      <c r="L42" s="27"/>
      <c r="M42" s="25"/>
      <c r="N42" s="25"/>
      <c r="O42" s="25"/>
    </row>
  </sheetData>
  <mergeCells count="2">
    <mergeCell ref="K21:N21"/>
    <mergeCell ref="K22:O2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0AFB-3FE0-4C2C-8EEE-5E124CA4D57E}">
  <dimension ref="A1:P101"/>
  <sheetViews>
    <sheetView workbookViewId="0">
      <selection activeCell="O7" sqref="O7"/>
    </sheetView>
  </sheetViews>
  <sheetFormatPr defaultRowHeight="14.3" x14ac:dyDescent="0.25"/>
  <cols>
    <col min="1" max="1" width="9.5" style="1" customWidth="1"/>
    <col min="2" max="3" width="11.875" style="1" customWidth="1"/>
    <col min="4" max="4" width="14.375" style="1" customWidth="1"/>
    <col min="5" max="5" width="11.875" style="1" customWidth="1"/>
    <col min="6" max="6" width="9" style="1"/>
    <col min="7" max="7" width="23.375" style="1" customWidth="1"/>
    <col min="8" max="8" width="20.5" style="1" customWidth="1"/>
    <col min="9" max="9" width="23.375" style="1" customWidth="1"/>
    <col min="10" max="10" width="17.5" style="1" customWidth="1"/>
    <col min="11" max="11" width="13.25" style="1" customWidth="1"/>
    <col min="12" max="12" width="10.875" style="1" customWidth="1"/>
    <col min="13" max="13" width="14.25" style="1" customWidth="1"/>
    <col min="14" max="14" width="10.875" style="1" customWidth="1"/>
    <col min="15" max="15" width="15.125" style="1" customWidth="1"/>
    <col min="16" max="16" width="49.625" style="1" customWidth="1"/>
    <col min="17" max="16384" width="9" style="1"/>
  </cols>
  <sheetData>
    <row r="1" spans="1:16" ht="61.3" customHeight="1" thickBot="1" x14ac:dyDescent="0.3">
      <c r="A1" s="36" t="s">
        <v>30</v>
      </c>
      <c r="B1" s="15" t="s">
        <v>31</v>
      </c>
      <c r="C1" s="5" t="s">
        <v>38</v>
      </c>
      <c r="D1" s="18" t="s">
        <v>70</v>
      </c>
      <c r="E1" s="19" t="s">
        <v>39</v>
      </c>
      <c r="G1" s="18" t="s">
        <v>40</v>
      </c>
      <c r="H1" s="19" t="s">
        <v>48</v>
      </c>
      <c r="I1" s="19" t="s">
        <v>52</v>
      </c>
      <c r="J1" s="19" t="s">
        <v>49</v>
      </c>
      <c r="K1" s="19" t="s">
        <v>10</v>
      </c>
      <c r="L1" s="19" t="s">
        <v>11</v>
      </c>
      <c r="M1" s="19" t="s">
        <v>12</v>
      </c>
      <c r="N1" s="19" t="s">
        <v>69</v>
      </c>
      <c r="O1" s="19" t="s">
        <v>50</v>
      </c>
      <c r="P1" s="20" t="s">
        <v>53</v>
      </c>
    </row>
    <row r="2" spans="1:16" ht="20.05" customHeight="1" x14ac:dyDescent="0.25">
      <c r="A2" s="44">
        <v>1</v>
      </c>
      <c r="B2" s="37">
        <f>4 + Table4[[#This Row],[Map Level]]^1.05</f>
        <v>5</v>
      </c>
      <c r="C2" s="38">
        <f>0.99  +( Table4[[#This Row],[Map Level]] / 20) ^1.5</f>
        <v>1.001180339887499</v>
      </c>
      <c r="D2" s="40">
        <f>0.9 + Table4[[#This Row],[Map Level]]^1.1 / 10</f>
        <v>1</v>
      </c>
      <c r="E2" s="41">
        <f>0.96 + Table4[[#This Row],[Map Level]]^1.1 / 25</f>
        <v>1</v>
      </c>
      <c r="G2" s="45" t="s">
        <v>41</v>
      </c>
      <c r="H2" s="46">
        <v>100</v>
      </c>
      <c r="I2" s="47">
        <v>1</v>
      </c>
      <c r="J2" s="47">
        <v>0.5</v>
      </c>
      <c r="K2" s="47">
        <v>2.5</v>
      </c>
      <c r="L2" s="47">
        <v>0</v>
      </c>
      <c r="M2" s="47">
        <v>0.8</v>
      </c>
      <c r="N2" s="47">
        <v>0</v>
      </c>
      <c r="O2" s="47">
        <v>0</v>
      </c>
      <c r="P2" s="48" t="s">
        <v>57</v>
      </c>
    </row>
    <row r="3" spans="1:16" ht="20.05" customHeight="1" x14ac:dyDescent="0.25">
      <c r="A3" s="44">
        <v>2</v>
      </c>
      <c r="B3" s="37">
        <f>4 + Table4[[#This Row],[Map Level]]^1.05</f>
        <v>6.0705298476827547</v>
      </c>
      <c r="C3" s="38">
        <f>0.99  +( Table4[[#This Row],[Map Level]] / 20) ^1.5</f>
        <v>1.0216227766016839</v>
      </c>
      <c r="D3" s="38">
        <f>0.9 + Table4[[#This Row],[Map Level]]^1.1 / 10</f>
        <v>1.1143546925072587</v>
      </c>
      <c r="E3" s="42">
        <f>0.96 + Table4[[#This Row],[Map Level]]^1.1 / 25</f>
        <v>1.0457418770029034</v>
      </c>
      <c r="G3" s="49" t="s">
        <v>42</v>
      </c>
      <c r="H3" s="25">
        <v>130</v>
      </c>
      <c r="I3" s="50">
        <v>1.1000000000000001</v>
      </c>
      <c r="J3" s="50">
        <v>0.6</v>
      </c>
      <c r="K3" s="50">
        <v>2</v>
      </c>
      <c r="L3" s="50">
        <v>1</v>
      </c>
      <c r="M3" s="50">
        <v>1</v>
      </c>
      <c r="N3" s="50">
        <v>1.5</v>
      </c>
      <c r="O3" s="50">
        <v>0.5</v>
      </c>
      <c r="P3" s="51" t="s">
        <v>58</v>
      </c>
    </row>
    <row r="4" spans="1:16" ht="20.05" customHeight="1" x14ac:dyDescent="0.25">
      <c r="A4" s="44">
        <v>3</v>
      </c>
      <c r="B4" s="37">
        <f>4 + Table4[[#This Row],[Map Level]]^1.05</f>
        <v>7.1694019256486143</v>
      </c>
      <c r="C4" s="38">
        <f>0.99  +( Table4[[#This Row],[Map Level]] / 20) ^1.5</f>
        <v>1.0480947501931113</v>
      </c>
      <c r="D4" s="38">
        <f>0.9 + Table4[[#This Row],[Map Level]]^1.1 / 10</f>
        <v>1.2348369522101714</v>
      </c>
      <c r="E4" s="42">
        <f>0.96 + Table4[[#This Row],[Map Level]]^1.1 / 25</f>
        <v>1.0939347808840685</v>
      </c>
      <c r="G4" s="49" t="s">
        <v>43</v>
      </c>
      <c r="H4" s="25">
        <v>150</v>
      </c>
      <c r="I4" s="50">
        <v>1.2</v>
      </c>
      <c r="J4" s="50">
        <v>0.7</v>
      </c>
      <c r="K4" s="50">
        <v>1.8</v>
      </c>
      <c r="L4" s="50">
        <v>2</v>
      </c>
      <c r="M4" s="50">
        <v>1.2</v>
      </c>
      <c r="N4" s="50">
        <v>2</v>
      </c>
      <c r="O4" s="50">
        <v>0.3</v>
      </c>
      <c r="P4" s="51" t="s">
        <v>59</v>
      </c>
    </row>
    <row r="5" spans="1:16" ht="20.05" customHeight="1" x14ac:dyDescent="0.25">
      <c r="A5" s="44">
        <v>4</v>
      </c>
      <c r="B5" s="37">
        <f>4 + Table4[[#This Row],[Map Level]]^1.05</f>
        <v>8.2870938501451725</v>
      </c>
      <c r="C5" s="38">
        <f>0.99  +( Table4[[#This Row],[Map Level]] / 20) ^1.5</f>
        <v>1.0794427190999916</v>
      </c>
      <c r="D5" s="38">
        <f>0.9 + Table4[[#This Row],[Map Level]]^1.1 / 10</f>
        <v>1.359479341998814</v>
      </c>
      <c r="E5" s="42">
        <f>0.96 + Table4[[#This Row],[Map Level]]^1.1 / 25</f>
        <v>1.1437917367995256</v>
      </c>
      <c r="G5" s="49" t="s">
        <v>44</v>
      </c>
      <c r="H5" s="25">
        <v>80</v>
      </c>
      <c r="I5" s="50">
        <v>1.2</v>
      </c>
      <c r="J5" s="50">
        <v>0.5</v>
      </c>
      <c r="K5" s="50">
        <v>1.4</v>
      </c>
      <c r="L5" s="50">
        <v>1</v>
      </c>
      <c r="M5" s="50">
        <v>2</v>
      </c>
      <c r="N5" s="50">
        <v>5</v>
      </c>
      <c r="O5" s="50">
        <v>0.1</v>
      </c>
      <c r="P5" s="51" t="s">
        <v>60</v>
      </c>
    </row>
    <row r="6" spans="1:16" ht="20.05" customHeight="1" x14ac:dyDescent="0.25">
      <c r="A6" s="44">
        <v>5</v>
      </c>
      <c r="B6" s="37">
        <f>4 + Table4[[#This Row],[Map Level]]^1.05</f>
        <v>9.4189919336718404</v>
      </c>
      <c r="C6" s="38">
        <f>0.99  +( Table4[[#This Row],[Map Level]] / 20) ^1.5</f>
        <v>1.115</v>
      </c>
      <c r="D6" s="38">
        <f>0.9 + Table4[[#This Row],[Map Level]]^1.1 / 10</f>
        <v>1.4873094715440096</v>
      </c>
      <c r="E6" s="42">
        <f>0.96 + Table4[[#This Row],[Map Level]]^1.1 / 25</f>
        <v>1.1949237886176038</v>
      </c>
      <c r="G6" s="49" t="s">
        <v>45</v>
      </c>
      <c r="H6" s="25">
        <v>100</v>
      </c>
      <c r="I6" s="50">
        <v>1.2</v>
      </c>
      <c r="J6" s="50">
        <v>0.6</v>
      </c>
      <c r="K6" s="50">
        <v>1.7</v>
      </c>
      <c r="L6" s="50">
        <v>1</v>
      </c>
      <c r="M6" s="50">
        <v>4</v>
      </c>
      <c r="N6" s="50">
        <v>1.5</v>
      </c>
      <c r="O6" s="50">
        <v>0.2</v>
      </c>
      <c r="P6" s="51" t="s">
        <v>59</v>
      </c>
    </row>
    <row r="7" spans="1:16" ht="20.05" customHeight="1" x14ac:dyDescent="0.25">
      <c r="A7" s="44">
        <v>6</v>
      </c>
      <c r="B7" s="37">
        <f>4 + Table4[[#This Row],[Map Level]]^1.05</f>
        <v>10.562341286358656</v>
      </c>
      <c r="C7" s="38">
        <f>0.99  +( Table4[[#This Row],[Map Level]] / 20) ^1.5</f>
        <v>1.1543167672515497</v>
      </c>
      <c r="D7" s="38">
        <f>0.9 + Table4[[#This Row],[Map Level]]^1.1 / 10</f>
        <v>1.6177387193107893</v>
      </c>
      <c r="E7" s="42">
        <f>0.96 + Table4[[#This Row],[Map Level]]^1.1 / 25</f>
        <v>1.2470954877243157</v>
      </c>
      <c r="G7" s="49" t="s">
        <v>71</v>
      </c>
      <c r="H7" s="25">
        <v>150</v>
      </c>
      <c r="I7" s="25">
        <v>1.2</v>
      </c>
      <c r="J7" s="25">
        <v>0.7</v>
      </c>
      <c r="K7" s="25">
        <v>2.1</v>
      </c>
      <c r="L7" s="25">
        <v>1</v>
      </c>
      <c r="M7" s="25">
        <v>2</v>
      </c>
      <c r="N7" s="25">
        <v>2.5</v>
      </c>
      <c r="O7" s="25">
        <v>10</v>
      </c>
      <c r="P7" s="55" t="s">
        <v>72</v>
      </c>
    </row>
    <row r="8" spans="1:16" ht="20.05" customHeight="1" x14ac:dyDescent="0.25">
      <c r="A8" s="44">
        <v>7</v>
      </c>
      <c r="B8" s="37">
        <f>4 + Table4[[#This Row],[Map Level]]^1.05</f>
        <v>11.715302207814952</v>
      </c>
      <c r="C8" s="38">
        <f>0.99  +( Table4[[#This Row],[Map Level]] / 20) ^1.5</f>
        <v>1.1970627924084865</v>
      </c>
      <c r="D8" s="38">
        <f>0.9 + Table4[[#This Row],[Map Level]]^1.1 / 10</f>
        <v>1.750369830827347</v>
      </c>
      <c r="E8" s="42">
        <f>0.96 + Table4[[#This Row],[Map Level]]^1.1 / 25</f>
        <v>1.3001479323309388</v>
      </c>
      <c r="G8" s="49" t="s">
        <v>47</v>
      </c>
      <c r="H8" s="25">
        <v>120</v>
      </c>
      <c r="I8" s="50">
        <v>1.2</v>
      </c>
      <c r="J8" s="50">
        <v>0.4</v>
      </c>
      <c r="K8" s="50">
        <v>2</v>
      </c>
      <c r="L8" s="50">
        <v>1</v>
      </c>
      <c r="M8" s="50">
        <v>1.2</v>
      </c>
      <c r="N8" s="50">
        <v>1.5</v>
      </c>
      <c r="O8" s="50">
        <v>0.3</v>
      </c>
      <c r="P8" s="51" t="s">
        <v>54</v>
      </c>
    </row>
    <row r="9" spans="1:16" ht="20.05" customHeight="1" x14ac:dyDescent="0.25">
      <c r="A9" s="44">
        <v>8</v>
      </c>
      <c r="B9" s="37">
        <f>4 + Table4[[#This Row],[Map Level]]^1.05</f>
        <v>12.876555776542759</v>
      </c>
      <c r="C9" s="38">
        <f>0.99  +( Table4[[#This Row],[Map Level]] / 20) ^1.5</f>
        <v>1.2429822128134704</v>
      </c>
      <c r="D9" s="38">
        <f>0.9 + Table4[[#This Row],[Map Level]]^1.1 / 10</f>
        <v>1.8849155306759329</v>
      </c>
      <c r="E9" s="42">
        <f>0.96 + Table4[[#This Row],[Map Level]]^1.1 / 25</f>
        <v>1.3539662122703731</v>
      </c>
      <c r="G9" s="49" t="s">
        <v>46</v>
      </c>
      <c r="H9" s="25">
        <v>40</v>
      </c>
      <c r="I9" s="50">
        <v>0.8</v>
      </c>
      <c r="J9" s="50">
        <v>0</v>
      </c>
      <c r="K9" s="50">
        <v>3</v>
      </c>
      <c r="L9" s="50">
        <v>0</v>
      </c>
      <c r="M9" s="50">
        <v>0</v>
      </c>
      <c r="N9" s="50">
        <v>0</v>
      </c>
      <c r="O9" s="50">
        <v>0</v>
      </c>
      <c r="P9" s="51" t="s">
        <v>61</v>
      </c>
    </row>
    <row r="10" spans="1:16" ht="20.05" customHeight="1" x14ac:dyDescent="0.25">
      <c r="A10" s="44">
        <v>9</v>
      </c>
      <c r="B10" s="37">
        <f>4 + Table4[[#This Row],[Map Level]]^1.05</f>
        <v>14.045108566305144</v>
      </c>
      <c r="C10" s="38">
        <f>0.99  +( Table4[[#This Row],[Map Level]] / 20) ^1.5</f>
        <v>1.2918691769624715</v>
      </c>
      <c r="D10" s="38">
        <f>0.9 + Table4[[#This Row],[Map Level]]^1.1 / 10</f>
        <v>2.0211578456539661</v>
      </c>
      <c r="E10" s="42">
        <f>0.96 + Table4[[#This Row],[Map Level]]^1.1 / 25</f>
        <v>1.4084631382615864</v>
      </c>
      <c r="G10" s="49" t="s">
        <v>51</v>
      </c>
      <c r="H10" s="25">
        <v>400</v>
      </c>
      <c r="I10" s="50">
        <v>2</v>
      </c>
      <c r="J10" s="50">
        <v>0.8</v>
      </c>
      <c r="K10" s="50">
        <v>0.9</v>
      </c>
      <c r="L10" s="50">
        <v>1</v>
      </c>
      <c r="M10" s="50">
        <v>1.4</v>
      </c>
      <c r="N10" s="50">
        <v>1</v>
      </c>
      <c r="O10" s="50">
        <v>0.2</v>
      </c>
      <c r="P10" s="51" t="s">
        <v>62</v>
      </c>
    </row>
    <row r="11" spans="1:16" ht="20.05" customHeight="1" thickBot="1" x14ac:dyDescent="0.3">
      <c r="A11" s="44">
        <v>10</v>
      </c>
      <c r="B11" s="37">
        <f>4 + Table4[[#This Row],[Map Level]]^1.05</f>
        <v>15.220184543019636</v>
      </c>
      <c r="C11" s="38">
        <f>0.99  +( Table4[[#This Row],[Map Level]] / 20) ^1.5</f>
        <v>1.3435533905932737</v>
      </c>
      <c r="D11" s="38">
        <f>0.9 + Table4[[#This Row],[Map Level]]^1.1 / 10</f>
        <v>2.1589254117941681</v>
      </c>
      <c r="E11" s="42">
        <f>0.96 + Table4[[#This Row],[Map Level]]^1.1 / 25</f>
        <v>1.4635701647176673</v>
      </c>
      <c r="G11" s="52" t="s">
        <v>55</v>
      </c>
      <c r="H11" s="53">
        <v>90</v>
      </c>
      <c r="I11" s="53">
        <v>1.1000000000000001</v>
      </c>
      <c r="J11" s="53">
        <v>0.6</v>
      </c>
      <c r="K11" s="53">
        <v>2.5</v>
      </c>
      <c r="L11" s="53">
        <v>1</v>
      </c>
      <c r="M11" s="53">
        <v>1.2</v>
      </c>
      <c r="N11" s="53">
        <v>0.5</v>
      </c>
      <c r="O11" s="53">
        <v>0.6</v>
      </c>
      <c r="P11" s="54" t="s">
        <v>63</v>
      </c>
    </row>
    <row r="12" spans="1:16" ht="20.05" customHeight="1" x14ac:dyDescent="0.25">
      <c r="A12" s="44">
        <v>11</v>
      </c>
      <c r="B12" s="37">
        <f>4 + Table4[[#This Row],[Map Level]]^1.05</f>
        <v>16.401160245736168</v>
      </c>
      <c r="C12" s="38">
        <f>0.99  +( Table4[[#This Row],[Map Level]] / 20) ^1.5</f>
        <v>1.3978909167902616</v>
      </c>
      <c r="D12" s="38">
        <f>0.9 + Table4[[#This Row],[Map Level]]^1.1 / 10</f>
        <v>2.2980797767311549</v>
      </c>
      <c r="E12" s="42">
        <f>0.96 + Table4[[#This Row],[Map Level]]^1.1 / 25</f>
        <v>1.5192319106924619</v>
      </c>
      <c r="G12" s="49" t="s">
        <v>56</v>
      </c>
      <c r="H12" s="25">
        <v>1500</v>
      </c>
      <c r="I12" s="25">
        <v>3</v>
      </c>
      <c r="J12" s="25">
        <v>10</v>
      </c>
      <c r="K12" s="25">
        <v>1.5</v>
      </c>
      <c r="L12" s="25">
        <v>8</v>
      </c>
      <c r="M12" s="25">
        <v>2.5</v>
      </c>
      <c r="N12" s="25">
        <v>3</v>
      </c>
      <c r="O12" s="25">
        <v>1</v>
      </c>
      <c r="P12" s="55" t="s">
        <v>68</v>
      </c>
    </row>
    <row r="13" spans="1:16" ht="20.05" customHeight="1" x14ac:dyDescent="0.25">
      <c r="A13" s="44">
        <v>12</v>
      </c>
      <c r="B13" s="37">
        <f>4 + Table4[[#This Row],[Map Level]]^1.05</f>
        <v>17.587523504086441</v>
      </c>
      <c r="C13" s="38">
        <f>0.99  +( Table4[[#This Row],[Map Level]] / 20) ^1.5</f>
        <v>1.45475800154489</v>
      </c>
      <c r="D13" s="38">
        <f>0.9 + Table4[[#This Row],[Map Level]]^1.1 / 10</f>
        <v>2.4385066247841793</v>
      </c>
      <c r="E13" s="42">
        <f>0.96 + Table4[[#This Row],[Map Level]]^1.1 / 25</f>
        <v>1.5754026499136717</v>
      </c>
      <c r="G13" s="49" t="s">
        <v>64</v>
      </c>
      <c r="H13" s="25">
        <v>2500</v>
      </c>
      <c r="I13" s="25">
        <v>3.5</v>
      </c>
      <c r="J13" s="25">
        <v>15</v>
      </c>
      <c r="K13" s="25">
        <v>1.6</v>
      </c>
      <c r="L13" s="25">
        <v>10</v>
      </c>
      <c r="M13" s="25">
        <v>3</v>
      </c>
      <c r="N13" s="25">
        <v>3.5</v>
      </c>
      <c r="O13" s="25">
        <v>1.2</v>
      </c>
      <c r="P13" s="55" t="s">
        <v>68</v>
      </c>
    </row>
    <row r="14" spans="1:16" ht="20.05" customHeight="1" x14ac:dyDescent="0.25">
      <c r="A14" s="44">
        <v>13</v>
      </c>
      <c r="B14" s="37">
        <f>4 + Table4[[#This Row],[Map Level]]^1.05</f>
        <v>18.778845872122787</v>
      </c>
      <c r="C14" s="38">
        <f>0.99  +( Table4[[#This Row],[Map Level]] / 20) ^1.5</f>
        <v>1.5140467536394056</v>
      </c>
      <c r="D14" s="38">
        <f>0.9 + Table4[[#This Row],[Map Level]]^1.1 / 10</f>
        <v>2.5801098870150816</v>
      </c>
      <c r="E14" s="42">
        <f>0.96 + Table4[[#This Row],[Map Level]]^1.1 / 25</f>
        <v>1.6320439548060326</v>
      </c>
      <c r="G14" s="49" t="s">
        <v>65</v>
      </c>
      <c r="H14" s="25">
        <v>4000</v>
      </c>
      <c r="I14" s="25">
        <v>4</v>
      </c>
      <c r="J14" s="25">
        <v>20</v>
      </c>
      <c r="K14" s="25">
        <v>1.4</v>
      </c>
      <c r="L14" s="25">
        <v>16</v>
      </c>
      <c r="M14" s="25">
        <v>3.2</v>
      </c>
      <c r="N14" s="25">
        <v>3.7</v>
      </c>
      <c r="O14" s="25">
        <v>1.3</v>
      </c>
      <c r="P14" s="55" t="s">
        <v>68</v>
      </c>
    </row>
    <row r="15" spans="1:16" ht="20.05" customHeight="1" x14ac:dyDescent="0.25">
      <c r="A15" s="44">
        <v>14</v>
      </c>
      <c r="B15" s="37">
        <f>4 + Table4[[#This Row],[Map Level]]^1.05</f>
        <v>19.97476350517352</v>
      </c>
      <c r="C15" s="38">
        <f>0.99  +( Table4[[#This Row],[Map Level]] / 20) ^1.5</f>
        <v>1.5756620185738528</v>
      </c>
      <c r="D15" s="38">
        <f>0.9 + Table4[[#This Row],[Map Level]]^1.1 / 10</f>
        <v>2.7228076360444549</v>
      </c>
      <c r="E15" s="42">
        <f>0.96 + Table4[[#This Row],[Map Level]]^1.1 / 25</f>
        <v>1.6891230544177818</v>
      </c>
      <c r="G15" s="49" t="s">
        <v>66</v>
      </c>
      <c r="H15" s="25">
        <v>7500</v>
      </c>
      <c r="I15" s="25">
        <v>5</v>
      </c>
      <c r="J15" s="25">
        <v>30</v>
      </c>
      <c r="K15" s="25">
        <v>1.8</v>
      </c>
      <c r="L15" s="25">
        <v>18</v>
      </c>
      <c r="M15" s="25">
        <v>3.4</v>
      </c>
      <c r="N15" s="25">
        <v>3.8</v>
      </c>
      <c r="O15" s="25">
        <v>1.4</v>
      </c>
      <c r="P15" s="55" t="s">
        <v>68</v>
      </c>
    </row>
    <row r="16" spans="1:16" ht="20.05" customHeight="1" thickBot="1" x14ac:dyDescent="0.3">
      <c r="A16" s="44">
        <v>15</v>
      </c>
      <c r="B16" s="37">
        <f>4 + Table4[[#This Row],[Map Level]]^1.05</f>
        <v>21.174963469653839</v>
      </c>
      <c r="C16" s="38">
        <f>0.99  +( Table4[[#This Row],[Map Level]] / 20) ^1.5</f>
        <v>1.639519052838329</v>
      </c>
      <c r="D16" s="38">
        <f>0.9 + Table4[[#This Row],[Map Level]]^1.1 / 10</f>
        <v>2.8665291345596251</v>
      </c>
      <c r="E16" s="42">
        <f>0.96 + Table4[[#This Row],[Map Level]]^1.1 / 25</f>
        <v>1.7466116538238501</v>
      </c>
      <c r="G16" s="52" t="s">
        <v>67</v>
      </c>
      <c r="H16" s="53">
        <v>12000</v>
      </c>
      <c r="I16" s="53">
        <v>6.5</v>
      </c>
      <c r="J16" s="53">
        <v>40</v>
      </c>
      <c r="K16" s="53">
        <v>1.7</v>
      </c>
      <c r="L16" s="53">
        <v>20</v>
      </c>
      <c r="M16" s="53">
        <v>3.5</v>
      </c>
      <c r="N16" s="53">
        <v>4</v>
      </c>
      <c r="O16" s="53">
        <v>1.5</v>
      </c>
      <c r="P16" s="54" t="s">
        <v>68</v>
      </c>
    </row>
    <row r="17" spans="1:5" ht="20.05" customHeight="1" x14ac:dyDescent="0.25">
      <c r="A17" s="44">
        <v>16</v>
      </c>
      <c r="B17" s="37">
        <f>4 + Table4[[#This Row],[Map Level]]^1.05</f>
        <v>22.379173679952558</v>
      </c>
      <c r="C17" s="38">
        <f>0.99  +( Table4[[#This Row],[Map Level]] / 20) ^1.5</f>
        <v>1.7055417527999328</v>
      </c>
      <c r="D17" s="38">
        <f>0.9 + Table4[[#This Row],[Map Level]]^1.1 / 10</f>
        <v>3.0112126572366305</v>
      </c>
      <c r="E17" s="42">
        <f>0.96 + Table4[[#This Row],[Map Level]]^1.1 / 25</f>
        <v>1.8044850628946523</v>
      </c>
    </row>
    <row r="18" spans="1:5" ht="20.05" customHeight="1" x14ac:dyDescent="0.25">
      <c r="A18" s="44">
        <v>17</v>
      </c>
      <c r="B18" s="37">
        <f>4 + Table4[[#This Row],[Map Level]]^1.05</f>
        <v>23.587155333094756</v>
      </c>
      <c r="C18" s="38">
        <f>0.99  +( Table4[[#This Row],[Map Level]] / 20) ^1.5</f>
        <v>1.7736612788698953</v>
      </c>
      <c r="D18" s="38">
        <f>0.9 + Table4[[#This Row],[Map Level]]^1.1 / 10</f>
        <v>3.1568038473104831</v>
      </c>
      <c r="E18" s="42">
        <f>0.96 + Table4[[#This Row],[Map Level]]^1.1 / 25</f>
        <v>1.8627215389241933</v>
      </c>
    </row>
    <row r="19" spans="1:5" ht="20.05" customHeight="1" x14ac:dyDescent="0.25">
      <c r="A19" s="44">
        <v>18</v>
      </c>
      <c r="B19" s="37">
        <f>4 + Table4[[#This Row],[Map Level]]^1.05</f>
        <v>24.79869710974852</v>
      </c>
      <c r="C19" s="38">
        <f>0.99  +( Table4[[#This Row],[Map Level]] / 20) ^1.5</f>
        <v>1.8438149682454625</v>
      </c>
      <c r="D19" s="38">
        <f>0.9 + Table4[[#This Row],[Map Level]]^1.1 / 10</f>
        <v>3.3032544525725633</v>
      </c>
      <c r="E19" s="42">
        <f>0.96 + Table4[[#This Row],[Map Level]]^1.1 / 25</f>
        <v>1.9213017810290252</v>
      </c>
    </row>
    <row r="20" spans="1:5" ht="20.05" customHeight="1" x14ac:dyDescent="0.25">
      <c r="A20" s="44">
        <v>19</v>
      </c>
      <c r="B20" s="37">
        <f>4 + Table4[[#This Row],[Map Level]]^1.05</f>
        <v>26.013610653350799</v>
      </c>
      <c r="C20" s="38">
        <f>0.99  +( Table4[[#This Row],[Map Level]] / 20) ^1.5</f>
        <v>1.9159454627568515</v>
      </c>
      <c r="D20" s="38">
        <f>0.9 + Table4[[#This Row],[Map Level]]^1.1 / 10</f>
        <v>3.4505213368279994</v>
      </c>
      <c r="E20" s="42">
        <f>0.96 + Table4[[#This Row],[Map Level]]^1.1 / 25</f>
        <v>1.9802085347311997</v>
      </c>
    </row>
    <row r="21" spans="1:5" ht="20.05" customHeight="1" x14ac:dyDescent="0.25">
      <c r="A21" s="44">
        <v>20</v>
      </c>
      <c r="B21" s="37">
        <f>4 + Table4[[#This Row],[Map Level]]^1.05</f>
        <v>27.231726992830843</v>
      </c>
      <c r="C21" s="38">
        <f>0.99  +( Table4[[#This Row],[Map Level]] / 20) ^1.5</f>
        <v>1.99</v>
      </c>
      <c r="D21" s="38">
        <f>0.9 + Table4[[#This Row],[Map Level]]^1.1 / 10</f>
        <v>3.5985656953471272</v>
      </c>
      <c r="E21" s="42">
        <f>0.96 + Table4[[#This Row],[Map Level]]^1.1 / 25</f>
        <v>2.0394262781388512</v>
      </c>
    </row>
    <row r="22" spans="1:5" ht="20.05" customHeight="1" x14ac:dyDescent="0.25">
      <c r="A22" s="44">
        <v>21</v>
      </c>
      <c r="B22" s="37">
        <f>4 + Table4[[#This Row],[Map Level]]^1.05</f>
        <v>28.452893674409712</v>
      </c>
      <c r="C22" s="38">
        <f>0.99  +( Table4[[#This Row],[Map Level]] / 20) ^1.5</f>
        <v>2.0659298304257581</v>
      </c>
      <c r="D22" s="38">
        <f>0.9 + Table4[[#This Row],[Map Level]]^1.1 / 10</f>
        <v>3.747352424057079</v>
      </c>
      <c r="E22" s="42">
        <f>0.96 + Table4[[#This Row],[Map Level]]^1.1 / 25</f>
        <v>2.0989409696228316</v>
      </c>
    </row>
    <row r="23" spans="1:5" ht="20.05" customHeight="1" x14ac:dyDescent="0.25">
      <c r="A23" s="44">
        <v>22</v>
      </c>
      <c r="B23" s="37">
        <f>4 + Table4[[#This Row],[Map Level]]^1.05</f>
        <v>29.676972434693546</v>
      </c>
      <c r="C23" s="38">
        <f>0.99  +( Table4[[#This Row],[Map Level]] / 20) ^1.5</f>
        <v>2.1436897329871671</v>
      </c>
      <c r="D23" s="38">
        <f>0.9 + Table4[[#This Row],[Map Level]]^1.1 / 10</f>
        <v>3.8968496064182356</v>
      </c>
      <c r="E23" s="42">
        <f>0.96 + Table4[[#This Row],[Map Level]]^1.1 / 25</f>
        <v>2.1587398425672943</v>
      </c>
    </row>
    <row r="24" spans="1:5" ht="20.05" customHeight="1" x14ac:dyDescent="0.25">
      <c r="A24" s="44">
        <v>23</v>
      </c>
      <c r="B24" s="37">
        <f>4 + Table4[[#This Row],[Map Level]]^1.05</f>
        <v>30.903837292838638</v>
      </c>
      <c r="C24" s="38">
        <f>0.99  +( Table4[[#This Row],[Map Level]] / 20) ^1.5</f>
        <v>2.223237608897815</v>
      </c>
      <c r="D24" s="38">
        <f>0.9 + Table4[[#This Row],[Map Level]]^1.1 / 10</f>
        <v>4.0470280916501533</v>
      </c>
      <c r="E24" s="42">
        <f>0.96 + Table4[[#This Row],[Map Level]]^1.1 / 25</f>
        <v>2.218811236660061</v>
      </c>
    </row>
    <row r="25" spans="1:5" ht="20.05" customHeight="1" x14ac:dyDescent="0.25">
      <c r="A25" s="44">
        <v>24</v>
      </c>
      <c r="B25" s="37">
        <f>4 + Table4[[#This Row],[Map Level]]^1.05</f>
        <v>32.133372971301952</v>
      </c>
      <c r="C25" s="38">
        <f>0.99  +( Table4[[#This Row],[Map Level]] / 20) ^1.5</f>
        <v>2.3045341380123987</v>
      </c>
      <c r="D25" s="38">
        <f>0.9 + Table4[[#This Row],[Map Level]]^1.1 / 10</f>
        <v>4.1978611447599308</v>
      </c>
      <c r="E25" s="42">
        <f>0.96 + Table4[[#This Row],[Map Level]]^1.1 / 25</f>
        <v>2.2791444579039721</v>
      </c>
    </row>
    <row r="26" spans="1:5" ht="20.05" customHeight="1" x14ac:dyDescent="0.25">
      <c r="A26" s="44">
        <v>25</v>
      </c>
      <c r="B26" s="37">
        <f>4 + Table4[[#This Row],[Map Level]]^1.05</f>
        <v>33.365473577200468</v>
      </c>
      <c r="C26" s="38">
        <f>0.99  +( Table4[[#This Row],[Map Level]] / 20) ^1.5</f>
        <v>2.3875424859373684</v>
      </c>
      <c r="D26" s="38">
        <f>0.9 + Table4[[#This Row],[Map Level]]^1.1 / 10</f>
        <v>4.349324153653038</v>
      </c>
      <c r="E26" s="42">
        <f>0.96 + Table4[[#This Row],[Map Level]]^1.1 / 25</f>
        <v>2.3397296614612149</v>
      </c>
    </row>
    <row r="27" spans="1:5" ht="20.05" customHeight="1" x14ac:dyDescent="0.25">
      <c r="A27" s="44">
        <v>26</v>
      </c>
      <c r="B27" s="37">
        <f>4 + Table4[[#This Row],[Map Level]]^1.05</f>
        <v>34.600041492533308</v>
      </c>
      <c r="C27" s="38">
        <f>0.99  +( Table4[[#This Row],[Map Level]] / 20) ^1.5</f>
        <v>2.4722280526288793</v>
      </c>
      <c r="D27" s="38">
        <f>0.9 + Table4[[#This Row],[Map Level]]^1.1 / 10</f>
        <v>4.5013943820952296</v>
      </c>
      <c r="E27" s="42">
        <f>0.96 + Table4[[#This Row],[Map Level]]^1.1 / 25</f>
        <v>2.4005577528380915</v>
      </c>
    </row>
    <row r="28" spans="1:5" ht="20.05" customHeight="1" x14ac:dyDescent="0.25">
      <c r="A28" s="44">
        <v>27</v>
      </c>
      <c r="B28" s="37">
        <f>4 + Table4[[#This Row],[Map Level]]^1.05</f>
        <v>35.836986433396895</v>
      </c>
      <c r="C28" s="38">
        <f>0.99  +( Table4[[#This Row],[Map Level]] / 20) ^1.5</f>
        <v>2.5585582552140043</v>
      </c>
      <c r="D28" s="38">
        <f>0.9 + Table4[[#This Row],[Map Level]]^1.1 / 10</f>
        <v>4.6540507598529572</v>
      </c>
      <c r="E28" s="42">
        <f>0.96 + Table4[[#This Row],[Map Level]]^1.1 / 25</f>
        <v>2.4616203039411828</v>
      </c>
    </row>
    <row r="29" spans="1:5" ht="20.05" customHeight="1" x14ac:dyDescent="0.25">
      <c r="A29" s="44">
        <v>28</v>
      </c>
      <c r="B29" s="37">
        <f>4 + Table4[[#This Row],[Map Level]]^1.05</f>
        <v>37.076224647134964</v>
      </c>
      <c r="C29" s="38">
        <f>0.99  +( Table4[[#This Row],[Map Level]] / 20) ^1.5</f>
        <v>2.6465023392678924</v>
      </c>
      <c r="D29" s="38">
        <f>0.9 + Table4[[#This Row],[Map Level]]^1.1 / 10</f>
        <v>4.807273703241921</v>
      </c>
      <c r="E29" s="42">
        <f>0.96 + Table4[[#This Row],[Map Level]]^1.1 / 25</f>
        <v>2.5229094812967685</v>
      </c>
    </row>
    <row r="30" spans="1:5" ht="20.05" customHeight="1" x14ac:dyDescent="0.25">
      <c r="A30" s="44">
        <v>29</v>
      </c>
      <c r="B30" s="37">
        <f>4 + Table4[[#This Row],[Map Level]]^1.05</f>
        <v>38.317678222981002</v>
      </c>
      <c r="C30" s="38">
        <f>0.99  +( Table4[[#This Row],[Map Level]] / 20) ^1.5</f>
        <v>2.7360312139248828</v>
      </c>
      <c r="D30" s="38">
        <f>0.9 + Table4[[#This Row],[Map Level]]^1.1 / 10</f>
        <v>4.96104496074505</v>
      </c>
      <c r="E30" s="42">
        <f>0.96 + Table4[[#This Row],[Map Level]]^1.1 / 25</f>
        <v>2.5844179842980202</v>
      </c>
    </row>
    <row r="31" spans="1:5" ht="20.05" customHeight="1" x14ac:dyDescent="0.25">
      <c r="A31" s="44">
        <v>30</v>
      </c>
      <c r="B31" s="37">
        <f>4 + Table4[[#This Row],[Map Level]]^1.05</f>
        <v>39.561274496779248</v>
      </c>
      <c r="C31" s="38">
        <f>0.99  +( Table4[[#This Row],[Map Level]] / 20) ^1.5</f>
        <v>2.8271173070873834</v>
      </c>
      <c r="D31" s="38">
        <f>0.9 + Table4[[#This Row],[Map Level]]^1.1 / 10</f>
        <v>5.1153474794509401</v>
      </c>
      <c r="E31" s="42">
        <f>0.96 + Table4[[#This Row],[Map Level]]^1.1 / 25</f>
        <v>2.6461389917803757</v>
      </c>
    </row>
    <row r="32" spans="1:5" ht="20.05" customHeight="1" x14ac:dyDescent="0.25">
      <c r="A32" s="44">
        <v>31</v>
      </c>
      <c r="B32" s="37">
        <f>4 + Table4[[#This Row],[Map Level]]^1.05</f>
        <v>40.806945534228653</v>
      </c>
      <c r="C32" s="38">
        <f>0.99  +( Table4[[#This Row],[Map Level]] / 20) ^1.5</f>
        <v>2.9197344376882537</v>
      </c>
      <c r="D32" s="38">
        <f>0.9 + Table4[[#This Row],[Map Level]]^1.1 / 10</f>
        <v>5.2701652889021773</v>
      </c>
      <c r="E32" s="42">
        <f>0.96 + Table4[[#This Row],[Map Level]]^1.1 / 25</f>
        <v>2.7080661155608707</v>
      </c>
    </row>
    <row r="33" spans="1:5" ht="20.05" customHeight="1" x14ac:dyDescent="0.25">
      <c r="A33" s="44">
        <v>32</v>
      </c>
      <c r="B33" s="37">
        <f>4 + Table4[[#This Row],[Map Level]]^1.05</f>
        <v>42.054627680087073</v>
      </c>
      <c r="C33" s="38">
        <f>0.99  +( Table4[[#This Row],[Map Level]] / 20) ^1.5</f>
        <v>3.0138577025077629</v>
      </c>
      <c r="D33" s="38">
        <f>0.9 + Table4[[#This Row],[Map Level]]^1.1 / 10</f>
        <v>5.4254833995939071</v>
      </c>
      <c r="E33" s="42">
        <f>0.96 + Table4[[#This Row],[Map Level]]^1.1 / 25</f>
        <v>2.7701933598375623</v>
      </c>
    </row>
    <row r="34" spans="1:5" ht="20.05" customHeight="1" x14ac:dyDescent="0.25">
      <c r="A34" s="44">
        <v>33</v>
      </c>
      <c r="B34" s="37">
        <f>4 + Table4[[#This Row],[Map Level]]^1.05</f>
        <v>43.304261163113232</v>
      </c>
      <c r="C34" s="38">
        <f>0.99  +( Table4[[#This Row],[Map Level]] / 20) ^1.5</f>
        <v>3.1094633754797458</v>
      </c>
      <c r="D34" s="38">
        <f>0.9 + Table4[[#This Row],[Map Level]]^1.1 / 10</f>
        <v>5.581287713873369</v>
      </c>
      <c r="E34" s="42">
        <f>0.96 + Table4[[#This Row],[Map Level]]^1.1 / 25</f>
        <v>2.8325150855493471</v>
      </c>
    </row>
    <row r="35" spans="1:5" ht="20.05" customHeight="1" x14ac:dyDescent="0.25">
      <c r="A35" s="44">
        <v>34</v>
      </c>
      <c r="B35" s="37">
        <f>4 + Table4[[#This Row],[Map Level]]^1.05</f>
        <v>44.555789748371154</v>
      </c>
      <c r="C35" s="38">
        <f>0.99  +( Table4[[#This Row],[Map Level]] / 20) ^1.5</f>
        <v>3.2065288177689002</v>
      </c>
      <c r="D35" s="38">
        <f>0.9 + Table4[[#This Row],[Map Level]]^1.1 / 10</f>
        <v>5.73756494739437</v>
      </c>
      <c r="E35" s="42">
        <f>0.96 + Table4[[#This Row],[Map Level]]^1.1 / 25</f>
        <v>2.8950259789577477</v>
      </c>
    </row>
    <row r="36" spans="1:5" ht="20.05" customHeight="1" x14ac:dyDescent="0.25">
      <c r="A36" s="44">
        <v>35</v>
      </c>
      <c r="B36" s="37">
        <f>4 + Table4[[#This Row],[Map Level]]^1.05</f>
        <v>45.809160429989774</v>
      </c>
      <c r="C36" s="38">
        <f>0.99  +( Table4[[#This Row],[Map Level]] / 20) ^1.5</f>
        <v>3.3050323971815168</v>
      </c>
      <c r="D36" s="38">
        <f>0.9 + Table4[[#This Row],[Map Level]]^1.1 / 10</f>
        <v>5.8943025596017797</v>
      </c>
      <c r="E36" s="42">
        <f>0.96 + Table4[[#This Row],[Map Level]]^1.1 / 25</f>
        <v>2.9577210238407119</v>
      </c>
    </row>
    <row r="37" spans="1:5" ht="20.05" customHeight="1" x14ac:dyDescent="0.25">
      <c r="A37" s="44">
        <v>36</v>
      </c>
      <c r="B37" s="37">
        <f>4 + Table4[[#This Row],[Map Level]]^1.05</f>
        <v>47.064323158647369</v>
      </c>
      <c r="C37" s="38">
        <f>0.99  +( Table4[[#This Row],[Map Level]] / 20) ^1.5</f>
        <v>3.4049534156997732</v>
      </c>
      <c r="D37" s="38">
        <f>0.9 + Table4[[#This Row],[Map Level]]^1.1 / 10</f>
        <v>6.0514886919789213</v>
      </c>
      <c r="E37" s="42">
        <f>0.96 + Table4[[#This Row],[Map Level]]^1.1 / 25</f>
        <v>3.0205954767915681</v>
      </c>
    </row>
    <row r="38" spans="1:5" ht="20.05" customHeight="1" x14ac:dyDescent="0.25">
      <c r="A38" s="44">
        <v>37</v>
      </c>
      <c r="B38" s="37">
        <f>4 + Table4[[#This Row],[Map Level]]^1.05</f>
        <v>48.321230598998127</v>
      </c>
      <c r="C38" s="38">
        <f>0.99  +( Table4[[#This Row],[Map Level]] / 20) ^1.5</f>
        <v>3.5062720441160575</v>
      </c>
      <c r="D38" s="38">
        <f>0.9 + Table4[[#This Row],[Map Level]]^1.1 / 10</f>
        <v>6.2091121129988327</v>
      </c>
      <c r="E38" s="42">
        <f>0.96 + Table4[[#This Row],[Map Level]]^1.1 / 25</f>
        <v>3.0836448451995331</v>
      </c>
    </row>
    <row r="39" spans="1:5" ht="20.05" customHeight="1" x14ac:dyDescent="0.25">
      <c r="A39" s="44">
        <v>38</v>
      </c>
      <c r="B39" s="37">
        <f>4 + Table4[[#This Row],[Map Level]]^1.05</f>
        <v>49.579837913029905</v>
      </c>
      <c r="C39" s="38">
        <f>0.99  +( Table4[[#This Row],[Map Level]] / 20) ^1.5</f>
        <v>3.6089692628971415</v>
      </c>
      <c r="D39" s="38">
        <f>0.9 + Table4[[#This Row],[Map Level]]^1.1 / 10</f>
        <v>6.3671621688896813</v>
      </c>
      <c r="E39" s="42">
        <f>0.96 + Table4[[#This Row],[Map Level]]^1.1 / 25</f>
        <v>3.1468648675558724</v>
      </c>
    </row>
    <row r="40" spans="1:5" ht="20.05" customHeight="1" x14ac:dyDescent="0.25">
      <c r="A40" s="44">
        <v>39</v>
      </c>
      <c r="B40" s="37">
        <f>4 + Table4[[#This Row],[Map Level]]^1.05</f>
        <v>50.840102565970007</v>
      </c>
      <c r="C40" s="38">
        <f>0.99  +( Table4[[#This Row],[Map Level]] / 20) ^1.5</f>
        <v>3.7130268085349432</v>
      </c>
      <c r="D40" s="38">
        <f>0.9 + Table4[[#This Row],[Map Level]]^1.1 / 10</f>
        <v>6.5256287394630519</v>
      </c>
      <c r="E40" s="42">
        <f>0.96 + Table4[[#This Row],[Map Level]]^1.1 / 25</f>
        <v>3.2102514957852204</v>
      </c>
    </row>
    <row r="41" spans="1:5" ht="20.05" customHeight="1" x14ac:dyDescent="0.25">
      <c r="A41" s="44">
        <v>40</v>
      </c>
      <c r="B41" s="37">
        <f>4 + Table4[[#This Row],[Map Level]]^1.05</f>
        <v>52.101984151873395</v>
      </c>
      <c r="C41" s="38">
        <f>0.99  +( Table4[[#This Row],[Map Level]] / 20) ^1.5</f>
        <v>3.8184271247461901</v>
      </c>
      <c r="D41" s="38">
        <f>0.9 + Table4[[#This Row],[Map Level]]^1.1 / 10</f>
        <v>6.6845021983677011</v>
      </c>
      <c r="E41" s="42">
        <f>0.96 + Table4[[#This Row],[Map Level]]^1.1 / 25</f>
        <v>3.2738008793470801</v>
      </c>
    </row>
    <row r="42" spans="1:5" ht="20.05" customHeight="1" x14ac:dyDescent="0.25">
      <c r="A42" s="44">
        <v>41</v>
      </c>
      <c r="B42" s="37">
        <f>4 + Table4[[#This Row],[Map Level]]^1.05</f>
        <v>53.365444236454522</v>
      </c>
      <c r="C42" s="38">
        <f>0.99  +( Table4[[#This Row],[Map Level]] / 20) ^1.5</f>
        <v>3.9251533179716525</v>
      </c>
      <c r="D42" s="38">
        <f>0.9 + Table4[[#This Row],[Map Level]]^1.1 / 10</f>
        <v>6.8437733772256113</v>
      </c>
      <c r="E42" s="42">
        <f>0.96 + Table4[[#This Row],[Map Level]]^1.1 / 25</f>
        <v>3.3375093508902443</v>
      </c>
    </row>
    <row r="43" spans="1:5" ht="20.05" customHeight="1" x14ac:dyDescent="0.25">
      <c r="A43" s="44">
        <v>42</v>
      </c>
      <c r="B43" s="37">
        <f>4 + Table4[[#This Row],[Map Level]]^1.05</f>
        <v>54.630446215078145</v>
      </c>
      <c r="C43" s="38">
        <f>0.99  +( Table4[[#This Row],[Map Level]] / 20) ^1.5</f>
        <v>4.0331891166997815</v>
      </c>
      <c r="D43" s="38">
        <f>0.9 + Table4[[#This Row],[Map Level]]^1.1 / 10</f>
        <v>7.0034335331855289</v>
      </c>
      <c r="E43" s="42">
        <f>0.96 + Table4[[#This Row],[Map Level]]^1.1 / 25</f>
        <v>3.4013734132742113</v>
      </c>
    </row>
    <row r="44" spans="1:5" ht="20.05" customHeight="1" x14ac:dyDescent="0.25">
      <c r="A44" s="44">
        <v>43</v>
      </c>
      <c r="B44" s="37">
        <f>4 + Table4[[#This Row],[Map Level]]^1.05</f>
        <v>55.896955184120593</v>
      </c>
      <c r="C44" s="38">
        <f>0.99  +( Table4[[#This Row],[Map Level]] / 20) ^1.5</f>
        <v>4.1425188342022636</v>
      </c>
      <c r="D44" s="38">
        <f>0.9 + Table4[[#This Row],[Map Level]]^1.1 / 10</f>
        <v>7.1634743194944726</v>
      </c>
      <c r="E44" s="42">
        <f>0.96 + Table4[[#This Row],[Map Level]]^1.1 / 25</f>
        <v>3.4653897277977888</v>
      </c>
    </row>
    <row r="45" spans="1:5" ht="20.05" customHeight="1" x14ac:dyDescent="0.25">
      <c r="A45" s="44">
        <v>44</v>
      </c>
      <c r="B45" s="37">
        <f>4 + Table4[[#This Row],[Map Level]]^1.05</f>
        <v>57.164937824160312</v>
      </c>
      <c r="C45" s="38">
        <f>0.99  +( Table4[[#This Row],[Map Level]] / 20) ^1.5</f>
        <v>4.2531273343220928</v>
      </c>
      <c r="D45" s="38">
        <f>0.9 + Table4[[#This Row],[Map Level]]^1.1 / 10</f>
        <v>7.3238877587427984</v>
      </c>
      <c r="E45" s="42">
        <f>0.96 + Table4[[#This Row],[Map Level]]^1.1 / 25</f>
        <v>3.5295551034971191</v>
      </c>
    </row>
    <row r="46" spans="1:5" ht="20.05" customHeight="1" x14ac:dyDescent="0.25">
      <c r="A46" s="44">
        <v>45</v>
      </c>
      <c r="B46" s="37">
        <f>4 + Table4[[#This Row],[Map Level]]^1.05</f>
        <v>58.434362293665465</v>
      </c>
      <c r="C46" s="38">
        <f>0.99  +( Table4[[#This Row],[Map Level]] / 20) ^1.5</f>
        <v>4.3650000000000002</v>
      </c>
      <c r="D46" s="38">
        <f>0.9 + Table4[[#This Row],[Map Level]]^1.1 / 10</f>
        <v>7.4846662184845103</v>
      </c>
      <c r="E46" s="42">
        <f>0.96 + Table4[[#This Row],[Map Level]]^1.1 / 25</f>
        <v>3.5938664873938042</v>
      </c>
    </row>
    <row r="47" spans="1:5" ht="20.05" customHeight="1" x14ac:dyDescent="0.25">
      <c r="A47" s="44">
        <v>46</v>
      </c>
      <c r="B47" s="37">
        <f>4 + Table4[[#This Row],[Map Level]]^1.05</f>
        <v>59.705198132022794</v>
      </c>
      <c r="C47" s="38">
        <f>0.99  +( Table4[[#This Row],[Map Level]] / 20) ^1.5</f>
        <v>4.4781227042637131</v>
      </c>
      <c r="D47" s="38">
        <f>0.9 + Table4[[#This Row],[Map Level]]^1.1 / 10</f>
        <v>7.6458023889737348</v>
      </c>
      <c r="E47" s="42">
        <f>0.96 + Table4[[#This Row],[Map Level]]^1.1 / 25</f>
        <v>3.658320955589494</v>
      </c>
    </row>
    <row r="48" spans="1:5" ht="20.05" customHeight="1" x14ac:dyDescent="0.25">
      <c r="A48" s="44">
        <v>47</v>
      </c>
      <c r="B48" s="37">
        <f>4 + Table4[[#This Row],[Map Level]]^1.05</f>
        <v>60.977416170901314</v>
      </c>
      <c r="C48" s="38">
        <f>0.99  +( Table4[[#This Row],[Map Level]] / 20) ^1.5</f>
        <v>4.5924817834376341</v>
      </c>
      <c r="D48" s="38">
        <f>0.9 + Table4[[#This Row],[Map Level]]^1.1 / 10</f>
        <v>7.8072892627916692</v>
      </c>
      <c r="E48" s="42">
        <f>0.96 + Table4[[#This Row],[Map Level]]^1.1 / 25</f>
        <v>3.7229157051166673</v>
      </c>
    </row>
    <row r="49" spans="1:5" ht="20.05" customHeight="1" x14ac:dyDescent="0.25">
      <c r="A49" s="44">
        <v>48</v>
      </c>
      <c r="B49" s="37">
        <f>4 + Table4[[#This Row],[Map Level]]^1.05</f>
        <v>62.250988453071983</v>
      </c>
      <c r="C49" s="38">
        <f>0.99  +( Table4[[#This Row],[Map Level]] / 20) ^1.5</f>
        <v>4.7080640123591193</v>
      </c>
      <c r="D49" s="38">
        <f>0.9 + Table4[[#This Row],[Map Level]]^1.1 / 10</f>
        <v>7.9691201161665139</v>
      </c>
      <c r="E49" s="42">
        <f>0.96 + Table4[[#This Row],[Map Level]]^1.1 / 25</f>
        <v>3.7876480464666051</v>
      </c>
    </row>
    <row r="50" spans="1:5" ht="20.05" customHeight="1" x14ac:dyDescent="0.25">
      <c r="A50" s="44">
        <v>49</v>
      </c>
      <c r="B50" s="37">
        <f>4 + Table4[[#This Row],[Map Level]]^1.05</f>
        <v>63.525888157914281</v>
      </c>
      <c r="C50" s="38">
        <f>0.99  +( Table4[[#This Row],[Map Level]] / 20) ^1.5</f>
        <v>4.8248565814121402</v>
      </c>
      <c r="D50" s="38">
        <f>0.9 + Table4[[#This Row],[Map Level]]^1.1 / 10</f>
        <v>8.1312884918133097</v>
      </c>
      <c r="E50" s="42">
        <f>0.96 + Table4[[#This Row],[Map Level]]^1.1 / 25</f>
        <v>3.8525153967253236</v>
      </c>
    </row>
    <row r="51" spans="1:5" ht="20.05" customHeight="1" x14ac:dyDescent="0.25">
      <c r="A51" s="44">
        <v>50</v>
      </c>
      <c r="B51" s="37">
        <f>4 + Table4[[#This Row],[Map Level]]^1.05</f>
        <v>64.802089532932854</v>
      </c>
      <c r="C51" s="38">
        <f>0.99  +( Table4[[#This Row],[Map Level]] / 20) ^1.5</f>
        <v>4.9428470752104747</v>
      </c>
      <c r="D51" s="38">
        <f>0.9 + Table4[[#This Row],[Map Level]]^1.1 / 10</f>
        <v>8.2937881831415705</v>
      </c>
      <c r="E51" s="42">
        <f>0.96 + Table4[[#This Row],[Map Level]]^1.1 / 25</f>
        <v>3.9175152732566283</v>
      </c>
    </row>
    <row r="52" spans="1:5" ht="20.05" customHeight="1" x14ac:dyDescent="0.25">
      <c r="A52" s="44">
        <v>51</v>
      </c>
      <c r="B52" s="37">
        <f>4 + Table4[[#This Row],[Map Level]]^1.05</f>
        <v>66.07956783068903</v>
      </c>
      <c r="C52" s="38">
        <f>0.99  +( Table4[[#This Row],[Map Level]] / 20) ^1.5</f>
        <v>5.062023452781184</v>
      </c>
      <c r="D52" s="38">
        <f>0.9 + Table4[[#This Row],[Map Level]]^1.1 / 10</f>
        <v>8.4566132196963117</v>
      </c>
      <c r="E52" s="42">
        <f>0.96 + Table4[[#This Row],[Map Level]]^1.1 / 25</f>
        <v>3.9826452878785248</v>
      </c>
    </row>
    <row r="53" spans="1:5" ht="20.05" customHeight="1" x14ac:dyDescent="0.25">
      <c r="A53" s="44">
        <v>52</v>
      </c>
      <c r="B53" s="37">
        <f>4 + Table4[[#This Row],[Map Level]]^1.05</f>
        <v>67.358299250620945</v>
      </c>
      <c r="C53" s="38">
        <f>0.99  +( Table4[[#This Row],[Map Level]] / 20) ^1.5</f>
        <v>5.1823740291152465</v>
      </c>
      <c r="D53" s="38">
        <f>0.9 + Table4[[#This Row],[Map Level]]^1.1 / 10</f>
        <v>8.6197578537139172</v>
      </c>
      <c r="E53" s="42">
        <f>0.96 + Table4[[#This Row],[Map Level]]^1.1 / 25</f>
        <v>4.0479031414855662</v>
      </c>
    </row>
    <row r="54" spans="1:5" ht="20.05" customHeight="1" x14ac:dyDescent="0.25">
      <c r="A54" s="44">
        <v>53</v>
      </c>
      <c r="B54" s="37">
        <f>4 + Table4[[#This Row],[Map Level]]^1.05</f>
        <v>68.63826088528721</v>
      </c>
      <c r="C54" s="38">
        <f>0.99  +( Table4[[#This Row],[Map Level]] / 20) ^1.5</f>
        <v>5.3038874579664226</v>
      </c>
      <c r="D54" s="38">
        <f>0.9 + Table4[[#This Row],[Map Level]]^1.1 / 10</f>
        <v>8.7832165476876405</v>
      </c>
      <c r="E54" s="42">
        <f>0.96 + Table4[[#This Row],[Map Level]]^1.1 / 25</f>
        <v>4.1132866190750557</v>
      </c>
    </row>
    <row r="55" spans="1:5" ht="20.05" customHeight="1" x14ac:dyDescent="0.25">
      <c r="A55" s="44">
        <v>54</v>
      </c>
      <c r="B55" s="37">
        <f>4 + Table4[[#This Row],[Map Level]]^1.05</f>
        <v>69.919430670619249</v>
      </c>
      <c r="C55" s="38">
        <f>0.99  +( Table4[[#This Row],[Map Level]] / 20) ^1.5</f>
        <v>5.4265527157918463</v>
      </c>
      <c r="D55" s="38">
        <f>0.9 + Table4[[#This Row],[Map Level]]^1.1 / 10</f>
        <v>8.9469839628492096</v>
      </c>
      <c r="E55" s="42">
        <f>0.96 + Table4[[#This Row],[Map Level]]^1.1 / 25</f>
        <v>4.178793585139684</v>
      </c>
    </row>
    <row r="56" spans="1:5" ht="20.05" customHeight="1" x14ac:dyDescent="0.25">
      <c r="A56" s="44">
        <v>55</v>
      </c>
      <c r="B56" s="37">
        <f>4 + Table4[[#This Row],[Map Level]]^1.05</f>
        <v>71.201787339816207</v>
      </c>
      <c r="C56" s="38">
        <f>0.99  +( Table4[[#This Row],[Map Level]] / 20) ^1.5</f>
        <v>5.5503590867386743</v>
      </c>
      <c r="D56" s="38">
        <f>0.9 + Table4[[#This Row],[Map Level]]^1.1 / 10</f>
        <v>9.1110549484834191</v>
      </c>
      <c r="E56" s="42">
        <f>0.96 + Table4[[#This Row],[Map Level]]^1.1 / 25</f>
        <v>4.2444219793933673</v>
      </c>
    </row>
    <row r="57" spans="1:5" ht="20.05" customHeight="1" x14ac:dyDescent="0.25">
      <c r="A57" s="44">
        <v>56</v>
      </c>
      <c r="B57" s="37">
        <f>4 + Table4[[#This Row],[Map Level]]^1.05</f>
        <v>72.485310380552946</v>
      </c>
      <c r="C57" s="38">
        <f>0.99  +( Table4[[#This Row],[Map Level]] / 20) ^1.5</f>
        <v>5.6752961485908218</v>
      </c>
      <c r="D57" s="38">
        <f>0.9 + Table4[[#This Row],[Map Level]]^1.1 / 10</f>
        <v>9.2754245320012068</v>
      </c>
      <c r="E57" s="42">
        <f>0.96 + Table4[[#This Row],[Map Level]]^1.1 / 25</f>
        <v>4.3101698128004822</v>
      </c>
    </row>
    <row r="58" spans="1:5" ht="20.05" customHeight="1" x14ac:dyDescent="0.25">
      <c r="A58" s="44">
        <v>57</v>
      </c>
      <c r="B58" s="37">
        <f>4 + Table4[[#This Row],[Map Level]]^1.05</f>
        <v>73.769979995208885</v>
      </c>
      <c r="C58" s="38">
        <f>0.99  +( Table4[[#This Row],[Map Level]] / 20) ^1.5</f>
        <v>5.8013537595982285</v>
      </c>
      <c r="D58" s="38">
        <f>0.9 + Table4[[#This Row],[Map Level]]^1.1 / 10</f>
        <v>9.4400879097049977</v>
      </c>
      <c r="E58" s="42">
        <f>0.96 + Table4[[#This Row],[Map Level]]^1.1 / 25</f>
        <v>4.3760351638819985</v>
      </c>
    </row>
    <row r="59" spans="1:5" ht="20.05" customHeight="1" x14ac:dyDescent="0.25">
      <c r="A59" s="44">
        <v>58</v>
      </c>
      <c r="B59" s="37">
        <f>4 + Table4[[#This Row],[Map Level]]^1.05</f>
        <v>75.05577706385462</v>
      </c>
      <c r="C59" s="38">
        <f>0.99  +( Table4[[#This Row],[Map Level]] / 20) ^1.5</f>
        <v>5.9285220461186556</v>
      </c>
      <c r="D59" s="38">
        <f>0.9 + Table4[[#This Row],[Map Level]]^1.1 / 10</f>
        <v>9.6050404381865704</v>
      </c>
      <c r="E59" s="42">
        <f>0.96 + Table4[[#This Row],[Map Level]]^1.1 / 25</f>
        <v>4.4420161752746283</v>
      </c>
    </row>
    <row r="60" spans="1:5" ht="20.05" customHeight="1" x14ac:dyDescent="0.25">
      <c r="A60" s="44">
        <v>59</v>
      </c>
      <c r="B60" s="37">
        <f>4 + Table4[[#This Row],[Map Level]]^1.05</f>
        <v>76.342683109761467</v>
      </c>
      <c r="C60" s="38">
        <f>0.99  +( Table4[[#This Row],[Map Level]] / 20) ^1.5</f>
        <v>6.0567913910087121</v>
      </c>
      <c r="D60" s="38">
        <f>0.9 + Table4[[#This Row],[Map Level]]^1.1 / 10</f>
        <v>9.7702776263040167</v>
      </c>
      <c r="E60" s="42">
        <f>0.96 + Table4[[#This Row],[Map Level]]^1.1 / 25</f>
        <v>4.508111050521606</v>
      </c>
    </row>
    <row r="61" spans="1:5" ht="20.05" customHeight="1" x14ac:dyDescent="0.25">
      <c r="A61" s="44">
        <v>60</v>
      </c>
      <c r="B61" s="37">
        <f>4 + Table4[[#This Row],[Map Level]]^1.05</f>
        <v>77.630680267220981</v>
      </c>
      <c r="C61" s="38">
        <f>0.99  +( Table4[[#This Row],[Map Level]] / 20) ^1.5</f>
        <v>6.1861524227066322</v>
      </c>
      <c r="D61" s="38">
        <f>0.9 + Table4[[#This Row],[Map Level]]^1.1 / 10</f>
        <v>9.935795127689536</v>
      </c>
      <c r="E61" s="42">
        <f>0.96 + Table4[[#This Row],[Map Level]]^1.1 / 25</f>
        <v>4.5743180510758146</v>
      </c>
    </row>
    <row r="62" spans="1:5" ht="20.05" customHeight="1" x14ac:dyDescent="0.25">
      <c r="A62" s="44">
        <v>61</v>
      </c>
      <c r="B62" s="37">
        <f>4 + Table4[[#This Row],[Map Level]]^1.05</f>
        <v>78.919751251485181</v>
      </c>
      <c r="C62" s="38">
        <f>0.99  +( Table4[[#This Row],[Map Level]] / 20) ^1.5</f>
        <v>6.3165960049547598</v>
      </c>
      <c r="D62" s="38">
        <f>0.9 + Table4[[#This Row],[Map Level]]^1.1 / 10</f>
        <v>10.101588733744935</v>
      </c>
      <c r="E62" s="42">
        <f>0.96 + Table4[[#This Row],[Map Level]]^1.1 / 25</f>
        <v>4.6406354934979737</v>
      </c>
    </row>
    <row r="63" spans="1:5" ht="20.05" customHeight="1" x14ac:dyDescent="0.25">
      <c r="A63" s="44">
        <v>62</v>
      </c>
      <c r="B63" s="37">
        <f>4 + Table4[[#This Row],[Map Level]]^1.05</f>
        <v>80.209879330653919</v>
      </c>
      <c r="C63" s="38">
        <f>0.99  +( Table4[[#This Row],[Map Level]] / 20) ^1.5</f>
        <v>6.4481132271142938</v>
      </c>
      <c r="D63" s="38">
        <f>0.9 + Table4[[#This Row],[Map Level]]^1.1 / 10</f>
        <v>10.267654367085212</v>
      </c>
      <c r="E63" s="42">
        <f>0.96 + Table4[[#This Row],[Map Level]]^1.1 / 25</f>
        <v>4.7070617468340856</v>
      </c>
    </row>
    <row r="64" spans="1:5" ht="20.05" customHeight="1" x14ac:dyDescent="0.25">
      <c r="A64" s="44">
        <v>63</v>
      </c>
      <c r="B64" s="37">
        <f>4 + Table4[[#This Row],[Map Level]]^1.05</f>
        <v>81.501048299354977</v>
      </c>
      <c r="C64" s="38">
        <f>0.99  +( Table4[[#This Row],[Map Level]] / 20) ^1.5</f>
        <v>6.5806953950291378</v>
      </c>
      <c r="D64" s="38">
        <f>0.9 + Table4[[#This Row],[Map Level]]^1.1 / 10</f>
        <v>10.433988075395154</v>
      </c>
      <c r="E64" s="42">
        <f>0.96 + Table4[[#This Row],[Map Level]]^1.1 / 25</f>
        <v>4.7735952301580618</v>
      </c>
    </row>
    <row r="65" spans="1:5" ht="20.05" customHeight="1" x14ac:dyDescent="0.25">
      <c r="A65" s="44">
        <v>64</v>
      </c>
      <c r="B65" s="37">
        <f>4 + Table4[[#This Row],[Map Level]]^1.05</f>
        <v>82.793242454074615</v>
      </c>
      <c r="C65" s="38">
        <f>0.99  +( Table4[[#This Row],[Map Level]] / 20) ^1.5</f>
        <v>6.714334022399461</v>
      </c>
      <c r="D65" s="38">
        <f>0.9 + Table4[[#This Row],[Map Level]]^1.1 / 10</f>
        <v>10.600586025666544</v>
      </c>
      <c r="E65" s="42">
        <f>0.96 + Table4[[#This Row],[Map Level]]^1.1 / 25</f>
        <v>4.8402344102666177</v>
      </c>
    </row>
    <row r="66" spans="1:5" ht="20.05" customHeight="1" x14ac:dyDescent="0.25">
      <c r="A66" s="44">
        <v>65</v>
      </c>
      <c r="B66" s="37">
        <f>4 + Table4[[#This Row],[Map Level]]^1.05</f>
        <v>84.086446570012725</v>
      </c>
      <c r="C66" s="38">
        <f>0.99  +( Table4[[#This Row],[Map Level]] / 20) ^1.5</f>
        <v>6.8490208226289822</v>
      </c>
      <c r="D66" s="38">
        <f>0.9 + Table4[[#This Row],[Map Level]]^1.1 / 10</f>
        <v>10.767444498786933</v>
      </c>
      <c r="E66" s="42">
        <f>0.96 + Table4[[#This Row],[Map Level]]^1.1 / 25</f>
        <v>4.906977799514773</v>
      </c>
    </row>
    <row r="67" spans="1:5" ht="20.05" customHeight="1" x14ac:dyDescent="0.25">
      <c r="A67" s="44">
        <v>66</v>
      </c>
      <c r="B67" s="37">
        <f>4 + Table4[[#This Row],[Map Level]]^1.05</f>
        <v>85.380645879344058</v>
      </c>
      <c r="C67" s="38">
        <f>0.99  +( Table4[[#This Row],[Map Level]] / 20) ^1.5</f>
        <v>6.984747701113033</v>
      </c>
      <c r="D67" s="38">
        <f>0.9 + Table4[[#This Row],[Map Level]]^1.1 / 10</f>
        <v>10.934559884453328</v>
      </c>
      <c r="E67" s="42">
        <f>0.96 + Table4[[#This Row],[Map Level]]^1.1 / 25</f>
        <v>4.9738239537813316</v>
      </c>
    </row>
    <row r="68" spans="1:5" ht="20.05" customHeight="1" x14ac:dyDescent="0.25">
      <c r="A68" s="44">
        <v>67</v>
      </c>
      <c r="B68" s="37">
        <f>4 + Table4[[#This Row],[Map Level]]^1.05</f>
        <v>86.675826050782206</v>
      </c>
      <c r="C68" s="38">
        <f>0.99  +( Table4[[#This Row],[Map Level]] / 20) ^1.5</f>
        <v>7.1215067479372474</v>
      </c>
      <c r="D68" s="38">
        <f>0.9 + Table4[[#This Row],[Map Level]]^1.1 / 10</f>
        <v>11.101928676386866</v>
      </c>
      <c r="E68" s="42">
        <f>0.96 + Table4[[#This Row],[Map Level]]^1.1 / 25</f>
        <v>5.0407714705547457</v>
      </c>
    </row>
    <row r="69" spans="1:5" ht="20.05" customHeight="1" x14ac:dyDescent="0.25">
      <c r="A69" s="44">
        <v>68</v>
      </c>
      <c r="B69" s="37">
        <f>4 + Table4[[#This Row],[Map Level]]^1.05</f>
        <v>87.971973170348761</v>
      </c>
      <c r="C69" s="38">
        <f>0.99  +( Table4[[#This Row],[Map Level]] / 20) ^1.5</f>
        <v>7.2592902309591629</v>
      </c>
      <c r="D69" s="38">
        <f>0.9 + Table4[[#This Row],[Map Level]]^1.1 / 10</f>
        <v>11.269547467826134</v>
      </c>
      <c r="E69" s="42">
        <f>0.96 + Table4[[#This Row],[Map Level]]^1.1 / 25</f>
        <v>5.1078189871304529</v>
      </c>
    </row>
    <row r="70" spans="1:5" ht="20.05" customHeight="1" x14ac:dyDescent="0.25">
      <c r="A70" s="44">
        <v>69</v>
      </c>
      <c r="B70" s="37">
        <f>4 + Table4[[#This Row],[Map Level]]^1.05</f>
        <v>89.269073723259766</v>
      </c>
      <c r="C70" s="38">
        <f>0.99  +( Table4[[#This Row],[Map Level]] / 20) ^1.5</f>
        <v>7.3980905892473148</v>
      </c>
      <c r="D70" s="38">
        <f>0.9 + Table4[[#This Row],[Map Level]]^1.1 / 10</f>
        <v>11.437412947279297</v>
      </c>
      <c r="E70" s="42">
        <f>0.96 + Table4[[#This Row],[Map Level]]^1.1 / 25</f>
        <v>5.1749651789117186</v>
      </c>
    </row>
    <row r="71" spans="1:5" ht="20.05" customHeight="1" x14ac:dyDescent="0.25">
      <c r="A71" s="44">
        <v>70</v>
      </c>
      <c r="B71" s="37">
        <f>4 + Table4[[#This Row],[Map Level]]^1.05</f>
        <v>90.567114576850599</v>
      </c>
      <c r="C71" s="38">
        <f>0.99  +( Table4[[#This Row],[Map Level]] / 20) ^1.5</f>
        <v>7.5379004268543985</v>
      </c>
      <c r="D71" s="38">
        <f>0.9 + Table4[[#This Row],[Map Level]]^1.1 / 10</f>
        <v>11.605521894516549</v>
      </c>
      <c r="E71" s="42">
        <f>0.96 + Table4[[#This Row],[Map Level]]^1.1 / 25</f>
        <v>5.2422087578066199</v>
      </c>
    </row>
    <row r="72" spans="1:5" ht="20.05" customHeight="1" x14ac:dyDescent="0.25">
      <c r="A72" s="44">
        <v>71</v>
      </c>
      <c r="B72" s="37">
        <f>4 + Table4[[#This Row],[Map Level]]^1.05</f>
        <v>91.866082964463899</v>
      </c>
      <c r="C72" s="38">
        <f>0.99  +( Table4[[#This Row],[Map Level]] / 20) ^1.5</f>
        <v>7.6787125069029543</v>
      </c>
      <c r="D72" s="38">
        <f>0.9 + Table4[[#This Row],[Map Level]]^1.1 / 10</f>
        <v>11.773871176785999</v>
      </c>
      <c r="E72" s="42">
        <f>0.96 + Table4[[#This Row],[Map Level]]^1.1 / 25</f>
        <v>5.3095484707143994</v>
      </c>
    </row>
    <row r="73" spans="1:5" ht="20.05" customHeight="1" x14ac:dyDescent="0.25">
      <c r="A73" s="44">
        <v>72</v>
      </c>
      <c r="B73" s="37">
        <f>4 + Table4[[#This Row],[Map Level]]^1.05</f>
        <v>93.165966470235034</v>
      </c>
      <c r="C73" s="38">
        <f>0.99  +( Table4[[#This Row],[Map Level]] / 20) ^1.5</f>
        <v>7.8205197459636997</v>
      </c>
      <c r="D73" s="38">
        <f>0.9 + Table4[[#This Row],[Map Level]]^1.1 / 10</f>
        <v>11.94245774523762</v>
      </c>
      <c r="E73" s="42">
        <f>0.96 + Table4[[#This Row],[Map Level]]^1.1 / 25</f>
        <v>5.3769830980950477</v>
      </c>
    </row>
    <row r="74" spans="1:5" ht="20.05" customHeight="1" x14ac:dyDescent="0.25">
      <c r="A74" s="44">
        <v>73</v>
      </c>
      <c r="B74" s="37">
        <f>4 + Table4[[#This Row],[Map Level]]^1.05</f>
        <v>94.466753014712353</v>
      </c>
      <c r="C74" s="38">
        <f>0.99  +( Table4[[#This Row],[Map Level]] / 20) ^1.5</f>
        <v>7.9633152087081216</v>
      </c>
      <c r="D74" s="38">
        <f>0.9 + Table4[[#This Row],[Map Level]]^1.1 / 10</f>
        <v>12.11127863154104</v>
      </c>
      <c r="E74" s="42">
        <f>0.96 + Table4[[#This Row],[Map Level]]^1.1 / 25</f>
        <v>5.4445114526164158</v>
      </c>
    </row>
    <row r="75" spans="1:5" ht="20.05" customHeight="1" x14ac:dyDescent="0.25">
      <c r="A75" s="44">
        <v>74</v>
      </c>
      <c r="B75" s="37">
        <f>4 + Table4[[#This Row],[Map Level]]^1.05</f>
        <v>95.768430841255849</v>
      </c>
      <c r="C75" s="38">
        <f>0.99  +( Table4[[#This Row],[Map Level]] / 20) ^1.5</f>
        <v>8.1070921028183989</v>
      </c>
      <c r="D75" s="38">
        <f>0.9 + Table4[[#This Row],[Map Level]]^1.1 / 10</f>
        <v>12.280330944684275</v>
      </c>
      <c r="E75" s="42">
        <f>0.96 + Table4[[#This Row],[Map Level]]^1.1 / 25</f>
        <v>5.5121323778737095</v>
      </c>
    </row>
    <row r="76" spans="1:5" ht="20.05" customHeight="1" x14ac:dyDescent="0.25">
      <c r="A76" s="44">
        <v>75</v>
      </c>
      <c r="B76" s="37">
        <f>4 + Table4[[#This Row],[Map Level]]^1.05</f>
        <v>97.070988503162681</v>
      </c>
      <c r="C76" s="38">
        <f>0.99  +( Table4[[#This Row],[Map Level]] / 20) ^1.5</f>
        <v>8.2518437741389068</v>
      </c>
      <c r="D76" s="38">
        <f>0.9 + Table4[[#This Row],[Map Level]]^1.1 / 10</f>
        <v>12.449611867941114</v>
      </c>
      <c r="E76" s="42">
        <f>0.96 + Table4[[#This Row],[Map Level]]^1.1 / 25</f>
        <v>5.5798447471764456</v>
      </c>
    </row>
    <row r="77" spans="1:5" ht="20.05" customHeight="1" x14ac:dyDescent="0.25">
      <c r="A77" s="44">
        <v>76</v>
      </c>
      <c r="B77" s="37">
        <f>4 + Table4[[#This Row],[Map Level]]^1.05</f>
        <v>98.374414851470533</v>
      </c>
      <c r="C77" s="38">
        <f>0.99  +( Table4[[#This Row],[Map Level]] / 20) ^1.5</f>
        <v>8.3975637020548124</v>
      </c>
      <c r="D77" s="38">
        <f>0.9 + Table4[[#This Row],[Map Level]]^1.1 / 10</f>
        <v>12.619118655996649</v>
      </c>
      <c r="E77" s="42">
        <f>0.96 + Table4[[#This Row],[Map Level]]^1.1 / 25</f>
        <v>5.647647462398659</v>
      </c>
    </row>
    <row r="78" spans="1:5" ht="20.05" customHeight="1" x14ac:dyDescent="0.25">
      <c r="A78" s="44">
        <v>77</v>
      </c>
      <c r="B78" s="37">
        <f>4 + Table4[[#This Row],[Map Level]]^1.05</f>
        <v>99.678699023395311</v>
      </c>
      <c r="C78" s="38">
        <f>0.99  +( Table4[[#This Row],[Map Level]] / 20) ^1.5</f>
        <v>8.5442454950842048</v>
      </c>
      <c r="D78" s="38">
        <f>0.9 + Table4[[#This Row],[Map Level]]^1.1 / 10</f>
        <v>12.788848632220075</v>
      </c>
      <c r="E78" s="42">
        <f>0.96 + Table4[[#This Row],[Map Level]]^1.1 / 25</f>
        <v>5.7155394528880299</v>
      </c>
    </row>
    <row r="79" spans="1:5" ht="20.05" customHeight="1" x14ac:dyDescent="0.25">
      <c r="A79" s="44">
        <v>78</v>
      </c>
      <c r="B79" s="37">
        <f>4 + Table4[[#This Row],[Map Level]]^1.05</f>
        <v>100.98383043136255</v>
      </c>
      <c r="C79" s="38">
        <f>0.99  +( Table4[[#This Row],[Map Level]] / 20) ^1.5</f>
        <v>8.6918828866712836</v>
      </c>
      <c r="D79" s="38">
        <f>0.9 + Table4[[#This Row],[Map Level]]^1.1 / 10</f>
        <v>12.958799186075995</v>
      </c>
      <c r="E79" s="42">
        <f>0.96 + Table4[[#This Row],[Map Level]]^1.1 / 25</f>
        <v>5.7835196744303978</v>
      </c>
    </row>
    <row r="80" spans="1:5" ht="20.05" customHeight="1" x14ac:dyDescent="0.25">
      <c r="A80" s="44">
        <v>79</v>
      </c>
      <c r="B80" s="37">
        <f>4 + Table4[[#This Row],[Map Level]]^1.05</f>
        <v>102.28979875259424</v>
      </c>
      <c r="C80" s="38">
        <f>0.99  +( Table4[[#This Row],[Map Level]] / 20) ^1.5</f>
        <v>8.8404697311689606</v>
      </c>
      <c r="D80" s="38">
        <f>0.9 + Table4[[#This Row],[Map Level]]^1.1 / 10</f>
        <v>13.128967770665168</v>
      </c>
      <c r="E80" s="42">
        <f>0.96 + Table4[[#This Row],[Map Level]]^1.1 / 25</f>
        <v>5.8515871082660675</v>
      </c>
    </row>
    <row r="81" spans="1:5" ht="20.05" customHeight="1" x14ac:dyDescent="0.25">
      <c r="A81" s="44">
        <v>80</v>
      </c>
      <c r="B81" s="37">
        <f>4 + Table4[[#This Row],[Map Level]]^1.05</f>
        <v>103.59659391921669</v>
      </c>
      <c r="C81" s="38">
        <f>0.99  +( Table4[[#This Row],[Map Level]] / 20) ^1.5</f>
        <v>8.9899999999999984</v>
      </c>
      <c r="D81" s="38">
        <f>0.9 + Table4[[#This Row],[Map Level]]^1.1 / 10</f>
        <v>13.299351900386693</v>
      </c>
      <c r="E81" s="42">
        <f>0.96 + Table4[[#This Row],[Map Level]]^1.1 / 25</f>
        <v>5.919740760154677</v>
      </c>
    </row>
    <row r="82" spans="1:5" ht="20.05" customHeight="1" x14ac:dyDescent="0.25">
      <c r="A82" s="44">
        <v>81</v>
      </c>
      <c r="B82" s="37">
        <f>4 + Table4[[#This Row],[Map Level]]^1.05</f>
        <v>104.904206108857</v>
      </c>
      <c r="C82" s="38">
        <f>0.99  +( Table4[[#This Row],[Map Level]] / 20) ^1.5</f>
        <v>9.1404677779867338</v>
      </c>
      <c r="D82" s="38">
        <f>0.9 + Table4[[#This Row],[Map Level]]^1.1 / 10</f>
        <v>13.469949148714422</v>
      </c>
      <c r="E82" s="42">
        <f>0.96 + Table4[[#This Row],[Map Level]]^1.1 / 25</f>
        <v>5.9879796594857684</v>
      </c>
    </row>
    <row r="83" spans="1:5" ht="20.05" customHeight="1" x14ac:dyDescent="0.25">
      <c r="A83" s="44">
        <v>82</v>
      </c>
      <c r="B83" s="37">
        <f>4 + Table4[[#This Row],[Map Level]]^1.05</f>
        <v>106.21262573569773</v>
      </c>
      <c r="C83" s="38">
        <f>0.99  +( Table4[[#This Row],[Map Level]] / 20) ^1.5</f>
        <v>9.2918672598397993</v>
      </c>
      <c r="D83" s="38">
        <f>0.9 + Table4[[#This Row],[Map Level]]^1.1 / 10</f>
        <v>13.640757146080274</v>
      </c>
      <c r="E83" s="42">
        <f>0.96 + Table4[[#This Row],[Map Level]]^1.1 / 25</f>
        <v>6.056302858432109</v>
      </c>
    </row>
    <row r="84" spans="1:5" ht="20.05" customHeight="1" x14ac:dyDescent="0.25">
      <c r="A84" s="44">
        <v>83</v>
      </c>
      <c r="B84" s="37">
        <f>4 + Table4[[#This Row],[Map Level]]^1.05</f>
        <v>107.52184344196435</v>
      </c>
      <c r="C84" s="38">
        <f>0.99  +( Table4[[#This Row],[Map Level]] / 20) ^1.5</f>
        <v>9.444192746797297</v>
      </c>
      <c r="D84" s="38">
        <f>0.9 + Table4[[#This Row],[Map Level]]^1.1 / 10</f>
        <v>13.811773577858522</v>
      </c>
      <c r="E84" s="42">
        <f>0.96 + Table4[[#This Row],[Map Level]]^1.1 / 25</f>
        <v>6.1247094311434092</v>
      </c>
    </row>
    <row r="85" spans="1:5" ht="20.05" customHeight="1" x14ac:dyDescent="0.25">
      <c r="A85" s="44">
        <v>84</v>
      </c>
      <c r="B85" s="37">
        <f>4 + Table4[[#This Row],[Map Level]]^1.05</f>
        <v>108.83185008981563</v>
      </c>
      <c r="C85" s="38">
        <f>0.99  +( Table4[[#This Row],[Map Level]] / 20) ^1.5</f>
        <v>9.597438643406063</v>
      </c>
      <c r="D85" s="38">
        <f>0.9 + Table4[[#This Row],[Map Level]]^1.1 / 10</f>
        <v>13.98299618244474</v>
      </c>
      <c r="E85" s="42">
        <f>0.96 + Table4[[#This Row],[Map Level]]^1.1 / 25</f>
        <v>6.1931984729778957</v>
      </c>
    </row>
    <row r="86" spans="1:5" ht="20.05" customHeight="1" x14ac:dyDescent="0.25">
      <c r="A86" s="44">
        <v>85</v>
      </c>
      <c r="B86" s="37">
        <f>4 + Table4[[#This Row],[Map Level]]^1.05</f>
        <v>110.14263675361786</v>
      </c>
      <c r="C86" s="38">
        <f>0.99  +( Table4[[#This Row],[Map Level]] / 20) ^1.5</f>
        <v>9.7515994544375282</v>
      </c>
      <c r="D86" s="38">
        <f>0.9 + Table4[[#This Row],[Map Level]]^1.1 / 10</f>
        <v>14.15442274942408</v>
      </c>
      <c r="E86" s="42">
        <f>0.96 + Table4[[#This Row],[Map Level]]^1.1 / 25</f>
        <v>6.2617690997696318</v>
      </c>
    </row>
    <row r="87" spans="1:5" ht="20.05" customHeight="1" x14ac:dyDescent="0.25">
      <c r="A87" s="44">
        <v>86</v>
      </c>
      <c r="B87" s="37">
        <f>4 + Table4[[#This Row],[Map Level]]^1.05</f>
        <v>111.45419471257594</v>
      </c>
      <c r="C87" s="38">
        <f>0.99  +( Table4[[#This Row],[Map Level]] / 20) ^1.5</f>
        <v>9.9066697819309191</v>
      </c>
      <c r="D87" s="38">
        <f>0.9 + Table4[[#This Row],[Map Level]]^1.1 / 10</f>
        <v>14.326051117823473</v>
      </c>
      <c r="E87" s="42">
        <f>0.96 + Table4[[#This Row],[Map Level]]^1.1 / 25</f>
        <v>6.3304204471293897</v>
      </c>
    </row>
    <row r="88" spans="1:5" ht="20.05" customHeight="1" x14ac:dyDescent="0.25">
      <c r="A88" s="44">
        <v>87</v>
      </c>
      <c r="B88" s="37">
        <f>4 + Table4[[#This Row],[Map Level]]^1.05</f>
        <v>112.76651544370549</v>
      </c>
      <c r="C88" s="38">
        <f>0.99  +( Table4[[#This Row],[Map Level]] / 20) ^1.5</f>
        <v>10.062644322357182</v>
      </c>
      <c r="D88" s="38">
        <f>0.9 + Table4[[#This Row],[Map Level]]^1.1 / 10</f>
        <v>14.497879174443474</v>
      </c>
      <c r="E88" s="42">
        <f>0.96 + Table4[[#This Row],[Map Level]]^1.1 / 25</f>
        <v>6.3991516697773898</v>
      </c>
    </row>
    <row r="89" spans="1:5" ht="20.05" customHeight="1" x14ac:dyDescent="0.25">
      <c r="A89" s="44">
        <v>88</v>
      </c>
      <c r="B89" s="37">
        <f>4 + Table4[[#This Row],[Map Level]]^1.05</f>
        <v>114.0795906151218</v>
      </c>
      <c r="C89" s="38">
        <f>0.99  +( Table4[[#This Row],[Map Level]] / 20) ^1.5</f>
        <v>10.219517863897336</v>
      </c>
      <c r="D89" s="38">
        <f>0.9 + Table4[[#This Row],[Map Level]]^1.1 / 10</f>
        <v>14.669904852264565</v>
      </c>
      <c r="E89" s="42">
        <f>0.96 + Table4[[#This Row],[Map Level]]^1.1 / 25</f>
        <v>6.467961940905826</v>
      </c>
    </row>
    <row r="90" spans="1:5" ht="20.05" customHeight="1" x14ac:dyDescent="0.25">
      <c r="A90" s="44">
        <v>89</v>
      </c>
      <c r="B90" s="37">
        <f>4 + Table4[[#This Row],[Map Level]]^1.05</f>
        <v>115.3934120796321</v>
      </c>
      <c r="C90" s="38">
        <f>0.99  +( Table4[[#This Row],[Map Level]] / 20) ^1.5</f>
        <v>10.377285283829396</v>
      </c>
      <c r="D90" s="38">
        <f>0.9 + Table4[[#This Row],[Map Level]]^1.1 / 10</f>
        <v>14.842126128924404</v>
      </c>
      <c r="E90" s="42">
        <f>0.96 + Table4[[#This Row],[Map Level]]^1.1 / 25</f>
        <v>6.5368504515697614</v>
      </c>
    </row>
    <row r="91" spans="1:5" ht="20.05" customHeight="1" x14ac:dyDescent="0.25">
      <c r="A91" s="44">
        <v>90</v>
      </c>
      <c r="B91" s="37">
        <f>4 + Table4[[#This Row],[Map Level]]^1.05</f>
        <v>116.70797186861103</v>
      </c>
      <c r="C91" s="38">
        <f>0.99  +( Table4[[#This Row],[Map Level]] / 20) ^1.5</f>
        <v>10.535941546018391</v>
      </c>
      <c r="D91" s="38">
        <f>0.9 + Table4[[#This Row],[Map Level]]^1.1 / 10</f>
        <v>15.014541025261806</v>
      </c>
      <c r="E91" s="42">
        <f>0.96 + Table4[[#This Row],[Map Level]]^1.1 / 25</f>
        <v>6.6058164101047225</v>
      </c>
    </row>
    <row r="92" spans="1:5" ht="20.05" customHeight="1" x14ac:dyDescent="0.25">
      <c r="A92" s="44">
        <v>91</v>
      </c>
      <c r="B92" s="37">
        <f>4 + Table4[[#This Row],[Map Level]]^1.05</f>
        <v>118.02326218614583</v>
      </c>
      <c r="C92" s="38">
        <f>0.99  +( Table4[[#This Row],[Map Level]] / 20) ^1.5</f>
        <v>10.695481698504201</v>
      </c>
      <c r="D92" s="38">
        <f>0.9 + Table4[[#This Row],[Map Level]]^1.1 / 10</f>
        <v>15.187147603923677</v>
      </c>
      <c r="E92" s="42">
        <f>0.96 + Table4[[#This Row],[Map Level]]^1.1 / 25</f>
        <v>6.6748590415694711</v>
      </c>
    </row>
    <row r="93" spans="1:5" ht="20.05" customHeight="1" x14ac:dyDescent="0.25">
      <c r="A93" s="44">
        <v>92</v>
      </c>
      <c r="B93" s="37">
        <f>4 + Table4[[#This Row],[Map Level]]^1.05</f>
        <v>119.3392754034349</v>
      </c>
      <c r="C93" s="38">
        <f>0.99  +( Table4[[#This Row],[Map Level]] / 20) ^1.5</f>
        <v>10.855900871182518</v>
      </c>
      <c r="D93" s="38">
        <f>0.9 + Table4[[#This Row],[Map Level]]^1.1 / 10</f>
        <v>15.35994396803196</v>
      </c>
      <c r="E93" s="42">
        <f>0.96 + Table4[[#This Row],[Map Level]]^1.1 / 25</f>
        <v>6.7439775872127834</v>
      </c>
    </row>
    <row r="94" spans="1:5" ht="20.05" customHeight="1" x14ac:dyDescent="0.25">
      <c r="A94" s="44">
        <v>93</v>
      </c>
      <c r="B94" s="37">
        <f>4 + Table4[[#This Row],[Map Level]]^1.05</f>
        <v>120.65600405342799</v>
      </c>
      <c r="C94" s="38">
        <f>0.99  +( Table4[[#This Row],[Map Level]] / 20) ^1.5</f>
        <v>11.017194273574239</v>
      </c>
      <c r="D94" s="38">
        <f>0.9 + Table4[[#This Row],[Map Level]]^1.1 / 10</f>
        <v>15.532928259906887</v>
      </c>
      <c r="E94" s="42">
        <f>0.96 + Table4[[#This Row],[Map Level]]^1.1 / 25</f>
        <v>6.8131713039627551</v>
      </c>
    </row>
    <row r="95" spans="1:5" ht="20.05" customHeight="1" x14ac:dyDescent="0.25">
      <c r="A95" s="44">
        <v>94</v>
      </c>
      <c r="B95" s="37">
        <f>4 + Table4[[#This Row],[Map Level]]^1.05</f>
        <v>121.9734408256932</v>
      </c>
      <c r="C95" s="38">
        <f>0.99  +( Table4[[#This Row],[Map Level]] / 20) ^1.5</f>
        <v>11.179357192679038</v>
      </c>
      <c r="D95" s="38">
        <f>0.9 + Table4[[#This Row],[Map Level]]^1.1 / 10</f>
        <v>15.706098659843974</v>
      </c>
      <c r="E95" s="42">
        <f>0.96 + Table4[[#This Row],[Map Level]]^1.1 / 25</f>
        <v>6.8824394639375894</v>
      </c>
    </row>
    <row r="96" spans="1:5" ht="20.05" customHeight="1" x14ac:dyDescent="0.25">
      <c r="A96" s="44">
        <v>95</v>
      </c>
      <c r="B96" s="37">
        <f>4 + Table4[[#This Row],[Map Level]]^1.05</f>
        <v>123.29157856150054</v>
      </c>
      <c r="C96" s="38">
        <f>0.99  +( Table4[[#This Row],[Map Level]] / 20) ^1.5</f>
        <v>11.342384990909103</v>
      </c>
      <c r="D96" s="38">
        <f>0.9 + Table4[[#This Row],[Map Level]]^1.1 / 10</f>
        <v>15.879453384941732</v>
      </c>
      <c r="E96" s="42">
        <f>0.96 + Table4[[#This Row],[Map Level]]^1.1 / 25</f>
        <v>6.9517813539766928</v>
      </c>
    </row>
    <row r="97" spans="1:5" ht="20.05" customHeight="1" x14ac:dyDescent="0.25">
      <c r="A97" s="44">
        <v>96</v>
      </c>
      <c r="B97" s="37">
        <f>4 + Table4[[#This Row],[Map Level]]^1.05</f>
        <v>124.61041024910901</v>
      </c>
      <c r="C97" s="38">
        <f>0.99  +( Table4[[#This Row],[Map Level]] / 20) ^1.5</f>
        <v>11.506273104099188</v>
      </c>
      <c r="D97" s="38">
        <f>0.9 + Table4[[#This Row],[Map Level]]^1.1 / 10</f>
        <v>16.052990687977481</v>
      </c>
      <c r="E97" s="42">
        <f>0.96 + Table4[[#This Row],[Map Level]]^1.1 / 25</f>
        <v>7.0211962751909924</v>
      </c>
    </row>
    <row r="98" spans="1:5" ht="20.05" customHeight="1" x14ac:dyDescent="0.25">
      <c r="A98" s="44">
        <v>97</v>
      </c>
      <c r="B98" s="37">
        <f>4 + Table4[[#This Row],[Map Level]]^1.05</f>
        <v>125.92992901924896</v>
      </c>
      <c r="C98" s="38">
        <f>0.99  +( Table4[[#This Row],[Map Level]] / 20) ^1.5</f>
        <v>11.671017039589442</v>
      </c>
      <c r="D98" s="38">
        <f>0.9 + Table4[[#This Row],[Map Level]]^1.1 / 10</f>
        <v>16.226708856328944</v>
      </c>
      <c r="E98" s="42">
        <f>0.96 + Table4[[#This Row],[Map Level]]^1.1 / 25</f>
        <v>7.0906835425315782</v>
      </c>
    </row>
    <row r="99" spans="1:5" ht="20.05" customHeight="1" x14ac:dyDescent="0.25">
      <c r="A99" s="44">
        <v>98</v>
      </c>
      <c r="B99" s="37">
        <f>4 + Table4[[#This Row],[Map Level]]^1.05</f>
        <v>127.25012814078703</v>
      </c>
      <c r="C99" s="38">
        <f>0.99  +( Table4[[#This Row],[Map Level]] / 20) ^1.5</f>
        <v>11.836612374377543</v>
      </c>
      <c r="D99" s="38">
        <f>0.9 + Table4[[#This Row],[Map Level]]^1.1 / 10</f>
        <v>16.400606210939198</v>
      </c>
      <c r="E99" s="42">
        <f>0.96 + Table4[[#This Row],[Map Level]]^1.1 / 25</f>
        <v>7.1602424843756793</v>
      </c>
    </row>
    <row r="100" spans="1:5" ht="20.05" customHeight="1" x14ac:dyDescent="0.25">
      <c r="A100" s="44">
        <v>99</v>
      </c>
      <c r="B100" s="37">
        <f>4 + Table4[[#This Row],[Map Level]]^1.05</f>
        <v>128.57100101656715</v>
      </c>
      <c r="C100" s="38">
        <f>0.99  +( Table4[[#This Row],[Map Level]] / 20) ^1.5</f>
        <v>12.003054753337063</v>
      </c>
      <c r="D100" s="38">
        <f>0.9 + Table4[[#This Row],[Map Level]]^1.1 / 10</f>
        <v>16.574681105322785</v>
      </c>
      <c r="E100" s="42">
        <f>0.96 + Table4[[#This Row],[Map Level]]^1.1 / 25</f>
        <v>7.229872442129115</v>
      </c>
    </row>
    <row r="101" spans="1:5" ht="20.05" customHeight="1" thickBot="1" x14ac:dyDescent="0.3">
      <c r="A101" s="44">
        <v>100</v>
      </c>
      <c r="B101" s="37">
        <f>4 + Table4[[#This Row],[Map Level]]^1.05</f>
        <v>129.89254117941675</v>
      </c>
      <c r="C101" s="38">
        <f>0.99  +( Table4[[#This Row],[Map Level]] / 20) ^1.5</f>
        <v>12.170339887498946</v>
      </c>
      <c r="D101" s="39">
        <f>0.9 + Table4[[#This Row],[Map Level]]^1.1 / 10</f>
        <v>16.748931924611153</v>
      </c>
      <c r="E101" s="43">
        <f>0.96 + Table4[[#This Row],[Map Level]]^1.1 / 25</f>
        <v>7.2995727698444615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01B4-15DA-4D72-8300-E7AB0B16ACD2}">
  <dimension ref="A1:H9"/>
  <sheetViews>
    <sheetView workbookViewId="0">
      <selection activeCell="H7" sqref="A7:H7"/>
    </sheetView>
  </sheetViews>
  <sheetFormatPr defaultRowHeight="14.3" x14ac:dyDescent="0.25"/>
  <cols>
    <col min="1" max="1" width="16.875" style="1" customWidth="1"/>
    <col min="2" max="2" width="17.25" style="1" customWidth="1"/>
    <col min="3" max="3" width="27.5" style="1" customWidth="1"/>
    <col min="4" max="4" width="18.375" style="1" customWidth="1"/>
    <col min="5" max="5" width="22.875" style="1" customWidth="1"/>
    <col min="6" max="6" width="31.625" style="1" customWidth="1"/>
    <col min="7" max="7" width="24.625" style="1" customWidth="1"/>
    <col min="8" max="8" width="42.875" style="1" customWidth="1"/>
    <col min="9" max="16384" width="9" style="1"/>
  </cols>
  <sheetData>
    <row r="1" spans="1:8" ht="46.2" customHeight="1" thickBot="1" x14ac:dyDescent="0.3">
      <c r="A1" s="5" t="s">
        <v>73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86</v>
      </c>
      <c r="G1" s="6" t="s">
        <v>82</v>
      </c>
      <c r="H1" s="7" t="s">
        <v>53</v>
      </c>
    </row>
    <row r="2" spans="1:8" ht="20.05" customHeight="1" x14ac:dyDescent="0.25">
      <c r="A2" s="57" t="s">
        <v>78</v>
      </c>
      <c r="B2" s="25">
        <v>20</v>
      </c>
      <c r="C2" s="25">
        <v>1</v>
      </c>
      <c r="D2" s="25">
        <v>0</v>
      </c>
      <c r="E2" s="25">
        <v>0</v>
      </c>
      <c r="F2" s="25">
        <v>0.5</v>
      </c>
      <c r="G2" s="25">
        <v>0.8</v>
      </c>
      <c r="H2" s="55" t="s">
        <v>80</v>
      </c>
    </row>
    <row r="3" spans="1:8" ht="20.05" customHeight="1" x14ac:dyDescent="0.25">
      <c r="A3" s="57" t="s">
        <v>79</v>
      </c>
      <c r="B3" s="25">
        <v>50</v>
      </c>
      <c r="C3" s="25">
        <v>1.1000000000000001</v>
      </c>
      <c r="D3" s="25">
        <v>0</v>
      </c>
      <c r="E3" s="25">
        <v>0</v>
      </c>
      <c r="F3" s="25">
        <v>0</v>
      </c>
      <c r="G3" s="25">
        <v>1</v>
      </c>
      <c r="H3" s="55" t="s">
        <v>81</v>
      </c>
    </row>
    <row r="4" spans="1:8" ht="20.05" customHeight="1" x14ac:dyDescent="0.25">
      <c r="A4" s="57" t="s">
        <v>83</v>
      </c>
      <c r="B4" s="25">
        <v>15</v>
      </c>
      <c r="C4" s="25">
        <v>1.5</v>
      </c>
      <c r="D4" s="25">
        <v>1</v>
      </c>
      <c r="E4" s="25">
        <v>0.2</v>
      </c>
      <c r="F4" s="25">
        <v>0.8</v>
      </c>
      <c r="G4" s="25">
        <v>0.5</v>
      </c>
      <c r="H4" s="55" t="s">
        <v>84</v>
      </c>
    </row>
    <row r="5" spans="1:8" ht="20.05" customHeight="1" x14ac:dyDescent="0.25">
      <c r="A5" s="57" t="s">
        <v>85</v>
      </c>
      <c r="B5" s="25">
        <v>18</v>
      </c>
      <c r="C5" s="25">
        <v>1.2</v>
      </c>
      <c r="D5" s="25">
        <v>0</v>
      </c>
      <c r="E5" s="25">
        <v>1</v>
      </c>
      <c r="F5" s="25">
        <v>0.7</v>
      </c>
      <c r="G5" s="25">
        <v>0.6</v>
      </c>
      <c r="H5" s="55" t="s">
        <v>87</v>
      </c>
    </row>
    <row r="6" spans="1:8" ht="20.05" customHeight="1" x14ac:dyDescent="0.25">
      <c r="A6" s="57" t="s">
        <v>88</v>
      </c>
      <c r="B6" s="25">
        <v>18</v>
      </c>
      <c r="C6" s="25">
        <v>1</v>
      </c>
      <c r="D6" s="25">
        <v>0.4</v>
      </c>
      <c r="E6" s="25">
        <v>0</v>
      </c>
      <c r="F6" s="25">
        <v>0</v>
      </c>
      <c r="G6" s="25">
        <v>0</v>
      </c>
      <c r="H6" s="55" t="s">
        <v>89</v>
      </c>
    </row>
    <row r="7" spans="1:8" ht="20.05" customHeight="1" thickBot="1" x14ac:dyDescent="0.3">
      <c r="A7" s="56" t="s">
        <v>90</v>
      </c>
      <c r="B7" s="53">
        <v>25</v>
      </c>
      <c r="C7" s="53">
        <v>1.2</v>
      </c>
      <c r="D7" s="53">
        <v>0.2</v>
      </c>
      <c r="E7" s="53">
        <v>0.2</v>
      </c>
      <c r="F7" s="53">
        <v>0.6</v>
      </c>
      <c r="G7" s="53">
        <v>0.6</v>
      </c>
      <c r="H7" s="54" t="s">
        <v>91</v>
      </c>
    </row>
    <row r="8" spans="1:8" ht="20.05" customHeight="1" x14ac:dyDescent="0.25"/>
    <row r="9" spans="1:8" ht="20.0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</vt:lpstr>
      <vt:lpstr>Enemy</vt:lpstr>
      <vt:lpstr>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2019-07-29T15:53:22Z</dcterms:created>
  <dcterms:modified xsi:type="dcterms:W3CDTF">2019-08-04T21:28:22Z</dcterms:modified>
</cp:coreProperties>
</file>