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zivatel\AppData\Local\Microsoft\Windows\Temporary Internet Files\Content.Outlook\FUSYB94N\"/>
    </mc:Choice>
  </mc:AlternateContent>
  <bookViews>
    <workbookView xWindow="0" yWindow="0" windowWidth="28800" windowHeight="12045"/>
  </bookViews>
  <sheets>
    <sheet name="Rozpočet firmy-2019" sheetId="18" r:id="rId1"/>
    <sheet name="Gastro-2019" sheetId="17" r:id="rId2"/>
    <sheet name="Plán akcí" sheetId="8" r:id="rId3"/>
    <sheet name="Ekonomika akcí-obecně" sheetId="4" r:id="rId4"/>
    <sheet name="Rozpočet TIC - redukovaný" sheetId="2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4" l="1"/>
  <c r="G5" i="20"/>
  <c r="G12" i="20"/>
  <c r="C5" i="20"/>
  <c r="C10" i="20"/>
  <c r="C20" i="20"/>
  <c r="C23" i="20"/>
  <c r="C35" i="20"/>
  <c r="C33" i="20"/>
  <c r="C30" i="20"/>
  <c r="C26" i="20" s="1"/>
  <c r="G3" i="20"/>
  <c r="C39" i="20" l="1"/>
  <c r="C3" i="20"/>
  <c r="G92" i="4" l="1"/>
  <c r="G87" i="4"/>
  <c r="G82" i="4"/>
  <c r="G77" i="4"/>
  <c r="G54" i="4"/>
  <c r="G49" i="4"/>
  <c r="G44" i="4"/>
  <c r="G39" i="4"/>
  <c r="G26" i="4"/>
  <c r="G27" i="4"/>
  <c r="G21" i="4"/>
  <c r="G22" i="4"/>
  <c r="G16" i="4"/>
  <c r="G17" i="4"/>
  <c r="G11" i="4"/>
  <c r="G12" i="4"/>
  <c r="G25" i="4"/>
  <c r="G20" i="4"/>
  <c r="G15" i="4"/>
  <c r="G10" i="4"/>
  <c r="G6" i="4"/>
  <c r="G7" i="4"/>
  <c r="G5" i="4"/>
  <c r="E24" i="18" l="1"/>
  <c r="F24" i="18" s="1"/>
  <c r="E20" i="18"/>
  <c r="F20" i="18" s="1"/>
  <c r="E19" i="18"/>
  <c r="F19" i="18" s="1"/>
  <c r="E12" i="18"/>
  <c r="F12" i="18" s="1"/>
  <c r="E11" i="18"/>
  <c r="F11" i="18" s="1"/>
  <c r="F7" i="18"/>
  <c r="E6" i="18"/>
  <c r="F6" i="18" s="1"/>
  <c r="D45" i="17"/>
  <c r="D44" i="17"/>
  <c r="D42" i="17"/>
  <c r="D41" i="17"/>
  <c r="D39" i="17"/>
  <c r="D38" i="17"/>
  <c r="D37" i="17"/>
  <c r="F25" i="17"/>
  <c r="E37" i="17" s="1"/>
  <c r="F26" i="17"/>
  <c r="E38" i="17" s="1"/>
  <c r="F27" i="17"/>
  <c r="E39" i="17" s="1"/>
  <c r="E40" i="17"/>
  <c r="F40" i="17" s="1"/>
  <c r="F29" i="17"/>
  <c r="E41" i="17" s="1"/>
  <c r="F30" i="17"/>
  <c r="E42" i="17" s="1"/>
  <c r="E43" i="17"/>
  <c r="F43" i="17" s="1"/>
  <c r="F32" i="17"/>
  <c r="E44" i="17" s="1"/>
  <c r="F33" i="17"/>
  <c r="E45" i="17" s="1"/>
  <c r="D16" i="17"/>
  <c r="E16" i="17" s="1"/>
  <c r="D15" i="17"/>
  <c r="E15" i="17" s="1"/>
  <c r="D14" i="17"/>
  <c r="D13" i="17"/>
  <c r="E13" i="17" s="1"/>
  <c r="D12" i="17"/>
  <c r="E12" i="17" s="1"/>
  <c r="D11" i="17"/>
  <c r="E11" i="17" s="1"/>
  <c r="D10" i="17"/>
  <c r="D9" i="17"/>
  <c r="E9" i="17" s="1"/>
  <c r="D8" i="17"/>
  <c r="E8" i="17" s="1"/>
  <c r="D7" i="17"/>
  <c r="E7" i="17" s="1"/>
  <c r="D6" i="17"/>
  <c r="D5" i="17"/>
  <c r="E5" i="17" s="1"/>
  <c r="D4" i="17"/>
  <c r="F8" i="18" l="1"/>
  <c r="F25" i="18"/>
  <c r="E4" i="17"/>
  <c r="F4" i="17" s="1"/>
  <c r="F13" i="18"/>
  <c r="F16" i="18" s="1"/>
  <c r="F38" i="17"/>
  <c r="F44" i="17"/>
  <c r="F37" i="17"/>
  <c r="F41" i="17"/>
  <c r="F42" i="17"/>
  <c r="E6" i="17"/>
  <c r="F6" i="17" s="1"/>
  <c r="F8" i="17"/>
  <c r="E10" i="17"/>
  <c r="F10" i="17" s="1"/>
  <c r="F12" i="17"/>
  <c r="E14" i="17"/>
  <c r="F14" i="17" s="1"/>
  <c r="F16" i="17"/>
  <c r="F39" i="17"/>
  <c r="F45" i="17"/>
  <c r="F5" i="17"/>
  <c r="F7" i="17"/>
  <c r="F9" i="17"/>
  <c r="F11" i="17"/>
  <c r="F13" i="17"/>
  <c r="F15" i="17"/>
  <c r="D17" i="17"/>
  <c r="D18" i="17" s="1"/>
  <c r="G4" i="8"/>
  <c r="G5" i="8"/>
  <c r="G7" i="8"/>
  <c r="G8" i="8"/>
  <c r="G9" i="8"/>
  <c r="G12" i="8"/>
  <c r="G3" i="8"/>
  <c r="F18" i="8"/>
  <c r="F19" i="8"/>
  <c r="F20" i="8"/>
  <c r="F21" i="8"/>
  <c r="B17" i="8"/>
  <c r="B15" i="8"/>
  <c r="B14" i="8"/>
  <c r="B4" i="8"/>
  <c r="B13" i="8"/>
  <c r="B12" i="8"/>
  <c r="B11" i="8"/>
  <c r="F46" i="17" l="1"/>
  <c r="F39" i="18" s="1"/>
  <c r="E17" i="17"/>
  <c r="E18" i="17" s="1"/>
  <c r="F17" i="17"/>
  <c r="F18" i="17" s="1"/>
  <c r="B21" i="8" l="1"/>
  <c r="B20" i="8"/>
  <c r="B19" i="8"/>
  <c r="B18" i="8"/>
  <c r="B16" i="8"/>
  <c r="B7" i="8"/>
  <c r="B8" i="8"/>
  <c r="B5" i="8"/>
  <c r="B9" i="8"/>
  <c r="B10" i="8"/>
  <c r="B6" i="8"/>
  <c r="B3" i="8"/>
  <c r="D114" i="4"/>
  <c r="E114" i="4" s="1"/>
  <c r="D113" i="4"/>
  <c r="E113" i="4" s="1"/>
  <c r="D88" i="4"/>
  <c r="E88" i="4" s="1"/>
  <c r="D87" i="4"/>
  <c r="C15" i="8" s="1"/>
  <c r="D119" i="4"/>
  <c r="E119" i="4" s="1"/>
  <c r="D118" i="4"/>
  <c r="E118" i="4" s="1"/>
  <c r="D109" i="4"/>
  <c r="E109" i="4" s="1"/>
  <c r="D108" i="4"/>
  <c r="E108" i="4" s="1"/>
  <c r="D103" i="4"/>
  <c r="E103" i="4" s="1"/>
  <c r="D104" i="4"/>
  <c r="E104" i="4" s="1"/>
  <c r="F15" i="8" l="1"/>
  <c r="G113" i="4"/>
  <c r="G114" i="4"/>
  <c r="G115" i="4" s="1"/>
  <c r="D20" i="8" s="1"/>
  <c r="G20" i="8" s="1"/>
  <c r="H20" i="8" s="1"/>
  <c r="G88" i="4"/>
  <c r="G103" i="4"/>
  <c r="G119" i="4"/>
  <c r="G118" i="4"/>
  <c r="G109" i="4"/>
  <c r="G108" i="4"/>
  <c r="G104" i="4"/>
  <c r="G89" i="4" l="1"/>
  <c r="D15" i="8"/>
  <c r="G110" i="4"/>
  <c r="D19" i="8" s="1"/>
  <c r="G105" i="4"/>
  <c r="D18" i="8" s="1"/>
  <c r="G120" i="4"/>
  <c r="D21" i="8" s="1"/>
  <c r="G15" i="8" l="1"/>
  <c r="H15" i="8" s="1"/>
  <c r="G18" i="8"/>
  <c r="H18" i="8" s="1"/>
  <c r="G19" i="8"/>
  <c r="H19" i="8" s="1"/>
  <c r="G21" i="8"/>
  <c r="H21" i="8" s="1"/>
  <c r="D40" i="4" l="1"/>
  <c r="E40" i="4" s="1"/>
  <c r="D39" i="4"/>
  <c r="D17" i="4"/>
  <c r="D16" i="4"/>
  <c r="E16" i="4" s="1"/>
  <c r="D15" i="4"/>
  <c r="E15" i="4" s="1"/>
  <c r="G40" i="4" l="1"/>
  <c r="E17" i="4"/>
  <c r="C7" i="8"/>
  <c r="F7" i="8" l="1"/>
  <c r="H7" i="8" s="1"/>
  <c r="G41" i="4"/>
  <c r="D97" i="4"/>
  <c r="D26" i="4" l="1"/>
  <c r="E26" i="4" s="1"/>
  <c r="D27" i="4"/>
  <c r="E27" i="4" s="1"/>
  <c r="D25" i="4"/>
  <c r="E25" i="4" s="1"/>
  <c r="D21" i="4"/>
  <c r="E21" i="4" s="1"/>
  <c r="D22" i="4"/>
  <c r="E22" i="4" s="1"/>
  <c r="D20" i="4"/>
  <c r="E20" i="4" s="1"/>
  <c r="D11" i="4"/>
  <c r="E11" i="4" s="1"/>
  <c r="D12" i="4"/>
  <c r="E12" i="4" s="1"/>
  <c r="D10" i="4"/>
  <c r="E10" i="4" s="1"/>
  <c r="D6" i="4"/>
  <c r="E6" i="4" s="1"/>
  <c r="D7" i="4"/>
  <c r="E7" i="4" s="1"/>
  <c r="D5" i="4"/>
  <c r="E5" i="4" s="1"/>
  <c r="C8" i="8" s="1"/>
  <c r="D93" i="4"/>
  <c r="E93" i="4" s="1"/>
  <c r="D92" i="4"/>
  <c r="C17" i="8" s="1"/>
  <c r="D83" i="4"/>
  <c r="E83" i="4" s="1"/>
  <c r="D82" i="4"/>
  <c r="C14" i="8" s="1"/>
  <c r="D78" i="4"/>
  <c r="E78" i="4" s="1"/>
  <c r="D77" i="4"/>
  <c r="C6" i="8" s="1"/>
  <c r="D71" i="4"/>
  <c r="G71" i="4" s="1"/>
  <c r="C4" i="8" s="1"/>
  <c r="D67" i="4"/>
  <c r="E67" i="4" s="1"/>
  <c r="D66" i="4"/>
  <c r="G66" i="4" s="1"/>
  <c r="C13" i="8" s="1"/>
  <c r="D55" i="4"/>
  <c r="E55" i="4" s="1"/>
  <c r="D54" i="4"/>
  <c r="D50" i="4"/>
  <c r="E50" i="4" s="1"/>
  <c r="D49" i="4"/>
  <c r="C12" i="8" s="1"/>
  <c r="D45" i="4"/>
  <c r="E45" i="4" s="1"/>
  <c r="D44" i="4"/>
  <c r="C11" i="8" s="1"/>
  <c r="D35" i="4"/>
  <c r="E35" i="4" s="1"/>
  <c r="D34" i="4"/>
  <c r="C10" i="8" s="1"/>
  <c r="F14" i="8" l="1"/>
  <c r="F8" i="8"/>
  <c r="H8" i="8" s="1"/>
  <c r="F11" i="8"/>
  <c r="F4" i="8"/>
  <c r="H4" i="8" s="1"/>
  <c r="F6" i="8"/>
  <c r="F17" i="8"/>
  <c r="F10" i="8"/>
  <c r="F12" i="8"/>
  <c r="H12" i="8" s="1"/>
  <c r="F13" i="8"/>
  <c r="C16" i="8"/>
  <c r="F16" i="8" s="1"/>
  <c r="G72" i="4"/>
  <c r="G35" i="4"/>
  <c r="D10" i="8" s="1"/>
  <c r="G45" i="4"/>
  <c r="D11" i="8" s="1"/>
  <c r="G50" i="4"/>
  <c r="G51" i="4" s="1"/>
  <c r="G55" i="4"/>
  <c r="G56" i="4" s="1"/>
  <c r="G67" i="4"/>
  <c r="D13" i="8" s="1"/>
  <c r="C9" i="8"/>
  <c r="C3" i="8"/>
  <c r="G78" i="4"/>
  <c r="D6" i="8" s="1"/>
  <c r="G83" i="4"/>
  <c r="D14" i="8" s="1"/>
  <c r="G93" i="4"/>
  <c r="D17" i="8" s="1"/>
  <c r="G97" i="4"/>
  <c r="F9" i="8" l="1"/>
  <c r="H9" i="8" s="1"/>
  <c r="F3" i="8"/>
  <c r="H3" i="8" s="1"/>
  <c r="G17" i="8"/>
  <c r="H17" i="8" s="1"/>
  <c r="G6" i="8"/>
  <c r="H6" i="8" s="1"/>
  <c r="G14" i="8"/>
  <c r="H14" i="8" s="1"/>
  <c r="G10" i="8"/>
  <c r="H10" i="8" s="1"/>
  <c r="G13" i="8"/>
  <c r="H13" i="8" s="1"/>
  <c r="G11" i="8"/>
  <c r="C5" i="8"/>
  <c r="F5" i="8" s="1"/>
  <c r="H5" i="8" s="1"/>
  <c r="D16" i="8"/>
  <c r="G16" i="8" s="1"/>
  <c r="H16" i="8" s="1"/>
  <c r="G84" i="4"/>
  <c r="G68" i="4"/>
  <c r="G94" i="4"/>
  <c r="G79" i="4"/>
  <c r="G46" i="4"/>
  <c r="G98" i="4"/>
  <c r="G36" i="4"/>
  <c r="G22" i="8" l="1"/>
  <c r="H11" i="8"/>
  <c r="H22" i="8" s="1"/>
  <c r="F22" i="8"/>
  <c r="F27" i="18" s="1"/>
  <c r="F28" i="18" l="1"/>
  <c r="F30" i="18" s="1"/>
  <c r="F20" i="17"/>
  <c r="F22" i="17" s="1"/>
  <c r="F38" i="18" s="1"/>
  <c r="F42" i="18" s="1"/>
  <c r="F44" i="18" s="1"/>
  <c r="F32" i="18" l="1"/>
  <c r="F47" i="18" s="1"/>
  <c r="F46" i="18"/>
</calcChain>
</file>

<file path=xl/sharedStrings.xml><?xml version="1.0" encoding="utf-8"?>
<sst xmlns="http://schemas.openxmlformats.org/spreadsheetml/2006/main" count="415" uniqueCount="222">
  <si>
    <t>jednatel</t>
  </si>
  <si>
    <t>TIC</t>
  </si>
  <si>
    <t>Gastro</t>
  </si>
  <si>
    <t>superhrubá</t>
  </si>
  <si>
    <t>Distributor 50%</t>
  </si>
  <si>
    <t>zisk</t>
  </si>
  <si>
    <t>počet lidí</t>
  </si>
  <si>
    <t>obrat</t>
  </si>
  <si>
    <t>náklady</t>
  </si>
  <si>
    <t xml:space="preserve">návštěvnost při ceně </t>
  </si>
  <si>
    <t>Kino - standard</t>
  </si>
  <si>
    <t>Kino - filmový klub</t>
  </si>
  <si>
    <t>konzumace</t>
  </si>
  <si>
    <t>cena vstupenky</t>
  </si>
  <si>
    <t>cena vstup</t>
  </si>
  <si>
    <t>Celkem</t>
  </si>
  <si>
    <t>Obědy - rozvoz</t>
  </si>
  <si>
    <t>Obědy - oběďáky</t>
  </si>
  <si>
    <t>Obědy - na místě</t>
  </si>
  <si>
    <t>Večeře</t>
  </si>
  <si>
    <t>Káva</t>
  </si>
  <si>
    <t>Pivo</t>
  </si>
  <si>
    <t>Nealko</t>
  </si>
  <si>
    <t>Tvrdý</t>
  </si>
  <si>
    <t>Polévky</t>
  </si>
  <si>
    <t>cena</t>
  </si>
  <si>
    <t>počet</t>
  </si>
  <si>
    <t>Kino - pro školy</t>
  </si>
  <si>
    <t>Správce objektu - technik - promítač</t>
  </si>
  <si>
    <t>KINO</t>
  </si>
  <si>
    <t>KONCERTY</t>
  </si>
  <si>
    <t>Dezerty - vlastní výroba</t>
  </si>
  <si>
    <t>Saláty - malé</t>
  </si>
  <si>
    <t>Saláty - velké</t>
  </si>
  <si>
    <t>Další náklady</t>
  </si>
  <si>
    <t>Tvrdý vyšší</t>
  </si>
  <si>
    <t>Divadlo - (děti)</t>
  </si>
  <si>
    <t>Divadlo - (Pluto)</t>
  </si>
  <si>
    <t>DIVADLA</t>
  </si>
  <si>
    <t>Kino - novinka - mainstream</t>
  </si>
  <si>
    <t>Cestovatelská přednáška - pro školy</t>
  </si>
  <si>
    <t>OSTATNÍ AKCE</t>
  </si>
  <si>
    <t>účetní (externí)</t>
  </si>
  <si>
    <t>úklid 1/2</t>
  </si>
  <si>
    <t>Hrubá</t>
  </si>
  <si>
    <t>Šéfkuchař/zástupce</t>
  </si>
  <si>
    <t>Kuchař</t>
  </si>
  <si>
    <t>Pomocná síla do kuchyně</t>
  </si>
  <si>
    <t>Bar/výčep</t>
  </si>
  <si>
    <t>Obsluha</t>
  </si>
  <si>
    <t>Brigádníci</t>
  </si>
  <si>
    <t>Mzdy gastro</t>
  </si>
  <si>
    <t>Restaurace</t>
  </si>
  <si>
    <t>1.směna</t>
  </si>
  <si>
    <t>2.směna</t>
  </si>
  <si>
    <t>celkem</t>
  </si>
  <si>
    <t>Obsazení pracovníků gastro</t>
  </si>
  <si>
    <t>Gastro - běžný provoz</t>
  </si>
  <si>
    <t>Vedoucí TIC</t>
  </si>
  <si>
    <t>Zisk</t>
  </si>
  <si>
    <t>Celkem mzdy gastro</t>
  </si>
  <si>
    <t>Náklady - energie</t>
  </si>
  <si>
    <t>Mariánská Týnice - 2017</t>
  </si>
  <si>
    <t>Žihle 11/2017</t>
  </si>
  <si>
    <t>Divadlo pro děti -pan Pohoda</t>
  </si>
  <si>
    <t>Králíček Petr</t>
  </si>
  <si>
    <t>Kino - dětské filmy</t>
  </si>
  <si>
    <t>V husí kůži</t>
  </si>
  <si>
    <t>Měsíc Jupitera</t>
  </si>
  <si>
    <t>Potvora</t>
  </si>
  <si>
    <t>Avengers: Infinity wars</t>
  </si>
  <si>
    <t>Koncert - kapela - taneční styl - nižší účast</t>
  </si>
  <si>
    <t>Žihle 04/2017</t>
  </si>
  <si>
    <t xml:space="preserve">Čaje, dechovka, taneční oldies, apod. </t>
  </si>
  <si>
    <t>Bio Střela</t>
  </si>
  <si>
    <t>SALONKY</t>
  </si>
  <si>
    <t>Diskotéka - pro věk 15-20 v týdnu</t>
  </si>
  <si>
    <t>menu</t>
  </si>
  <si>
    <t>další konzumace</t>
  </si>
  <si>
    <t xml:space="preserve">Oslava - větší - plná gastronomie, svatba apod. </t>
  </si>
  <si>
    <t>menu - oběd, základní nápoje</t>
  </si>
  <si>
    <t>samoobslužný bar</t>
  </si>
  <si>
    <t>Ples - velký</t>
  </si>
  <si>
    <t>Ples - menší, maškarní bál</t>
  </si>
  <si>
    <t>Oslava - menší - rodinná, základní občerstvení</t>
  </si>
  <si>
    <t xml:space="preserve">Schůze - malá - základní občerstvení </t>
  </si>
  <si>
    <t xml:space="preserve">Schůze - větší - základní občerstvení </t>
  </si>
  <si>
    <t>diskotéka pro 15-20let</t>
  </si>
  <si>
    <t>účast 3 třídy</t>
  </si>
  <si>
    <t>koncert</t>
  </si>
  <si>
    <t>kino děti</t>
  </si>
  <si>
    <t>divadlo</t>
  </si>
  <si>
    <t>koncert klasika</t>
  </si>
  <si>
    <t>akce pro školu - kino</t>
  </si>
  <si>
    <t>akce pro školu - divadlo</t>
  </si>
  <si>
    <t>akce pro školu - přednáška</t>
  </si>
  <si>
    <t>kino dospělí</t>
  </si>
  <si>
    <t>kino filmový klub</t>
  </si>
  <si>
    <t>koncert big</t>
  </si>
  <si>
    <t>ples velký</t>
  </si>
  <si>
    <t>ples menší</t>
  </si>
  <si>
    <t>odpolední čaje, dechovka</t>
  </si>
  <si>
    <t>taneční oldies</t>
  </si>
  <si>
    <t>salonek oslava</t>
  </si>
  <si>
    <t>salonek svatba</t>
  </si>
  <si>
    <t>salonek schůze menší</t>
  </si>
  <si>
    <t>salonek schůze větší</t>
  </si>
  <si>
    <t>Druh akce</t>
  </si>
  <si>
    <t>účast</t>
  </si>
  <si>
    <t>Celkem za měsíc</t>
  </si>
  <si>
    <t>hrubá</t>
  </si>
  <si>
    <t>superhr.</t>
  </si>
  <si>
    <t>vstup</t>
  </si>
  <si>
    <t>Tržba z akcí v sále</t>
  </si>
  <si>
    <t>Tržby</t>
  </si>
  <si>
    <t>hrubý zisk</t>
  </si>
  <si>
    <t>suroviny</t>
  </si>
  <si>
    <t>Celkem mzdy</t>
  </si>
  <si>
    <t>Další náklady gastro - energie, kancelář, pojištění, …</t>
  </si>
  <si>
    <t>zisk gastro</t>
  </si>
  <si>
    <t>Vstup</t>
  </si>
  <si>
    <t>Koncert - kapela - taneční styl (např.Singl Band)</t>
  </si>
  <si>
    <t>Koncert - klasika - (např.Pavlína Senič)</t>
  </si>
  <si>
    <t>Koncert - klasika - (např.smyčcové trio)</t>
  </si>
  <si>
    <t>Koncert - kapela  (např.III sestry, Čechomor, Turbo)</t>
  </si>
  <si>
    <t>OSA</t>
  </si>
  <si>
    <t>opak.</t>
  </si>
  <si>
    <t>šatna 1/2 - brigádník</t>
  </si>
  <si>
    <t>pokladna 1/4 - brigádník</t>
  </si>
  <si>
    <t>Uvaděčka 1/4 - brigádník</t>
  </si>
  <si>
    <t>brigádníci - 100,-/h - celkem h měs.</t>
  </si>
  <si>
    <t>Celkový hrubý zisk gastro</t>
  </si>
  <si>
    <t>Brigádník (celkových 780h/12)</t>
  </si>
  <si>
    <t>návštěvnost</t>
  </si>
  <si>
    <t>Plaské kulturní centrum s.r.o. - rozpočet 2019</t>
  </si>
  <si>
    <t>Kultura + TIC</t>
  </si>
  <si>
    <t>Restaurace + salonky</t>
  </si>
  <si>
    <t>Vedení firmy</t>
  </si>
  <si>
    <t>Celkem ekonomika Kultura + TIC - měsíčně</t>
  </si>
  <si>
    <t>Celkem ekonomika Kultura + TIC - ročně</t>
  </si>
  <si>
    <t>Celkem ekonomika restaurace a salonků - měsíčně</t>
  </si>
  <si>
    <t>Celkem ekonomika restaurace a salonků - ročně</t>
  </si>
  <si>
    <t>Celkem restaurace denně</t>
  </si>
  <si>
    <t>Celkem restaurace měsíčně</t>
  </si>
  <si>
    <t>Akce v sále a saloncích - měsíčně</t>
  </si>
  <si>
    <t>Gastro celkem měsíčně</t>
  </si>
  <si>
    <t>Gastro - běžný provoz - Leden - červen 2019</t>
  </si>
  <si>
    <t>Kultura v KD - Leden - červen 2019</t>
  </si>
  <si>
    <t>Pozn.:</t>
  </si>
  <si>
    <t xml:space="preserve">Pro každý měsíc jsou typické jiné akce, v zimě je více plesů, na jaře zase více koncertů - zprůměrováno  </t>
  </si>
  <si>
    <t xml:space="preserve">Kde je uvedeno v opakování 0,5, znamená to konání 1x za 2 měsíce. </t>
  </si>
  <si>
    <t xml:space="preserve">Všechny položky jsou uvedeny s DPH. </t>
  </si>
  <si>
    <t>Zisk celé firmy - měsíčně</t>
  </si>
  <si>
    <t>Zisk celé firmy - ročně</t>
  </si>
  <si>
    <t>NÁKLADY CELKEM</t>
  </si>
  <si>
    <t>VÝNOSY CELKEM</t>
  </si>
  <si>
    <t>52x</t>
  </si>
  <si>
    <t>Osobní náklady</t>
  </si>
  <si>
    <t>účet 602</t>
  </si>
  <si>
    <t>Služby</t>
  </si>
  <si>
    <t>*</t>
  </si>
  <si>
    <t>ples města</t>
  </si>
  <si>
    <t>sociální a zdravotní pojištění</t>
  </si>
  <si>
    <t>pouť</t>
  </si>
  <si>
    <t>brigádníci</t>
  </si>
  <si>
    <t>kino</t>
  </si>
  <si>
    <t>hrobka, huť - vstupné</t>
  </si>
  <si>
    <t>501</t>
  </si>
  <si>
    <t>Spotřeba materiálu + reprezentace</t>
  </si>
  <si>
    <t>kancelářské potřeby</t>
  </si>
  <si>
    <t>tonery</t>
  </si>
  <si>
    <t>účet 604</t>
  </si>
  <si>
    <t>Zboží</t>
  </si>
  <si>
    <t>čistící a hygienické prostředky</t>
  </si>
  <si>
    <t>prodej zboží</t>
  </si>
  <si>
    <t>pohonné hmoty</t>
  </si>
  <si>
    <t>propagační materiál</t>
  </si>
  <si>
    <t>kalendáře, diáře</t>
  </si>
  <si>
    <t>květiny</t>
  </si>
  <si>
    <t>občerstvení - během roku, pouť, raut osobnost</t>
  </si>
  <si>
    <t>504</t>
  </si>
  <si>
    <t>vizitky, mapy, mince</t>
  </si>
  <si>
    <t>511</t>
  </si>
  <si>
    <t>Opravy</t>
  </si>
  <si>
    <t>opravy kancelářské techniky</t>
  </si>
  <si>
    <t>opravy a servis vozu Škoda Roomster</t>
  </si>
  <si>
    <t>518</t>
  </si>
  <si>
    <t>provoz:</t>
  </si>
  <si>
    <t>ubytování</t>
  </si>
  <si>
    <t>servis PC, upgrade</t>
  </si>
  <si>
    <t>telefony</t>
  </si>
  <si>
    <t>tisk brožur, plakátů, letáků, číslice, edice Tilia Plassensis</t>
  </si>
  <si>
    <t>ostatní provozní služby</t>
  </si>
  <si>
    <t>revize, mobilní wx, poplatky osa - pouť</t>
  </si>
  <si>
    <t>558</t>
  </si>
  <si>
    <t>Drobný dlouhodbý majetek (nad 3 tis. Kč)</t>
  </si>
  <si>
    <t>kuchyňská linka (klubovna Velká louka)</t>
  </si>
  <si>
    <t>5xx</t>
  </si>
  <si>
    <t>Ostatní</t>
  </si>
  <si>
    <t>5151</t>
  </si>
  <si>
    <t>voda pouť</t>
  </si>
  <si>
    <t>5154</t>
  </si>
  <si>
    <t>elektřina pouť</t>
  </si>
  <si>
    <t>Náklady (kromě mezd)</t>
  </si>
  <si>
    <t>Ekonomika akcí v sále a na saloncích</t>
  </si>
  <si>
    <t>Plánovaný rozpočet TIC Plasy na rok 2019</t>
  </si>
  <si>
    <t>zaměstnanci - plat - superhrubá</t>
  </si>
  <si>
    <t>Žihle, Kralovice</t>
  </si>
  <si>
    <t>Průměr ze 4 velkých plesů</t>
  </si>
  <si>
    <t>Kaznějově…</t>
  </si>
  <si>
    <t xml:space="preserve">Sebranka - akce v Žihli, </t>
  </si>
  <si>
    <t>ZŠ Kralovice</t>
  </si>
  <si>
    <t>Václav Špillar 4/2018</t>
  </si>
  <si>
    <t>cena 2.000 za celý večer</t>
  </si>
  <si>
    <t>1 DJ - domluveno</t>
  </si>
  <si>
    <t>představení</t>
  </si>
  <si>
    <t xml:space="preserve">Standardní zájezdové </t>
  </si>
  <si>
    <t>Lidový dům 11/2017</t>
  </si>
  <si>
    <t xml:space="preserve">Kralovice </t>
  </si>
  <si>
    <t>Lidový dům - 2016, 2018</t>
  </si>
  <si>
    <t>Kralovice</t>
  </si>
  <si>
    <t>Ready Player One: Hra začíná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</si>
</sst>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1A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3" fontId="1" fillId="0" borderId="0" xfId="0" applyNumberFormat="1" applyFont="1"/>
    <xf numFmtId="0" fontId="0" fillId="5" borderId="0" xfId="0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0" fontId="1" fillId="5" borderId="0" xfId="0" applyFont="1" applyFill="1"/>
    <xf numFmtId="10" fontId="0" fillId="5" borderId="0" xfId="0" applyNumberFormat="1" applyFill="1" applyAlignment="1">
      <alignment horizontal="center"/>
    </xf>
    <xf numFmtId="0" fontId="1" fillId="6" borderId="0" xfId="0" applyFont="1" applyFill="1"/>
    <xf numFmtId="0" fontId="1" fillId="8" borderId="0" xfId="0" applyFont="1" applyFill="1"/>
    <xf numFmtId="0" fontId="0" fillId="8" borderId="0" xfId="0" applyFill="1" applyAlignment="1">
      <alignment horizontal="center"/>
    </xf>
    <xf numFmtId="10" fontId="0" fillId="8" borderId="0" xfId="0" applyNumberFormat="1" applyFill="1" applyAlignment="1">
      <alignment horizontal="center"/>
    </xf>
    <xf numFmtId="0" fontId="1" fillId="9" borderId="0" xfId="0" applyFont="1" applyFill="1"/>
    <xf numFmtId="0" fontId="0" fillId="9" borderId="0" xfId="0" applyFill="1" applyAlignment="1">
      <alignment horizontal="center"/>
    </xf>
    <xf numFmtId="10" fontId="0" fillId="9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0" fontId="0" fillId="10" borderId="0" xfId="0" applyFill="1"/>
    <xf numFmtId="0" fontId="1" fillId="2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10" borderId="0" xfId="0" applyFill="1" applyAlignment="1">
      <alignment horizontal="left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3" fontId="0" fillId="0" borderId="2" xfId="0" applyNumberFormat="1" applyFill="1" applyBorder="1"/>
    <xf numFmtId="0" fontId="1" fillId="0" borderId="0" xfId="0" applyFont="1" applyBorder="1"/>
    <xf numFmtId="3" fontId="1" fillId="0" borderId="0" xfId="0" applyNumberFormat="1" applyFont="1" applyBorder="1"/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0" borderId="2" xfId="0" applyBorder="1"/>
    <xf numFmtId="0" fontId="0" fillId="10" borderId="2" xfId="0" applyFill="1" applyBorder="1" applyAlignment="1">
      <alignment horizontal="center"/>
    </xf>
    <xf numFmtId="0" fontId="0" fillId="13" borderId="6" xfId="0" applyFill="1" applyBorder="1"/>
    <xf numFmtId="0" fontId="0" fillId="13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8" borderId="0" xfId="0" applyFill="1"/>
    <xf numFmtId="0" fontId="0" fillId="5" borderId="0" xfId="0" applyFill="1"/>
    <xf numFmtId="3" fontId="0" fillId="8" borderId="0" xfId="0" applyNumberFormat="1" applyFill="1"/>
    <xf numFmtId="0" fontId="3" fillId="5" borderId="0" xfId="0" applyFont="1" applyFill="1"/>
    <xf numFmtId="3" fontId="0" fillId="12" borderId="0" xfId="0" applyNumberFormat="1" applyFill="1"/>
    <xf numFmtId="0" fontId="0" fillId="7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3" borderId="7" xfId="0" applyFill="1" applyBorder="1" applyAlignment="1">
      <alignment horizontal="center"/>
    </xf>
    <xf numFmtId="3" fontId="0" fillId="5" borderId="0" xfId="0" applyNumberFormat="1" applyFill="1"/>
    <xf numFmtId="0" fontId="0" fillId="13" borderId="6" xfId="0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7" fillId="0" borderId="0" xfId="0" applyFont="1"/>
    <xf numFmtId="3" fontId="5" fillId="0" borderId="2" xfId="0" applyNumberFormat="1" applyFont="1" applyBorder="1"/>
    <xf numFmtId="0" fontId="1" fillId="10" borderId="0" xfId="0" applyFont="1" applyFill="1" applyBorder="1"/>
    <xf numFmtId="3" fontId="1" fillId="10" borderId="0" xfId="0" applyNumberFormat="1" applyFont="1" applyFill="1" applyBorder="1"/>
    <xf numFmtId="0" fontId="4" fillId="8" borderId="0" xfId="0" applyFont="1" applyFill="1"/>
    <xf numFmtId="0" fontId="1" fillId="8" borderId="0" xfId="0" applyFont="1" applyFill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0" fillId="14" borderId="2" xfId="0" applyFill="1" applyBorder="1" applyAlignment="1">
      <alignment horizontal="center"/>
    </xf>
    <xf numFmtId="0" fontId="0" fillId="0" borderId="0" xfId="0" applyFont="1"/>
    <xf numFmtId="0" fontId="2" fillId="4" borderId="0" xfId="0" applyFont="1" applyFill="1"/>
    <xf numFmtId="0" fontId="6" fillId="12" borderId="0" xfId="0" applyFont="1" applyFill="1"/>
    <xf numFmtId="0" fontId="0" fillId="12" borderId="0" xfId="0" applyFill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6" fillId="0" borderId="3" xfId="0" applyNumberFormat="1" applyFont="1" applyBorder="1"/>
    <xf numFmtId="0" fontId="0" fillId="0" borderId="9" xfId="0" applyBorder="1"/>
    <xf numFmtId="0" fontId="1" fillId="0" borderId="0" xfId="0" applyFont="1" applyAlignment="1">
      <alignment horizontal="left"/>
    </xf>
    <xf numFmtId="0" fontId="9" fillId="0" borderId="0" xfId="0" applyFont="1"/>
    <xf numFmtId="0" fontId="9" fillId="10" borderId="0" xfId="0" applyFont="1" applyFill="1" applyBorder="1"/>
    <xf numFmtId="0" fontId="5" fillId="5" borderId="0" xfId="0" applyFont="1" applyFill="1"/>
    <xf numFmtId="3" fontId="5" fillId="5" borderId="2" xfId="0" applyNumberFormat="1" applyFont="1" applyFill="1" applyBorder="1"/>
    <xf numFmtId="49" fontId="2" fillId="0" borderId="0" xfId="0" applyNumberFormat="1" applyFont="1"/>
    <xf numFmtId="49" fontId="8" fillId="0" borderId="0" xfId="0" applyNumberFormat="1" applyFont="1"/>
    <xf numFmtId="4" fontId="8" fillId="0" borderId="0" xfId="0" applyNumberFormat="1" applyFont="1"/>
    <xf numFmtId="0" fontId="8" fillId="0" borderId="0" xfId="0" applyFont="1"/>
    <xf numFmtId="49" fontId="10" fillId="0" borderId="0" xfId="0" applyNumberFormat="1" applyFont="1"/>
    <xf numFmtId="4" fontId="10" fillId="0" borderId="0" xfId="0" applyNumberFormat="1" applyFont="1"/>
    <xf numFmtId="0" fontId="10" fillId="0" borderId="0" xfId="0" applyFont="1"/>
    <xf numFmtId="49" fontId="5" fillId="15" borderId="0" xfId="0" applyNumberFormat="1" applyFont="1" applyFill="1"/>
    <xf numFmtId="4" fontId="5" fillId="15" borderId="0" xfId="0" applyNumberFormat="1" applyFont="1" applyFill="1"/>
    <xf numFmtId="49" fontId="7" fillId="15" borderId="0" xfId="0" applyNumberFormat="1" applyFont="1" applyFill="1"/>
    <xf numFmtId="49" fontId="6" fillId="0" borderId="0" xfId="0" applyNumberFormat="1" applyFont="1"/>
    <xf numFmtId="3" fontId="0" fillId="0" borderId="0" xfId="0" applyNumberFormat="1" applyAlignment="1">
      <alignment horizontal="right"/>
    </xf>
    <xf numFmtId="0" fontId="6" fillId="4" borderId="1" xfId="0" applyFont="1" applyFill="1" applyBorder="1"/>
    <xf numFmtId="3" fontId="6" fillId="4" borderId="1" xfId="0" applyNumberFormat="1" applyFont="1" applyFill="1" applyBorder="1"/>
    <xf numFmtId="3" fontId="10" fillId="4" borderId="1" xfId="0" applyNumberFormat="1" applyFont="1" applyFill="1" applyBorder="1"/>
    <xf numFmtId="49" fontId="11" fillId="16" borderId="2" xfId="0" applyNumberFormat="1" applyFont="1" applyFill="1" applyBorder="1"/>
    <xf numFmtId="4" fontId="11" fillId="16" borderId="2" xfId="0" applyNumberFormat="1" applyFont="1" applyFill="1" applyBorder="1"/>
    <xf numFmtId="49" fontId="9" fillId="0" borderId="10" xfId="0" applyNumberFormat="1" applyFont="1" applyBorder="1" applyAlignment="1">
      <alignment horizontal="right"/>
    </xf>
    <xf numFmtId="49" fontId="9" fillId="0" borderId="10" xfId="0" applyNumberFormat="1" applyFont="1" applyBorder="1"/>
    <xf numFmtId="4" fontId="9" fillId="0" borderId="10" xfId="0" applyNumberFormat="1" applyFont="1" applyFill="1" applyBorder="1"/>
    <xf numFmtId="49" fontId="9" fillId="0" borderId="11" xfId="0" applyNumberFormat="1" applyFont="1" applyBorder="1" applyAlignment="1">
      <alignment horizontal="right"/>
    </xf>
    <xf numFmtId="49" fontId="9" fillId="0" borderId="11" xfId="0" applyNumberFormat="1" applyFont="1" applyBorder="1"/>
    <xf numFmtId="4" fontId="9" fillId="0" borderId="11" xfId="0" applyNumberFormat="1" applyFont="1" applyFill="1" applyBorder="1"/>
    <xf numFmtId="4" fontId="9" fillId="0" borderId="11" xfId="0" applyNumberFormat="1" applyFont="1" applyBorder="1"/>
    <xf numFmtId="49" fontId="9" fillId="10" borderId="11" xfId="0" applyNumberFormat="1" applyFont="1" applyFill="1" applyBorder="1"/>
    <xf numFmtId="49" fontId="9" fillId="17" borderId="11" xfId="0" applyNumberFormat="1" applyFont="1" applyFill="1" applyBorder="1"/>
    <xf numFmtId="49" fontId="9" fillId="0" borderId="13" xfId="0" applyNumberFormat="1" applyFont="1" applyBorder="1"/>
    <xf numFmtId="4" fontId="9" fillId="0" borderId="13" xfId="0" applyNumberFormat="1" applyFont="1" applyBorder="1"/>
    <xf numFmtId="49" fontId="12" fillId="0" borderId="11" xfId="0" applyNumberFormat="1" applyFont="1" applyBorder="1"/>
    <xf numFmtId="49" fontId="9" fillId="0" borderId="0" xfId="0" applyNumberFormat="1" applyFont="1"/>
    <xf numFmtId="4" fontId="9" fillId="0" borderId="0" xfId="0" applyNumberFormat="1" applyFont="1"/>
    <xf numFmtId="4" fontId="11" fillId="0" borderId="0" xfId="0" applyNumberFormat="1" applyFont="1"/>
    <xf numFmtId="49" fontId="9" fillId="0" borderId="12" xfId="0" applyNumberFormat="1" applyFont="1" applyBorder="1"/>
    <xf numFmtId="4" fontId="9" fillId="0" borderId="1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D1A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tabSelected="1" workbookViewId="0">
      <selection activeCell="K32" sqref="K32"/>
    </sheetView>
  </sheetViews>
  <sheetFormatPr defaultRowHeight="15" x14ac:dyDescent="0.25"/>
  <cols>
    <col min="1" max="1" width="2.28515625" customWidth="1"/>
    <col min="2" max="2" width="36.5703125" customWidth="1"/>
    <col min="3" max="3" width="10.7109375" customWidth="1"/>
    <col min="4" max="4" width="11.140625" customWidth="1"/>
    <col min="5" max="5" width="11.85546875" bestFit="1" customWidth="1"/>
    <col min="6" max="6" width="16" customWidth="1"/>
    <col min="7" max="7" width="3" customWidth="1"/>
  </cols>
  <sheetData>
    <row r="1" spans="2:7" ht="26.25" x14ac:dyDescent="0.4">
      <c r="B1" s="1" t="s">
        <v>134</v>
      </c>
    </row>
    <row r="2" spans="2:7" ht="15.75" customHeight="1" x14ac:dyDescent="0.4">
      <c r="B2" s="1"/>
    </row>
    <row r="3" spans="2:7" ht="24.75" customHeight="1" x14ac:dyDescent="0.4">
      <c r="B3" s="73" t="s">
        <v>135</v>
      </c>
      <c r="C3" s="7"/>
      <c r="D3" s="7"/>
      <c r="E3" s="7"/>
      <c r="F3" s="7"/>
    </row>
    <row r="5" spans="2:7" ht="15.75" x14ac:dyDescent="0.25">
      <c r="B5" s="74" t="s">
        <v>137</v>
      </c>
      <c r="C5" s="75" t="s">
        <v>26</v>
      </c>
      <c r="D5" s="75" t="s">
        <v>44</v>
      </c>
      <c r="E5" s="75" t="s">
        <v>3</v>
      </c>
      <c r="F5" s="75" t="s">
        <v>55</v>
      </c>
    </row>
    <row r="6" spans="2:7" x14ac:dyDescent="0.25">
      <c r="B6" t="s">
        <v>0</v>
      </c>
      <c r="C6" s="30">
        <v>1</v>
      </c>
      <c r="D6" s="3">
        <v>35000</v>
      </c>
      <c r="E6" s="3">
        <f>D6*1.34</f>
        <v>46900</v>
      </c>
      <c r="F6" s="3">
        <f>E6*C6</f>
        <v>46900</v>
      </c>
    </row>
    <row r="7" spans="2:7" x14ac:dyDescent="0.25">
      <c r="B7" t="s">
        <v>42</v>
      </c>
      <c r="C7" s="30">
        <v>1</v>
      </c>
      <c r="D7" s="3"/>
      <c r="E7" s="3">
        <v>3000</v>
      </c>
      <c r="F7" s="3">
        <f>E7*C7</f>
        <v>3000</v>
      </c>
    </row>
    <row r="8" spans="2:7" x14ac:dyDescent="0.25">
      <c r="B8" s="2" t="s">
        <v>15</v>
      </c>
      <c r="D8" s="10"/>
      <c r="F8" s="10">
        <f>-SUM(F6:F7)</f>
        <v>-49900</v>
      </c>
    </row>
    <row r="9" spans="2:7" x14ac:dyDescent="0.25">
      <c r="D9" s="3"/>
      <c r="E9" s="3"/>
    </row>
    <row r="10" spans="2:7" ht="15.75" x14ac:dyDescent="0.25">
      <c r="B10" s="74" t="s">
        <v>1</v>
      </c>
      <c r="C10" s="75" t="s">
        <v>26</v>
      </c>
      <c r="D10" s="75" t="s">
        <v>44</v>
      </c>
      <c r="E10" s="75" t="s">
        <v>3</v>
      </c>
      <c r="F10" s="75" t="s">
        <v>55</v>
      </c>
    </row>
    <row r="11" spans="2:7" x14ac:dyDescent="0.25">
      <c r="B11" t="s">
        <v>58</v>
      </c>
      <c r="C11" s="30">
        <v>1</v>
      </c>
      <c r="D11" s="3">
        <v>22000</v>
      </c>
      <c r="E11" s="3">
        <f>D11*1.34</f>
        <v>29480</v>
      </c>
      <c r="F11" s="3">
        <f>E11*C11</f>
        <v>29480</v>
      </c>
    </row>
    <row r="12" spans="2:7" x14ac:dyDescent="0.25">
      <c r="B12" t="s">
        <v>132</v>
      </c>
      <c r="C12" s="30">
        <v>1</v>
      </c>
      <c r="D12" s="3">
        <v>7000</v>
      </c>
      <c r="E12" s="3">
        <f>D12*1.34</f>
        <v>9380</v>
      </c>
      <c r="F12" s="3">
        <f>E12*C12</f>
        <v>9380</v>
      </c>
    </row>
    <row r="13" spans="2:7" x14ac:dyDescent="0.25">
      <c r="B13" s="2" t="s">
        <v>117</v>
      </c>
      <c r="D13" s="10"/>
      <c r="F13" s="14">
        <f>SUM(F11:F12)</f>
        <v>38860</v>
      </c>
      <c r="G13" s="72"/>
    </row>
    <row r="14" spans="2:7" x14ac:dyDescent="0.25">
      <c r="B14" s="72" t="s">
        <v>34</v>
      </c>
      <c r="D14" s="10"/>
      <c r="F14" s="98">
        <v>26800</v>
      </c>
    </row>
    <row r="15" spans="2:7" x14ac:dyDescent="0.25">
      <c r="B15" s="72" t="s">
        <v>114</v>
      </c>
      <c r="D15" s="10"/>
      <c r="F15" s="98">
        <v>17550</v>
      </c>
    </row>
    <row r="16" spans="2:7" x14ac:dyDescent="0.25">
      <c r="B16" s="15" t="s">
        <v>59</v>
      </c>
      <c r="C16" s="15"/>
      <c r="D16" s="16"/>
      <c r="E16" s="16"/>
      <c r="F16" s="16">
        <f>F15-F13-F14</f>
        <v>-48110</v>
      </c>
    </row>
    <row r="17" spans="2:15" x14ac:dyDescent="0.25">
      <c r="B17" s="2"/>
      <c r="D17" s="10"/>
      <c r="F17" s="10"/>
    </row>
    <row r="18" spans="2:15" ht="15.75" x14ac:dyDescent="0.25">
      <c r="B18" s="74" t="s">
        <v>74</v>
      </c>
      <c r="C18" s="75" t="s">
        <v>26</v>
      </c>
      <c r="D18" s="75" t="s">
        <v>44</v>
      </c>
      <c r="E18" s="75" t="s">
        <v>3</v>
      </c>
      <c r="F18" s="75" t="s">
        <v>55</v>
      </c>
    </row>
    <row r="19" spans="2:15" x14ac:dyDescent="0.25">
      <c r="B19" t="s">
        <v>28</v>
      </c>
      <c r="C19" s="30">
        <v>0.5</v>
      </c>
      <c r="D19" s="3">
        <v>22000</v>
      </c>
      <c r="E19" s="3">
        <f t="shared" ref="E19:E20" si="0">D19*1.34</f>
        <v>29480</v>
      </c>
      <c r="F19" s="3">
        <f>E19*C19</f>
        <v>14740</v>
      </c>
      <c r="L19" s="30"/>
      <c r="M19" s="3"/>
      <c r="N19" s="3"/>
      <c r="O19" s="3"/>
    </row>
    <row r="20" spans="2:15" x14ac:dyDescent="0.25">
      <c r="B20" t="s">
        <v>43</v>
      </c>
      <c r="C20" s="30">
        <v>0.5</v>
      </c>
      <c r="D20" s="3">
        <v>12000</v>
      </c>
      <c r="E20" s="3">
        <f t="shared" si="0"/>
        <v>16080.000000000002</v>
      </c>
      <c r="F20" s="3">
        <f t="shared" ref="F20:F24" si="1">E20*C20</f>
        <v>8040.0000000000009</v>
      </c>
      <c r="L20" s="30"/>
      <c r="M20" s="3"/>
      <c r="N20" s="3"/>
      <c r="O20" s="3"/>
    </row>
    <row r="21" spans="2:15" x14ac:dyDescent="0.25">
      <c r="B21" s="31" t="s">
        <v>127</v>
      </c>
      <c r="C21" s="30"/>
      <c r="D21" s="3"/>
      <c r="E21" s="3"/>
      <c r="F21" s="3"/>
      <c r="K21" s="31"/>
      <c r="L21" s="30"/>
      <c r="M21" s="3"/>
      <c r="N21" s="3"/>
      <c r="O21" s="3"/>
    </row>
    <row r="22" spans="2:15" x14ac:dyDescent="0.25">
      <c r="B22" t="s">
        <v>128</v>
      </c>
      <c r="C22" s="30"/>
      <c r="D22" s="3"/>
      <c r="E22" s="3"/>
      <c r="F22" s="3"/>
      <c r="L22" s="30"/>
      <c r="M22" s="3"/>
      <c r="N22" s="3"/>
      <c r="O22" s="3"/>
    </row>
    <row r="23" spans="2:15" x14ac:dyDescent="0.25">
      <c r="B23" t="s">
        <v>129</v>
      </c>
      <c r="C23" s="30"/>
      <c r="D23" s="3"/>
      <c r="E23" s="3"/>
      <c r="F23" s="3"/>
      <c r="L23" s="30"/>
      <c r="M23" s="3"/>
      <c r="N23" s="3"/>
      <c r="O23" s="3"/>
    </row>
    <row r="24" spans="2:15" x14ac:dyDescent="0.25">
      <c r="B24" t="s">
        <v>130</v>
      </c>
      <c r="C24" s="30">
        <v>200</v>
      </c>
      <c r="D24" s="3">
        <v>100</v>
      </c>
      <c r="E24" s="3">
        <f>D24*1.34</f>
        <v>134</v>
      </c>
      <c r="F24" s="3">
        <f t="shared" si="1"/>
        <v>26800</v>
      </c>
      <c r="L24" s="30"/>
      <c r="M24" s="3"/>
      <c r="N24" s="3"/>
      <c r="O24" s="3"/>
    </row>
    <row r="25" spans="2:15" x14ac:dyDescent="0.25">
      <c r="B25" s="2" t="s">
        <v>117</v>
      </c>
      <c r="D25" s="10"/>
      <c r="F25" s="14">
        <f>SUM(F19:F24)</f>
        <v>49580</v>
      </c>
    </row>
    <row r="26" spans="2:15" x14ac:dyDescent="0.25">
      <c r="B26" s="72" t="s">
        <v>61</v>
      </c>
      <c r="F26" s="14">
        <v>25000</v>
      </c>
    </row>
    <row r="27" spans="2:15" x14ac:dyDescent="0.25">
      <c r="B27" s="72" t="s">
        <v>113</v>
      </c>
      <c r="D27" s="10"/>
      <c r="F27" s="14">
        <f>'Plán akcí'!F22</f>
        <v>40935</v>
      </c>
    </row>
    <row r="28" spans="2:15" x14ac:dyDescent="0.25">
      <c r="B28" s="15" t="s">
        <v>59</v>
      </c>
      <c r="C28" s="15"/>
      <c r="D28" s="16"/>
      <c r="E28" s="16"/>
      <c r="F28" s="16">
        <f>F27-F25-F26</f>
        <v>-33645</v>
      </c>
    </row>
    <row r="29" spans="2:15" x14ac:dyDescent="0.25">
      <c r="B29" s="2"/>
      <c r="C29" s="2"/>
      <c r="D29" s="10"/>
      <c r="E29" s="10"/>
      <c r="F29" s="10"/>
    </row>
    <row r="30" spans="2:15" x14ac:dyDescent="0.25">
      <c r="B30" s="76" t="s">
        <v>138</v>
      </c>
      <c r="C30" s="78"/>
      <c r="D30" s="81"/>
      <c r="E30" s="81"/>
      <c r="F30" s="79">
        <f>F28+F16+F8</f>
        <v>-131655</v>
      </c>
      <c r="I30" s="30"/>
    </row>
    <row r="32" spans="2:15" ht="18.75" x14ac:dyDescent="0.3">
      <c r="B32" s="69" t="s">
        <v>139</v>
      </c>
      <c r="C32" s="70"/>
      <c r="D32" s="70"/>
      <c r="E32" s="70"/>
      <c r="F32" s="80">
        <f>F30*12</f>
        <v>-1579860</v>
      </c>
    </row>
    <row r="33" spans="2:9" x14ac:dyDescent="0.25">
      <c r="B33" s="2"/>
      <c r="C33" s="2"/>
      <c r="D33" s="10"/>
      <c r="E33" s="10"/>
      <c r="F33" s="10"/>
    </row>
    <row r="34" spans="2:9" ht="24.75" customHeight="1" x14ac:dyDescent="0.4">
      <c r="B34" s="73" t="s">
        <v>136</v>
      </c>
      <c r="C34" s="7"/>
      <c r="D34" s="7"/>
      <c r="E34" s="7"/>
      <c r="F34" s="7"/>
    </row>
    <row r="35" spans="2:9" x14ac:dyDescent="0.25">
      <c r="B35" s="2"/>
      <c r="C35" s="2"/>
      <c r="D35" s="10"/>
      <c r="E35" s="10"/>
      <c r="F35" s="10"/>
    </row>
    <row r="36" spans="2:9" ht="15.75" x14ac:dyDescent="0.25">
      <c r="B36" s="74" t="s">
        <v>2</v>
      </c>
      <c r="C36" s="75"/>
      <c r="D36" s="75"/>
      <c r="E36" s="75"/>
      <c r="F36" s="75" t="s">
        <v>55</v>
      </c>
    </row>
    <row r="37" spans="2:9" x14ac:dyDescent="0.25">
      <c r="I37" s="30"/>
    </row>
    <row r="38" spans="2:9" x14ac:dyDescent="0.25">
      <c r="B38" s="72" t="s">
        <v>131</v>
      </c>
      <c r="C38" s="10"/>
      <c r="D38" s="10"/>
      <c r="E38" s="2"/>
      <c r="F38" s="14">
        <f>'Gastro-2019'!F22</f>
        <v>487812.5</v>
      </c>
      <c r="I38" s="30"/>
    </row>
    <row r="39" spans="2:9" x14ac:dyDescent="0.25">
      <c r="B39" s="72" t="s">
        <v>60</v>
      </c>
      <c r="C39" s="10"/>
      <c r="D39" s="10"/>
      <c r="F39" s="14">
        <f>'Gastro-2019'!F46</f>
        <v>285420</v>
      </c>
      <c r="I39" s="30"/>
    </row>
    <row r="40" spans="2:9" x14ac:dyDescent="0.25">
      <c r="B40" s="72" t="s">
        <v>118</v>
      </c>
      <c r="C40" s="3"/>
      <c r="D40" s="3"/>
      <c r="F40" s="14">
        <v>30000</v>
      </c>
      <c r="I40" s="30"/>
    </row>
    <row r="41" spans="2:9" x14ac:dyDescent="0.25">
      <c r="C41" s="3"/>
      <c r="D41" s="3"/>
      <c r="F41" s="3"/>
      <c r="I41" s="30"/>
    </row>
    <row r="42" spans="2:9" x14ac:dyDescent="0.25">
      <c r="B42" s="76" t="s">
        <v>140</v>
      </c>
      <c r="C42" s="77"/>
      <c r="D42" s="78"/>
      <c r="E42" s="78"/>
      <c r="F42" s="79">
        <f>F38-F39-F40</f>
        <v>172392.5</v>
      </c>
      <c r="I42" s="30"/>
    </row>
    <row r="43" spans="2:9" x14ac:dyDescent="0.25">
      <c r="B43" s="36"/>
      <c r="C43" s="36"/>
      <c r="D43" s="37"/>
      <c r="E43" s="37"/>
      <c r="F43" s="37"/>
      <c r="I43" s="30"/>
    </row>
    <row r="44" spans="2:9" ht="18.75" x14ac:dyDescent="0.3">
      <c r="B44" s="69" t="s">
        <v>141</v>
      </c>
      <c r="C44" s="70"/>
      <c r="D44" s="70"/>
      <c r="E44" s="70"/>
      <c r="F44" s="80">
        <f>F42*12</f>
        <v>2068710</v>
      </c>
      <c r="I44" s="30"/>
    </row>
    <row r="45" spans="2:9" x14ac:dyDescent="0.25">
      <c r="B45" s="36"/>
      <c r="C45" s="36"/>
      <c r="D45" s="37"/>
      <c r="E45" s="37"/>
      <c r="F45" s="37"/>
      <c r="I45" s="30"/>
    </row>
    <row r="46" spans="2:9" ht="18.75" x14ac:dyDescent="0.3">
      <c r="B46" s="85" t="s">
        <v>152</v>
      </c>
      <c r="C46" s="85"/>
      <c r="D46" s="85"/>
      <c r="E46" s="85"/>
      <c r="F46" s="86">
        <f>F42+F30</f>
        <v>40737.5</v>
      </c>
    </row>
    <row r="47" spans="2:9" ht="18.75" x14ac:dyDescent="0.3">
      <c r="B47" s="85" t="s">
        <v>153</v>
      </c>
      <c r="C47" s="85"/>
      <c r="D47" s="85"/>
      <c r="E47" s="85"/>
      <c r="F47" s="86">
        <f>F44+F32</f>
        <v>488850</v>
      </c>
    </row>
    <row r="49" spans="6:6" x14ac:dyDescent="0.25">
      <c r="F49" s="3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2" workbookViewId="0">
      <selection activeCell="A17" sqref="A17"/>
    </sheetView>
  </sheetViews>
  <sheetFormatPr defaultRowHeight="15" x14ac:dyDescent="0.25"/>
  <cols>
    <col min="1" max="1" width="29.140625" customWidth="1"/>
    <col min="2" max="2" width="8.85546875" customWidth="1"/>
    <col min="3" max="3" width="7.85546875" customWidth="1"/>
    <col min="4" max="4" width="10.140625" customWidth="1"/>
    <col min="5" max="5" width="9" customWidth="1"/>
    <col min="6" max="6" width="10.140625" customWidth="1"/>
    <col min="7" max="7" width="1.42578125" customWidth="1"/>
    <col min="8" max="8" width="13.140625" customWidth="1"/>
  </cols>
  <sheetData>
    <row r="1" spans="1:8" ht="23.25" x14ac:dyDescent="0.35">
      <c r="A1" s="51" t="s">
        <v>146</v>
      </c>
      <c r="B1" s="49"/>
      <c r="C1" s="49"/>
      <c r="D1" s="49"/>
      <c r="E1" s="49"/>
      <c r="F1" s="49"/>
      <c r="G1" s="27"/>
    </row>
    <row r="3" spans="1:8" ht="21" x14ac:dyDescent="0.35">
      <c r="A3" s="67" t="s">
        <v>57</v>
      </c>
      <c r="B3" s="68" t="s">
        <v>25</v>
      </c>
      <c r="C3" s="68" t="s">
        <v>26</v>
      </c>
      <c r="D3" s="68" t="s">
        <v>7</v>
      </c>
      <c r="E3" s="68" t="s">
        <v>116</v>
      </c>
      <c r="F3" s="68" t="s">
        <v>115</v>
      </c>
    </row>
    <row r="4" spans="1:8" x14ac:dyDescent="0.25">
      <c r="A4" t="s">
        <v>24</v>
      </c>
      <c r="B4">
        <v>25</v>
      </c>
      <c r="C4" s="30">
        <v>50</v>
      </c>
      <c r="D4" s="3">
        <f t="shared" ref="D4:D16" si="0">B4*C4</f>
        <v>1250</v>
      </c>
      <c r="E4" s="3">
        <f>D4*0.5</f>
        <v>625</v>
      </c>
      <c r="F4" s="3">
        <f>D4-E4</f>
        <v>625</v>
      </c>
      <c r="H4" s="30"/>
    </row>
    <row r="5" spans="1:8" x14ac:dyDescent="0.25">
      <c r="A5" t="s">
        <v>16</v>
      </c>
      <c r="B5">
        <v>75</v>
      </c>
      <c r="C5" s="30">
        <v>40</v>
      </c>
      <c r="D5" s="3">
        <f t="shared" si="0"/>
        <v>3000</v>
      </c>
      <c r="E5" s="3">
        <f t="shared" ref="E5:E16" si="1">D5*0.5</f>
        <v>1500</v>
      </c>
      <c r="F5" s="3">
        <f t="shared" ref="F5:F16" si="2">D5-E5</f>
        <v>1500</v>
      </c>
      <c r="H5" s="30"/>
    </row>
    <row r="6" spans="1:8" x14ac:dyDescent="0.25">
      <c r="A6" t="s">
        <v>17</v>
      </c>
      <c r="B6">
        <v>75</v>
      </c>
      <c r="C6" s="30">
        <v>20</v>
      </c>
      <c r="D6" s="3">
        <f t="shared" si="0"/>
        <v>1500</v>
      </c>
      <c r="E6" s="3">
        <f t="shared" si="1"/>
        <v>750</v>
      </c>
      <c r="F6" s="3">
        <f t="shared" si="2"/>
        <v>750</v>
      </c>
      <c r="H6" s="30"/>
    </row>
    <row r="7" spans="1:8" x14ac:dyDescent="0.25">
      <c r="A7" t="s">
        <v>18</v>
      </c>
      <c r="B7">
        <v>75</v>
      </c>
      <c r="C7" s="30">
        <v>60</v>
      </c>
      <c r="D7" s="3">
        <f t="shared" si="0"/>
        <v>4500</v>
      </c>
      <c r="E7" s="3">
        <f t="shared" si="1"/>
        <v>2250</v>
      </c>
      <c r="F7" s="3">
        <f t="shared" si="2"/>
        <v>2250</v>
      </c>
      <c r="H7" s="30"/>
    </row>
    <row r="8" spans="1:8" x14ac:dyDescent="0.25">
      <c r="A8" t="s">
        <v>32</v>
      </c>
      <c r="B8">
        <v>25</v>
      </c>
      <c r="C8" s="30">
        <v>30</v>
      </c>
      <c r="D8" s="3">
        <f t="shared" si="0"/>
        <v>750</v>
      </c>
      <c r="E8" s="3">
        <f t="shared" si="1"/>
        <v>375</v>
      </c>
      <c r="F8" s="3">
        <f t="shared" si="2"/>
        <v>375</v>
      </c>
      <c r="H8" s="30"/>
    </row>
    <row r="9" spans="1:8" x14ac:dyDescent="0.25">
      <c r="A9" t="s">
        <v>33</v>
      </c>
      <c r="B9">
        <v>120</v>
      </c>
      <c r="C9" s="30">
        <v>10</v>
      </c>
      <c r="D9" s="3">
        <f t="shared" si="0"/>
        <v>1200</v>
      </c>
      <c r="E9" s="3">
        <f t="shared" si="1"/>
        <v>600</v>
      </c>
      <c r="F9" s="3">
        <f t="shared" si="2"/>
        <v>600</v>
      </c>
      <c r="H9" s="30"/>
    </row>
    <row r="10" spans="1:8" x14ac:dyDescent="0.25">
      <c r="A10" t="s">
        <v>31</v>
      </c>
      <c r="B10">
        <v>35</v>
      </c>
      <c r="C10" s="30">
        <v>30</v>
      </c>
      <c r="D10" s="3">
        <f t="shared" si="0"/>
        <v>1050</v>
      </c>
      <c r="E10" s="3">
        <f t="shared" si="1"/>
        <v>525</v>
      </c>
      <c r="F10" s="3">
        <f t="shared" si="2"/>
        <v>525</v>
      </c>
      <c r="H10" s="30"/>
    </row>
    <row r="11" spans="1:8" x14ac:dyDescent="0.25">
      <c r="A11" t="s">
        <v>19</v>
      </c>
      <c r="B11">
        <v>150</v>
      </c>
      <c r="C11" s="30">
        <v>30</v>
      </c>
      <c r="D11" s="3">
        <f t="shared" si="0"/>
        <v>4500</v>
      </c>
      <c r="E11" s="3">
        <f t="shared" si="1"/>
        <v>2250</v>
      </c>
      <c r="F11" s="3">
        <f t="shared" si="2"/>
        <v>2250</v>
      </c>
      <c r="H11" s="30"/>
    </row>
    <row r="12" spans="1:8" x14ac:dyDescent="0.25">
      <c r="A12" t="s">
        <v>20</v>
      </c>
      <c r="B12">
        <v>35</v>
      </c>
      <c r="C12" s="30">
        <v>60</v>
      </c>
      <c r="D12" s="3">
        <f t="shared" si="0"/>
        <v>2100</v>
      </c>
      <c r="E12" s="3">
        <f t="shared" si="1"/>
        <v>1050</v>
      </c>
      <c r="F12" s="3">
        <f t="shared" si="2"/>
        <v>1050</v>
      </c>
      <c r="H12" s="30"/>
    </row>
    <row r="13" spans="1:8" x14ac:dyDescent="0.25">
      <c r="A13" t="s">
        <v>21</v>
      </c>
      <c r="B13">
        <v>30</v>
      </c>
      <c r="C13" s="30">
        <v>120</v>
      </c>
      <c r="D13" s="3">
        <f t="shared" si="0"/>
        <v>3600</v>
      </c>
      <c r="E13" s="3">
        <f t="shared" si="1"/>
        <v>1800</v>
      </c>
      <c r="F13" s="3">
        <f t="shared" si="2"/>
        <v>1800</v>
      </c>
      <c r="H13" s="30"/>
    </row>
    <row r="14" spans="1:8" x14ac:dyDescent="0.25">
      <c r="A14" t="s">
        <v>22</v>
      </c>
      <c r="B14">
        <v>25</v>
      </c>
      <c r="C14" s="30">
        <v>90</v>
      </c>
      <c r="D14" s="3">
        <f t="shared" si="0"/>
        <v>2250</v>
      </c>
      <c r="E14" s="3">
        <f t="shared" si="1"/>
        <v>1125</v>
      </c>
      <c r="F14" s="3">
        <f t="shared" si="2"/>
        <v>1125</v>
      </c>
      <c r="H14" s="30"/>
    </row>
    <row r="15" spans="1:8" x14ac:dyDescent="0.25">
      <c r="A15" t="s">
        <v>23</v>
      </c>
      <c r="B15">
        <v>30</v>
      </c>
      <c r="C15" s="30">
        <v>30</v>
      </c>
      <c r="D15" s="3">
        <f t="shared" si="0"/>
        <v>900</v>
      </c>
      <c r="E15" s="3">
        <f t="shared" si="1"/>
        <v>450</v>
      </c>
      <c r="F15" s="3">
        <f t="shared" si="2"/>
        <v>450</v>
      </c>
      <c r="H15" s="30"/>
    </row>
    <row r="16" spans="1:8" x14ac:dyDescent="0.25">
      <c r="A16" t="s">
        <v>35</v>
      </c>
      <c r="B16">
        <v>60</v>
      </c>
      <c r="C16" s="30">
        <v>10</v>
      </c>
      <c r="D16" s="3">
        <f t="shared" si="0"/>
        <v>600</v>
      </c>
      <c r="E16" s="3">
        <f t="shared" si="1"/>
        <v>300</v>
      </c>
      <c r="F16" s="3">
        <f t="shared" si="2"/>
        <v>300</v>
      </c>
      <c r="H16" s="30"/>
    </row>
    <row r="17" spans="1:7" x14ac:dyDescent="0.25">
      <c r="A17" s="2" t="s">
        <v>142</v>
      </c>
      <c r="B17" s="2"/>
      <c r="C17" s="2"/>
      <c r="D17" s="14">
        <f>SUM(D4:D16)</f>
        <v>27200</v>
      </c>
      <c r="E17" s="14">
        <f>SUM(E4:E16)</f>
        <v>13600</v>
      </c>
      <c r="F17" s="10">
        <f>SUM(F4:F15)</f>
        <v>13300</v>
      </c>
    </row>
    <row r="18" spans="1:7" x14ac:dyDescent="0.25">
      <c r="A18" s="2" t="s">
        <v>143</v>
      </c>
      <c r="B18" s="2"/>
      <c r="C18" s="2"/>
      <c r="D18" s="14">
        <f>D17*30</f>
        <v>816000</v>
      </c>
      <c r="E18" s="14">
        <f>E17*30</f>
        <v>408000</v>
      </c>
      <c r="F18" s="37">
        <f>F17*30</f>
        <v>399000</v>
      </c>
    </row>
    <row r="19" spans="1:7" x14ac:dyDescent="0.25">
      <c r="A19" s="2"/>
      <c r="B19" s="2"/>
      <c r="C19" s="2"/>
      <c r="D19" s="10"/>
      <c r="E19" s="10"/>
      <c r="F19" s="10"/>
    </row>
    <row r="20" spans="1:7" x14ac:dyDescent="0.25">
      <c r="A20" s="82" t="s">
        <v>144</v>
      </c>
      <c r="D20" s="10"/>
      <c r="E20" s="10"/>
      <c r="F20" s="37">
        <f>'Plán akcí'!G22</f>
        <v>88812.5</v>
      </c>
      <c r="G20" s="10"/>
    </row>
    <row r="21" spans="1:7" x14ac:dyDescent="0.25">
      <c r="A21" s="2"/>
      <c r="D21" s="10"/>
      <c r="E21" s="10"/>
      <c r="F21" s="10"/>
      <c r="G21" s="10"/>
    </row>
    <row r="22" spans="1:7" ht="18.75" x14ac:dyDescent="0.3">
      <c r="A22" s="82" t="s">
        <v>145</v>
      </c>
      <c r="D22" s="10"/>
      <c r="E22" s="10"/>
      <c r="F22" s="64">
        <f>F18+F20</f>
        <v>487812.5</v>
      </c>
      <c r="G22" s="10"/>
    </row>
    <row r="24" spans="1:7" x14ac:dyDescent="0.25">
      <c r="A24" s="28" t="s">
        <v>51</v>
      </c>
      <c r="B24" s="60"/>
      <c r="C24" s="60"/>
      <c r="D24" s="61"/>
      <c r="E24" s="61" t="s">
        <v>110</v>
      </c>
      <c r="F24" s="62" t="s">
        <v>111</v>
      </c>
    </row>
    <row r="25" spans="1:7" x14ac:dyDescent="0.25">
      <c r="A25" t="s">
        <v>45</v>
      </c>
      <c r="D25" s="3"/>
      <c r="E25" s="3">
        <v>35000</v>
      </c>
      <c r="F25" s="3">
        <f t="shared" ref="F25:F33" si="3">E25*1.34</f>
        <v>46900</v>
      </c>
    </row>
    <row r="26" spans="1:7" x14ac:dyDescent="0.25">
      <c r="A26" t="s">
        <v>46</v>
      </c>
      <c r="D26" s="3"/>
      <c r="E26" s="3">
        <v>28000</v>
      </c>
      <c r="F26" s="3">
        <f t="shared" si="3"/>
        <v>37520</v>
      </c>
    </row>
    <row r="27" spans="1:7" x14ac:dyDescent="0.25">
      <c r="A27" t="s">
        <v>47</v>
      </c>
      <c r="D27" s="3"/>
      <c r="E27" s="3">
        <v>12000</v>
      </c>
      <c r="F27" s="3">
        <f t="shared" si="3"/>
        <v>16080.000000000002</v>
      </c>
    </row>
    <row r="28" spans="1:7" x14ac:dyDescent="0.25">
      <c r="D28" s="3"/>
      <c r="E28" s="3"/>
      <c r="F28" s="3"/>
    </row>
    <row r="29" spans="1:7" x14ac:dyDescent="0.25">
      <c r="A29" t="s">
        <v>48</v>
      </c>
      <c r="D29" s="3"/>
      <c r="E29" s="3">
        <v>20000</v>
      </c>
      <c r="F29" s="3">
        <f t="shared" si="3"/>
        <v>26800</v>
      </c>
    </row>
    <row r="30" spans="1:7" x14ac:dyDescent="0.25">
      <c r="A30" t="s">
        <v>49</v>
      </c>
      <c r="D30" s="3"/>
      <c r="E30" s="3">
        <v>20000</v>
      </c>
      <c r="F30" s="3">
        <f t="shared" si="3"/>
        <v>26800</v>
      </c>
    </row>
    <row r="31" spans="1:7" x14ac:dyDescent="0.25">
      <c r="D31" s="3"/>
      <c r="E31" s="3"/>
      <c r="F31" s="3"/>
    </row>
    <row r="32" spans="1:7" x14ac:dyDescent="0.25">
      <c r="A32" t="s">
        <v>50</v>
      </c>
      <c r="D32" s="3"/>
      <c r="E32" s="3">
        <v>12000</v>
      </c>
      <c r="F32" s="3">
        <f t="shared" si="3"/>
        <v>16080.000000000002</v>
      </c>
    </row>
    <row r="33" spans="1:6" x14ac:dyDescent="0.25">
      <c r="A33" t="s">
        <v>43</v>
      </c>
      <c r="D33" s="3"/>
      <c r="E33" s="3">
        <v>6000</v>
      </c>
      <c r="F33" s="3">
        <f t="shared" si="3"/>
        <v>8040.0000000000009</v>
      </c>
    </row>
    <row r="34" spans="1:6" x14ac:dyDescent="0.25">
      <c r="B34" s="3"/>
      <c r="C34" s="3"/>
    </row>
    <row r="35" spans="1:6" x14ac:dyDescent="0.25">
      <c r="A35" s="19" t="s">
        <v>56</v>
      </c>
      <c r="B35" s="19"/>
      <c r="C35" s="19"/>
      <c r="D35" s="19"/>
      <c r="E35" s="19"/>
      <c r="F35" s="29"/>
    </row>
    <row r="36" spans="1:6" x14ac:dyDescent="0.25">
      <c r="A36" t="s">
        <v>52</v>
      </c>
      <c r="B36" s="53" t="s">
        <v>53</v>
      </c>
      <c r="C36" s="54" t="s">
        <v>54</v>
      </c>
      <c r="D36" s="71" t="s">
        <v>55</v>
      </c>
      <c r="E36" s="55" t="s">
        <v>111</v>
      </c>
      <c r="F36" s="55" t="s">
        <v>55</v>
      </c>
    </row>
    <row r="37" spans="1:6" x14ac:dyDescent="0.25">
      <c r="A37" t="s">
        <v>45</v>
      </c>
      <c r="B37" s="38">
        <v>1</v>
      </c>
      <c r="C37" s="39">
        <v>0</v>
      </c>
      <c r="D37" s="56">
        <f t="shared" ref="D37:D45" si="4">B37+C37</f>
        <v>1</v>
      </c>
      <c r="E37" s="52">
        <f t="shared" ref="E37:E45" si="5">F25</f>
        <v>46900</v>
      </c>
      <c r="F37" s="52">
        <f t="shared" ref="F37:F45" si="6">D37*E37</f>
        <v>46900</v>
      </c>
    </row>
    <row r="38" spans="1:6" x14ac:dyDescent="0.25">
      <c r="A38" t="s">
        <v>46</v>
      </c>
      <c r="B38" s="38">
        <v>1</v>
      </c>
      <c r="C38" s="39">
        <v>1</v>
      </c>
      <c r="D38" s="56">
        <f t="shared" si="4"/>
        <v>2</v>
      </c>
      <c r="E38" s="52">
        <f t="shared" si="5"/>
        <v>37520</v>
      </c>
      <c r="F38" s="52">
        <f t="shared" si="6"/>
        <v>75040</v>
      </c>
    </row>
    <row r="39" spans="1:6" x14ac:dyDescent="0.25">
      <c r="A39" t="s">
        <v>47</v>
      </c>
      <c r="B39" s="38">
        <v>2</v>
      </c>
      <c r="C39" s="39">
        <v>0</v>
      </c>
      <c r="D39" s="56">
        <f t="shared" si="4"/>
        <v>2</v>
      </c>
      <c r="E39" s="52">
        <f t="shared" si="5"/>
        <v>16080.000000000002</v>
      </c>
      <c r="F39" s="52">
        <f t="shared" si="6"/>
        <v>32160.000000000004</v>
      </c>
    </row>
    <row r="40" spans="1:6" x14ac:dyDescent="0.25">
      <c r="B40" s="38"/>
      <c r="C40" s="39"/>
      <c r="D40" s="56"/>
      <c r="E40" s="52">
        <f t="shared" si="5"/>
        <v>0</v>
      </c>
      <c r="F40" s="52">
        <f t="shared" si="6"/>
        <v>0</v>
      </c>
    </row>
    <row r="41" spans="1:6" x14ac:dyDescent="0.25">
      <c r="A41" t="s">
        <v>48</v>
      </c>
      <c r="B41" s="38">
        <v>1</v>
      </c>
      <c r="C41" s="39">
        <v>1</v>
      </c>
      <c r="D41" s="56">
        <f t="shared" si="4"/>
        <v>2</v>
      </c>
      <c r="E41" s="52">
        <f t="shared" si="5"/>
        <v>26800</v>
      </c>
      <c r="F41" s="52">
        <f t="shared" si="6"/>
        <v>53600</v>
      </c>
    </row>
    <row r="42" spans="1:6" x14ac:dyDescent="0.25">
      <c r="A42" t="s">
        <v>49</v>
      </c>
      <c r="B42" s="38">
        <v>1</v>
      </c>
      <c r="C42" s="39">
        <v>1</v>
      </c>
      <c r="D42" s="56">
        <f t="shared" si="4"/>
        <v>2</v>
      </c>
      <c r="E42" s="52">
        <f t="shared" si="5"/>
        <v>26800</v>
      </c>
      <c r="F42" s="52">
        <f t="shared" si="6"/>
        <v>53600</v>
      </c>
    </row>
    <row r="43" spans="1:6" x14ac:dyDescent="0.25">
      <c r="B43" s="38"/>
      <c r="C43" s="39"/>
      <c r="D43" s="56"/>
      <c r="E43" s="52">
        <f t="shared" si="5"/>
        <v>0</v>
      </c>
      <c r="F43" s="52">
        <f t="shared" si="6"/>
        <v>0</v>
      </c>
    </row>
    <row r="44" spans="1:6" x14ac:dyDescent="0.25">
      <c r="A44" t="s">
        <v>50</v>
      </c>
      <c r="B44" s="38"/>
      <c r="C44" s="39">
        <v>1</v>
      </c>
      <c r="D44" s="56">
        <f t="shared" si="4"/>
        <v>1</v>
      </c>
      <c r="E44" s="52">
        <f t="shared" si="5"/>
        <v>16080.000000000002</v>
      </c>
      <c r="F44" s="52">
        <f t="shared" si="6"/>
        <v>16080.000000000002</v>
      </c>
    </row>
    <row r="45" spans="1:6" x14ac:dyDescent="0.25">
      <c r="A45" t="s">
        <v>43</v>
      </c>
      <c r="B45" s="38">
        <v>1</v>
      </c>
      <c r="C45" s="39"/>
      <c r="D45" s="56">
        <f t="shared" si="4"/>
        <v>1</v>
      </c>
      <c r="E45" s="52">
        <f t="shared" si="5"/>
        <v>8040.0000000000009</v>
      </c>
      <c r="F45" s="52">
        <f t="shared" si="6"/>
        <v>8040.0000000000009</v>
      </c>
    </row>
    <row r="46" spans="1:6" ht="18.75" x14ac:dyDescent="0.3">
      <c r="A46" s="82" t="s">
        <v>117</v>
      </c>
      <c r="B46" s="2"/>
      <c r="C46" s="2"/>
      <c r="F46" s="64">
        <f>SUM(F37:F45)</f>
        <v>285420</v>
      </c>
    </row>
    <row r="48" spans="1:6" x14ac:dyDescent="0.25">
      <c r="A48" t="s">
        <v>151</v>
      </c>
    </row>
  </sheetData>
  <pageMargins left="0.70866141732283461" right="0.70866141732283461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K11" sqref="K11"/>
    </sheetView>
  </sheetViews>
  <sheetFormatPr defaultRowHeight="15" x14ac:dyDescent="0.25"/>
  <cols>
    <col min="1" max="1" width="23.85546875" customWidth="1"/>
    <col min="2" max="2" width="9.5703125" customWidth="1"/>
    <col min="3" max="3" width="9.140625" customWidth="1"/>
    <col min="4" max="4" width="10.42578125" customWidth="1"/>
    <col min="5" max="5" width="7.7109375" customWidth="1"/>
    <col min="6" max="6" width="8.28515625" customWidth="1"/>
    <col min="7" max="7" width="8.42578125" customWidth="1"/>
    <col min="8" max="8" width="8.28515625" customWidth="1"/>
    <col min="9" max="9" width="1.28515625" customWidth="1"/>
  </cols>
  <sheetData>
    <row r="1" spans="1:8" ht="24" thickBot="1" x14ac:dyDescent="0.4">
      <c r="A1" s="51" t="s">
        <v>147</v>
      </c>
      <c r="B1" s="49"/>
      <c r="C1" s="49"/>
      <c r="D1" s="49"/>
      <c r="E1" s="49"/>
      <c r="F1" s="49"/>
      <c r="G1" s="49"/>
      <c r="H1" s="49"/>
    </row>
    <row r="2" spans="1:8" ht="15.75" thickBot="1" x14ac:dyDescent="0.3">
      <c r="A2" s="44" t="s">
        <v>107</v>
      </c>
      <c r="B2" s="45" t="s">
        <v>108</v>
      </c>
      <c r="C2" s="46" t="s">
        <v>112</v>
      </c>
      <c r="D2" s="46" t="s">
        <v>119</v>
      </c>
      <c r="E2" s="57" t="s">
        <v>126</v>
      </c>
      <c r="F2" s="59" t="s">
        <v>120</v>
      </c>
      <c r="G2" s="46" t="s">
        <v>2</v>
      </c>
      <c r="H2" s="47" t="s">
        <v>15</v>
      </c>
    </row>
    <row r="3" spans="1:8" x14ac:dyDescent="0.25">
      <c r="A3" s="48" t="s">
        <v>93</v>
      </c>
      <c r="B3" s="43">
        <f>'Ekonomika akcí-obecně'!C25</f>
        <v>60</v>
      </c>
      <c r="C3" s="34">
        <f>'Ekonomika akcí-obecně'!G25</f>
        <v>1782</v>
      </c>
      <c r="D3" s="34">
        <v>0</v>
      </c>
      <c r="E3" s="30">
        <v>1</v>
      </c>
      <c r="F3" s="50">
        <f>C3*E3</f>
        <v>1782</v>
      </c>
      <c r="G3" s="50">
        <f>D3*E3</f>
        <v>0</v>
      </c>
      <c r="H3" s="58">
        <f>F3+G3</f>
        <v>1782</v>
      </c>
    </row>
    <row r="4" spans="1:8" x14ac:dyDescent="0.25">
      <c r="A4" s="48" t="s">
        <v>94</v>
      </c>
      <c r="B4" s="33">
        <f>'Ekonomika akcí-obecně'!C71</f>
        <v>150</v>
      </c>
      <c r="C4" s="34">
        <f>'Ekonomika akcí-obecně'!G71</f>
        <v>1500</v>
      </c>
      <c r="D4" s="42">
        <v>0</v>
      </c>
      <c r="E4" s="30">
        <v>0.5</v>
      </c>
      <c r="F4" s="50">
        <f t="shared" ref="F4:F21" si="0">C4*E4</f>
        <v>750</v>
      </c>
      <c r="G4" s="50">
        <f t="shared" ref="G4:G21" si="1">D4*E4</f>
        <v>0</v>
      </c>
      <c r="H4" s="58">
        <f t="shared" ref="H4:H21" si="2">F4+G4</f>
        <v>750</v>
      </c>
    </row>
    <row r="5" spans="1:8" x14ac:dyDescent="0.25">
      <c r="A5" s="48" t="s">
        <v>95</v>
      </c>
      <c r="B5" s="43">
        <f>'Ekonomika akcí-obecně'!C97</f>
        <v>90</v>
      </c>
      <c r="C5" s="35">
        <f>'Ekonomika akcí-obecně'!G97</f>
        <v>1050</v>
      </c>
      <c r="D5" s="34">
        <v>0</v>
      </c>
      <c r="E5" s="30">
        <v>0.5</v>
      </c>
      <c r="F5" s="50">
        <f t="shared" si="0"/>
        <v>525</v>
      </c>
      <c r="G5" s="50">
        <f t="shared" si="1"/>
        <v>0</v>
      </c>
      <c r="H5" s="58">
        <f t="shared" si="2"/>
        <v>525</v>
      </c>
    </row>
    <row r="6" spans="1:8" x14ac:dyDescent="0.25">
      <c r="A6" s="48" t="s">
        <v>87</v>
      </c>
      <c r="B6" s="43">
        <f>'Ekonomika akcí-obecně'!C77</f>
        <v>60</v>
      </c>
      <c r="C6" s="34">
        <f>'Ekonomika akcí-obecně'!G77</f>
        <v>1100</v>
      </c>
      <c r="D6" s="34">
        <f>'Ekonomika akcí-obecně'!G78</f>
        <v>4500</v>
      </c>
      <c r="E6" s="30">
        <v>2</v>
      </c>
      <c r="F6" s="50">
        <f t="shared" si="0"/>
        <v>2200</v>
      </c>
      <c r="G6" s="50">
        <f t="shared" si="1"/>
        <v>9000</v>
      </c>
      <c r="H6" s="58">
        <f t="shared" si="2"/>
        <v>11200</v>
      </c>
    </row>
    <row r="7" spans="1:8" x14ac:dyDescent="0.25">
      <c r="A7" s="48" t="s">
        <v>90</v>
      </c>
      <c r="B7" s="43">
        <f>'Ekonomika akcí-obecně'!C15</f>
        <v>20</v>
      </c>
      <c r="C7" s="35">
        <f>'Ekonomika akcí-obecně'!G15</f>
        <v>594</v>
      </c>
      <c r="D7" s="42">
        <v>0</v>
      </c>
      <c r="E7" s="30">
        <v>4</v>
      </c>
      <c r="F7" s="50">
        <f t="shared" si="0"/>
        <v>2376</v>
      </c>
      <c r="G7" s="50">
        <f t="shared" si="1"/>
        <v>0</v>
      </c>
      <c r="H7" s="58">
        <f t="shared" si="2"/>
        <v>2376</v>
      </c>
    </row>
    <row r="8" spans="1:8" x14ac:dyDescent="0.25">
      <c r="A8" s="48" t="s">
        <v>96</v>
      </c>
      <c r="B8" s="43">
        <f>'Ekonomika akcí-obecně'!C5</f>
        <v>20</v>
      </c>
      <c r="C8" s="35">
        <f>'Ekonomika akcí-obecně'!G5</f>
        <v>990</v>
      </c>
      <c r="D8" s="42">
        <v>0</v>
      </c>
      <c r="E8" s="30">
        <v>4</v>
      </c>
      <c r="F8" s="50">
        <f t="shared" si="0"/>
        <v>3960</v>
      </c>
      <c r="G8" s="50">
        <f t="shared" si="1"/>
        <v>0</v>
      </c>
      <c r="H8" s="58">
        <f t="shared" si="2"/>
        <v>3960</v>
      </c>
    </row>
    <row r="9" spans="1:8" x14ac:dyDescent="0.25">
      <c r="A9" s="48" t="s">
        <v>97</v>
      </c>
      <c r="B9" s="43">
        <f>'Ekonomika akcí-obecně'!C20</f>
        <v>10</v>
      </c>
      <c r="C9" s="35">
        <f>'Ekonomika akcí-obecně'!G20</f>
        <v>396</v>
      </c>
      <c r="D9" s="42">
        <v>0</v>
      </c>
      <c r="E9" s="30">
        <v>2</v>
      </c>
      <c r="F9" s="50">
        <f t="shared" si="0"/>
        <v>792</v>
      </c>
      <c r="G9" s="50">
        <f t="shared" si="1"/>
        <v>0</v>
      </c>
      <c r="H9" s="58">
        <f t="shared" si="2"/>
        <v>792</v>
      </c>
    </row>
    <row r="10" spans="1:8" x14ac:dyDescent="0.25">
      <c r="A10" s="48" t="s">
        <v>89</v>
      </c>
      <c r="B10" s="43">
        <f>'Ekonomika akcí-obecně'!C34</f>
        <v>100</v>
      </c>
      <c r="C10" s="35">
        <f>'Ekonomika akcí-obecně'!G34</f>
        <v>1150</v>
      </c>
      <c r="D10" s="34">
        <f>'Ekonomika akcí-obecně'!G35</f>
        <v>7500</v>
      </c>
      <c r="E10" s="30">
        <v>2</v>
      </c>
      <c r="F10" s="50">
        <f t="shared" si="0"/>
        <v>2300</v>
      </c>
      <c r="G10" s="50">
        <f t="shared" si="1"/>
        <v>15000</v>
      </c>
      <c r="H10" s="58">
        <f t="shared" si="2"/>
        <v>17300</v>
      </c>
    </row>
    <row r="11" spans="1:8" x14ac:dyDescent="0.25">
      <c r="A11" s="48" t="s">
        <v>98</v>
      </c>
      <c r="B11" s="33">
        <f>'Ekonomika akcí-obecně'!C44</f>
        <v>300</v>
      </c>
      <c r="C11" s="34">
        <f>'Ekonomika akcí-obecně'!G44</f>
        <v>16600</v>
      </c>
      <c r="D11" s="34">
        <f>'Ekonomika akcí-obecně'!G45</f>
        <v>15000</v>
      </c>
      <c r="E11" s="30">
        <v>0.5</v>
      </c>
      <c r="F11" s="50">
        <f t="shared" si="0"/>
        <v>8300</v>
      </c>
      <c r="G11" s="50">
        <f t="shared" si="1"/>
        <v>7500</v>
      </c>
      <c r="H11" s="58">
        <f t="shared" si="2"/>
        <v>15800</v>
      </c>
    </row>
    <row r="12" spans="1:8" x14ac:dyDescent="0.25">
      <c r="A12" s="48" t="s">
        <v>92</v>
      </c>
      <c r="B12" s="33">
        <f>'Ekonomika akcí-obecně'!C49</f>
        <v>80</v>
      </c>
      <c r="C12" s="34">
        <f>'Ekonomika akcí-obecně'!G49</f>
        <v>5725</v>
      </c>
      <c r="D12" s="42">
        <v>0</v>
      </c>
      <c r="E12" s="30">
        <v>1</v>
      </c>
      <c r="F12" s="50">
        <f t="shared" si="0"/>
        <v>5725</v>
      </c>
      <c r="G12" s="50">
        <f t="shared" si="1"/>
        <v>0</v>
      </c>
      <c r="H12" s="58">
        <f t="shared" si="2"/>
        <v>5725</v>
      </c>
    </row>
    <row r="13" spans="1:8" x14ac:dyDescent="0.25">
      <c r="A13" s="48" t="s">
        <v>91</v>
      </c>
      <c r="B13" s="33">
        <f>'Ekonomika akcí-obecně'!C66</f>
        <v>150</v>
      </c>
      <c r="C13" s="34">
        <f>'Ekonomika akcí-obecně'!G66</f>
        <v>12000</v>
      </c>
      <c r="D13" s="34">
        <f>'Ekonomika akcí-obecně'!G67</f>
        <v>7500</v>
      </c>
      <c r="E13" s="30">
        <v>0.5</v>
      </c>
      <c r="F13" s="50">
        <f t="shared" si="0"/>
        <v>6000</v>
      </c>
      <c r="G13" s="50">
        <f t="shared" si="1"/>
        <v>3750</v>
      </c>
      <c r="H13" s="58">
        <f t="shared" si="2"/>
        <v>9750</v>
      </c>
    </row>
    <row r="14" spans="1:8" x14ac:dyDescent="0.25">
      <c r="A14" s="48" t="s">
        <v>99</v>
      </c>
      <c r="B14" s="33">
        <f>'Ekonomika akcí-obecně'!C82</f>
        <v>150</v>
      </c>
      <c r="C14" s="34">
        <f>'Ekonomika akcí-obecně'!G82</f>
        <v>3725</v>
      </c>
      <c r="D14" s="34">
        <f>'Ekonomika akcí-obecně'!G83</f>
        <v>26250</v>
      </c>
      <c r="E14" s="30">
        <v>1</v>
      </c>
      <c r="F14" s="50">
        <f t="shared" si="0"/>
        <v>3725</v>
      </c>
      <c r="G14" s="50">
        <f t="shared" si="1"/>
        <v>26250</v>
      </c>
      <c r="H14" s="58">
        <f t="shared" si="2"/>
        <v>29975</v>
      </c>
    </row>
    <row r="15" spans="1:8" x14ac:dyDescent="0.25">
      <c r="A15" s="48" t="s">
        <v>100</v>
      </c>
      <c r="B15" s="33">
        <f>'Ekonomika akcí-obecně'!C87</f>
        <v>80</v>
      </c>
      <c r="C15" s="34">
        <f>'Ekonomika akcí-obecně'!G87</f>
        <v>1150</v>
      </c>
      <c r="D15" s="34">
        <f>'Ekonomika akcí-obecně'!G88</f>
        <v>12000</v>
      </c>
      <c r="E15" s="30">
        <v>1</v>
      </c>
      <c r="F15" s="50">
        <f t="shared" si="0"/>
        <v>1150</v>
      </c>
      <c r="G15" s="50">
        <f t="shared" si="1"/>
        <v>12000</v>
      </c>
      <c r="H15" s="58">
        <f t="shared" si="2"/>
        <v>13150</v>
      </c>
    </row>
    <row r="16" spans="1:8" x14ac:dyDescent="0.25">
      <c r="A16" s="48" t="s">
        <v>101</v>
      </c>
      <c r="B16" s="43">
        <f>'Ekonomika akcí-obecně'!C92</f>
        <v>40</v>
      </c>
      <c r="C16" s="35">
        <f>'Ekonomika akcí-obecně'!G92</f>
        <v>900</v>
      </c>
      <c r="D16" s="34">
        <f>'Ekonomika akcí-obecně'!G93</f>
        <v>2000</v>
      </c>
      <c r="E16" s="30">
        <v>1</v>
      </c>
      <c r="F16" s="50">
        <f t="shared" si="0"/>
        <v>900</v>
      </c>
      <c r="G16" s="50">
        <f t="shared" si="1"/>
        <v>2000</v>
      </c>
      <c r="H16" s="58">
        <f t="shared" si="2"/>
        <v>2900</v>
      </c>
    </row>
    <row r="17" spans="1:8" x14ac:dyDescent="0.25">
      <c r="A17" s="48" t="s">
        <v>102</v>
      </c>
      <c r="B17" s="33">
        <f>'Ekonomika akcí-obecně'!C92</f>
        <v>40</v>
      </c>
      <c r="C17" s="34">
        <f>'Ekonomika akcí-obecně'!G92</f>
        <v>900</v>
      </c>
      <c r="D17" s="34">
        <f>'Ekonomika akcí-obecně'!G93</f>
        <v>2000</v>
      </c>
      <c r="E17" s="30">
        <v>0.5</v>
      </c>
      <c r="F17" s="50">
        <f t="shared" si="0"/>
        <v>450</v>
      </c>
      <c r="G17" s="50">
        <f t="shared" si="1"/>
        <v>1000</v>
      </c>
      <c r="H17" s="58">
        <f t="shared" si="2"/>
        <v>1450</v>
      </c>
    </row>
    <row r="18" spans="1:8" x14ac:dyDescent="0.25">
      <c r="A18" s="48" t="s">
        <v>103</v>
      </c>
      <c r="B18" s="33">
        <f>'Ekonomika akcí-obecně'!C103</f>
        <v>12</v>
      </c>
      <c r="C18" s="42">
        <v>0</v>
      </c>
      <c r="D18" s="34">
        <f>'Ekonomika akcí-obecně'!G105</f>
        <v>2100</v>
      </c>
      <c r="E18" s="30">
        <v>2</v>
      </c>
      <c r="F18" s="50">
        <f t="shared" si="0"/>
        <v>0</v>
      </c>
      <c r="G18" s="50">
        <f t="shared" si="1"/>
        <v>4200</v>
      </c>
      <c r="H18" s="58">
        <f t="shared" si="2"/>
        <v>4200</v>
      </c>
    </row>
    <row r="19" spans="1:8" x14ac:dyDescent="0.25">
      <c r="A19" s="48" t="s">
        <v>104</v>
      </c>
      <c r="B19" s="33">
        <f>'Ekonomika akcí-obecně'!C108</f>
        <v>25</v>
      </c>
      <c r="C19" s="42">
        <v>0</v>
      </c>
      <c r="D19" s="34">
        <f>'Ekonomika akcí-obecně'!G110</f>
        <v>10375</v>
      </c>
      <c r="E19" s="30">
        <v>0.5</v>
      </c>
      <c r="F19" s="50">
        <f t="shared" si="0"/>
        <v>0</v>
      </c>
      <c r="G19" s="50">
        <f t="shared" si="1"/>
        <v>5187.5</v>
      </c>
      <c r="H19" s="58">
        <f t="shared" si="2"/>
        <v>5187.5</v>
      </c>
    </row>
    <row r="20" spans="1:8" x14ac:dyDescent="0.25">
      <c r="A20" s="48" t="s">
        <v>105</v>
      </c>
      <c r="B20" s="33">
        <f>'Ekonomika akcí-obecně'!C113</f>
        <v>15</v>
      </c>
      <c r="C20" s="42">
        <v>0</v>
      </c>
      <c r="D20" s="34">
        <f>'Ekonomika akcí-obecně'!G115</f>
        <v>825</v>
      </c>
      <c r="E20" s="30">
        <v>1</v>
      </c>
      <c r="F20" s="50">
        <f t="shared" si="0"/>
        <v>0</v>
      </c>
      <c r="G20" s="50">
        <f t="shared" si="1"/>
        <v>825</v>
      </c>
      <c r="H20" s="58">
        <f t="shared" si="2"/>
        <v>825</v>
      </c>
    </row>
    <row r="21" spans="1:8" x14ac:dyDescent="0.25">
      <c r="A21" s="48" t="s">
        <v>106</v>
      </c>
      <c r="B21" s="33">
        <f>'Ekonomika akcí-obecně'!C118</f>
        <v>30</v>
      </c>
      <c r="C21" s="42">
        <v>0</v>
      </c>
      <c r="D21" s="34">
        <f>'Ekonomika akcí-obecně'!G120</f>
        <v>2100</v>
      </c>
      <c r="E21" s="30">
        <v>1</v>
      </c>
      <c r="F21" s="50">
        <f t="shared" si="0"/>
        <v>0</v>
      </c>
      <c r="G21" s="50">
        <f t="shared" si="1"/>
        <v>2100</v>
      </c>
      <c r="H21" s="58">
        <f t="shared" si="2"/>
        <v>2100</v>
      </c>
    </row>
    <row r="22" spans="1:8" ht="15.75" x14ac:dyDescent="0.25">
      <c r="D22" s="99" t="s">
        <v>109</v>
      </c>
      <c r="E22" s="99"/>
      <c r="F22" s="101">
        <f>SUM(F3:F21)</f>
        <v>40935</v>
      </c>
      <c r="G22" s="101">
        <f>SUM(G3:G21)</f>
        <v>88812.5</v>
      </c>
      <c r="H22" s="100">
        <f>SUM(H3:H21)</f>
        <v>129747.5</v>
      </c>
    </row>
    <row r="23" spans="1:8" x14ac:dyDescent="0.25">
      <c r="D23" s="65"/>
      <c r="E23" s="65"/>
      <c r="F23" s="66"/>
      <c r="G23" s="66"/>
      <c r="H23" s="66"/>
    </row>
    <row r="25" spans="1:8" x14ac:dyDescent="0.25">
      <c r="A25" t="s">
        <v>148</v>
      </c>
    </row>
    <row r="26" spans="1:8" x14ac:dyDescent="0.25">
      <c r="A26" s="84" t="s">
        <v>151</v>
      </c>
    </row>
    <row r="27" spans="1:8" x14ac:dyDescent="0.25">
      <c r="A27" s="83" t="s">
        <v>149</v>
      </c>
    </row>
    <row r="28" spans="1:8" x14ac:dyDescent="0.25">
      <c r="A28" s="83" t="s">
        <v>150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I10" sqref="I10"/>
    </sheetView>
  </sheetViews>
  <sheetFormatPr defaultRowHeight="15" x14ac:dyDescent="0.25"/>
  <cols>
    <col min="1" max="1" width="39.140625" customWidth="1"/>
    <col min="2" max="2" width="9.42578125" customWidth="1"/>
    <col min="3" max="3" width="11.42578125" customWidth="1"/>
    <col min="4" max="4" width="13.28515625" customWidth="1"/>
    <col min="5" max="5" width="13.7109375" customWidth="1"/>
    <col min="6" max="6" width="8.85546875" customWidth="1"/>
    <col min="7" max="7" width="13.140625" customWidth="1"/>
    <col min="8" max="8" width="1" customWidth="1"/>
    <col min="9" max="9" width="26.42578125" customWidth="1"/>
  </cols>
  <sheetData>
    <row r="1" spans="1:9" ht="23.25" x14ac:dyDescent="0.35">
      <c r="A1" s="5" t="s">
        <v>204</v>
      </c>
    </row>
    <row r="2" spans="1:9" ht="23.25" x14ac:dyDescent="0.35">
      <c r="A2" s="5"/>
    </row>
    <row r="3" spans="1:9" ht="21" x14ac:dyDescent="0.35">
      <c r="A3" s="12" t="s">
        <v>29</v>
      </c>
    </row>
    <row r="4" spans="1:9" x14ac:dyDescent="0.25">
      <c r="A4" s="6" t="s">
        <v>10</v>
      </c>
      <c r="B4" s="8" t="s">
        <v>120</v>
      </c>
      <c r="C4" s="8" t="s">
        <v>6</v>
      </c>
      <c r="D4" s="8" t="s">
        <v>7</v>
      </c>
      <c r="E4" s="9" t="s">
        <v>4</v>
      </c>
      <c r="F4" s="9" t="s">
        <v>125</v>
      </c>
      <c r="G4" s="8" t="s">
        <v>5</v>
      </c>
      <c r="I4" s="32" t="s">
        <v>68</v>
      </c>
    </row>
    <row r="5" spans="1:9" x14ac:dyDescent="0.25">
      <c r="A5" t="s">
        <v>9</v>
      </c>
      <c r="B5">
        <v>100</v>
      </c>
      <c r="C5">
        <v>20</v>
      </c>
      <c r="D5" s="3">
        <f>$B$5*C5</f>
        <v>2000</v>
      </c>
      <c r="E5" s="3">
        <f>D5/2</f>
        <v>1000</v>
      </c>
      <c r="F5" s="3">
        <v>10</v>
      </c>
      <c r="G5" s="10">
        <f>D5-E5-F5</f>
        <v>990</v>
      </c>
      <c r="I5" t="s">
        <v>69</v>
      </c>
    </row>
    <row r="6" spans="1:9" x14ac:dyDescent="0.25">
      <c r="C6">
        <v>50</v>
      </c>
      <c r="D6" s="3">
        <f t="shared" ref="D6:D7" si="0">$B$5*C6</f>
        <v>5000</v>
      </c>
      <c r="E6" s="3">
        <f>D6/2</f>
        <v>2500</v>
      </c>
      <c r="F6" s="3">
        <v>25</v>
      </c>
      <c r="G6" s="10">
        <f t="shared" ref="G6:G7" si="1">D6-E6-F6</f>
        <v>2475</v>
      </c>
    </row>
    <row r="7" spans="1:9" x14ac:dyDescent="0.25">
      <c r="C7">
        <v>100</v>
      </c>
      <c r="D7" s="3">
        <f t="shared" si="0"/>
        <v>10000</v>
      </c>
      <c r="E7" s="3">
        <f t="shared" ref="E7" si="2">D7/2</f>
        <v>5000</v>
      </c>
      <c r="F7" s="3">
        <v>50</v>
      </c>
      <c r="G7" s="10">
        <f t="shared" si="1"/>
        <v>4950</v>
      </c>
    </row>
    <row r="8" spans="1:9" x14ac:dyDescent="0.25">
      <c r="D8" s="3"/>
      <c r="E8" s="3"/>
      <c r="F8" s="3"/>
      <c r="G8" s="3"/>
    </row>
    <row r="9" spans="1:9" x14ac:dyDescent="0.25">
      <c r="A9" s="6" t="s">
        <v>39</v>
      </c>
      <c r="B9" s="8" t="s">
        <v>120</v>
      </c>
      <c r="C9" s="8" t="s">
        <v>6</v>
      </c>
      <c r="D9" s="8" t="s">
        <v>7</v>
      </c>
      <c r="E9" s="9" t="s">
        <v>4</v>
      </c>
      <c r="F9" s="9" t="s">
        <v>125</v>
      </c>
      <c r="G9" s="8" t="s">
        <v>5</v>
      </c>
      <c r="I9" s="32" t="s">
        <v>221</v>
      </c>
    </row>
    <row r="10" spans="1:9" x14ac:dyDescent="0.25">
      <c r="A10" t="s">
        <v>9</v>
      </c>
      <c r="B10">
        <v>120</v>
      </c>
      <c r="C10">
        <v>50</v>
      </c>
      <c r="D10" s="3">
        <f>$B$10*C10</f>
        <v>6000</v>
      </c>
      <c r="E10" s="3">
        <f t="shared" ref="E10:E12" si="3">D10/2</f>
        <v>3000</v>
      </c>
      <c r="F10" s="3">
        <v>30</v>
      </c>
      <c r="G10" s="10">
        <f>D10-E10-F10</f>
        <v>2970</v>
      </c>
      <c r="I10" t="s">
        <v>70</v>
      </c>
    </row>
    <row r="11" spans="1:9" x14ac:dyDescent="0.25">
      <c r="C11">
        <v>100</v>
      </c>
      <c r="D11" s="3">
        <f t="shared" ref="D11:D12" si="4">$B$10*C11</f>
        <v>12000</v>
      </c>
      <c r="E11" s="3">
        <f t="shared" si="3"/>
        <v>6000</v>
      </c>
      <c r="F11" s="3">
        <v>60</v>
      </c>
      <c r="G11" s="10">
        <f t="shared" ref="G11:G12" si="5">D11-E11-F11</f>
        <v>5940</v>
      </c>
    </row>
    <row r="12" spans="1:9" x14ac:dyDescent="0.25">
      <c r="C12">
        <v>150</v>
      </c>
      <c r="D12" s="3">
        <f t="shared" si="4"/>
        <v>18000</v>
      </c>
      <c r="E12" s="3">
        <f t="shared" si="3"/>
        <v>9000</v>
      </c>
      <c r="F12" s="3">
        <v>90</v>
      </c>
      <c r="G12" s="10">
        <f t="shared" si="5"/>
        <v>8910</v>
      </c>
    </row>
    <row r="13" spans="1:9" x14ac:dyDescent="0.25">
      <c r="D13" s="3"/>
      <c r="E13" s="3"/>
      <c r="F13" s="3"/>
      <c r="G13" s="3"/>
    </row>
    <row r="14" spans="1:9" x14ac:dyDescent="0.25">
      <c r="A14" s="6" t="s">
        <v>66</v>
      </c>
      <c r="B14" s="8" t="s">
        <v>120</v>
      </c>
      <c r="C14" s="8" t="s">
        <v>6</v>
      </c>
      <c r="D14" s="8" t="s">
        <v>7</v>
      </c>
      <c r="E14" s="9" t="s">
        <v>4</v>
      </c>
      <c r="F14" s="9" t="s">
        <v>125</v>
      </c>
      <c r="G14" s="8" t="s">
        <v>5</v>
      </c>
      <c r="I14" s="32" t="s">
        <v>65</v>
      </c>
    </row>
    <row r="15" spans="1:9" x14ac:dyDescent="0.25">
      <c r="A15" t="s">
        <v>9</v>
      </c>
      <c r="B15">
        <v>80</v>
      </c>
      <c r="C15">
        <v>20</v>
      </c>
      <c r="D15" s="3">
        <f>$B$25*C15</f>
        <v>1200</v>
      </c>
      <c r="E15" s="3">
        <f>D15/2</f>
        <v>600</v>
      </c>
      <c r="F15" s="3">
        <v>6</v>
      </c>
      <c r="G15" s="10">
        <f>D15-E15-F15</f>
        <v>594</v>
      </c>
      <c r="I15" t="s">
        <v>67</v>
      </c>
    </row>
    <row r="16" spans="1:9" x14ac:dyDescent="0.25">
      <c r="C16">
        <v>30</v>
      </c>
      <c r="D16" s="3">
        <f t="shared" ref="D16:D17" si="6">$B$25*C16</f>
        <v>1800</v>
      </c>
      <c r="E16" s="3">
        <f t="shared" ref="E16:E17" si="7">D16/2</f>
        <v>900</v>
      </c>
      <c r="F16" s="3">
        <v>9</v>
      </c>
      <c r="G16" s="10">
        <f t="shared" ref="G16:G17" si="8">D16-E16-F16</f>
        <v>891</v>
      </c>
    </row>
    <row r="17" spans="1:9" x14ac:dyDescent="0.25">
      <c r="C17">
        <v>50</v>
      </c>
      <c r="D17" s="3">
        <f t="shared" si="6"/>
        <v>3000</v>
      </c>
      <c r="E17" s="3">
        <f t="shared" si="7"/>
        <v>1500</v>
      </c>
      <c r="F17" s="3">
        <v>15</v>
      </c>
      <c r="G17" s="10">
        <f t="shared" si="8"/>
        <v>1485</v>
      </c>
    </row>
    <row r="18" spans="1:9" x14ac:dyDescent="0.25">
      <c r="D18" s="3"/>
      <c r="E18" s="3"/>
      <c r="F18" s="3"/>
      <c r="G18" s="3"/>
    </row>
    <row r="19" spans="1:9" x14ac:dyDescent="0.25">
      <c r="A19" s="6" t="s">
        <v>11</v>
      </c>
      <c r="B19" s="8" t="s">
        <v>120</v>
      </c>
      <c r="C19" s="8" t="s">
        <v>6</v>
      </c>
      <c r="D19" s="8" t="s">
        <v>7</v>
      </c>
      <c r="E19" s="9" t="s">
        <v>4</v>
      </c>
      <c r="F19" s="9" t="s">
        <v>125</v>
      </c>
      <c r="G19" s="8" t="s">
        <v>5</v>
      </c>
      <c r="I19" s="32" t="s">
        <v>68</v>
      </c>
    </row>
    <row r="20" spans="1:9" x14ac:dyDescent="0.25">
      <c r="A20" t="s">
        <v>9</v>
      </c>
      <c r="B20">
        <v>80</v>
      </c>
      <c r="C20">
        <v>10</v>
      </c>
      <c r="D20" s="3">
        <f>$B$20*C20</f>
        <v>800</v>
      </c>
      <c r="E20" s="3">
        <f>D20/2</f>
        <v>400</v>
      </c>
      <c r="F20" s="3">
        <v>4</v>
      </c>
      <c r="G20" s="10">
        <f>D20-E20-F20</f>
        <v>396</v>
      </c>
      <c r="I20" t="s">
        <v>69</v>
      </c>
    </row>
    <row r="21" spans="1:9" x14ac:dyDescent="0.25">
      <c r="C21">
        <v>20</v>
      </c>
      <c r="D21" s="3">
        <f t="shared" ref="D21:D22" si="9">$B$20*C21</f>
        <v>1600</v>
      </c>
      <c r="E21" s="3">
        <f>D21/2</f>
        <v>800</v>
      </c>
      <c r="F21" s="3">
        <v>8</v>
      </c>
      <c r="G21" s="10">
        <f t="shared" ref="G21:G22" si="10">D21-E21-F21</f>
        <v>792</v>
      </c>
    </row>
    <row r="22" spans="1:9" x14ac:dyDescent="0.25">
      <c r="C22">
        <v>30</v>
      </c>
      <c r="D22" s="3">
        <f t="shared" si="9"/>
        <v>2400</v>
      </c>
      <c r="E22" s="3">
        <f>D22/2</f>
        <v>1200</v>
      </c>
      <c r="F22" s="3">
        <v>12</v>
      </c>
      <c r="G22" s="10">
        <f t="shared" si="10"/>
        <v>1188</v>
      </c>
    </row>
    <row r="23" spans="1:9" x14ac:dyDescent="0.25">
      <c r="D23" s="3"/>
      <c r="E23" s="3"/>
      <c r="F23" s="3"/>
      <c r="G23" s="3"/>
    </row>
    <row r="24" spans="1:9" x14ac:dyDescent="0.25">
      <c r="A24" s="6" t="s">
        <v>27</v>
      </c>
      <c r="B24" s="8" t="s">
        <v>120</v>
      </c>
      <c r="C24" s="8" t="s">
        <v>6</v>
      </c>
      <c r="D24" s="8" t="s">
        <v>7</v>
      </c>
      <c r="E24" s="9" t="s">
        <v>4</v>
      </c>
      <c r="F24" s="9" t="s">
        <v>125</v>
      </c>
      <c r="G24" s="8" t="s">
        <v>5</v>
      </c>
      <c r="I24" s="32" t="s">
        <v>65</v>
      </c>
    </row>
    <row r="25" spans="1:9" x14ac:dyDescent="0.25">
      <c r="A25" t="s">
        <v>9</v>
      </c>
      <c r="B25">
        <v>60</v>
      </c>
      <c r="C25">
        <v>60</v>
      </c>
      <c r="D25" s="3">
        <f>$B$25*C25</f>
        <v>3600</v>
      </c>
      <c r="E25" s="3">
        <f>D25/2</f>
        <v>1800</v>
      </c>
      <c r="F25" s="3">
        <v>18</v>
      </c>
      <c r="G25" s="10">
        <f>D25-E25-F25</f>
        <v>1782</v>
      </c>
      <c r="I25" t="s">
        <v>67</v>
      </c>
    </row>
    <row r="26" spans="1:9" x14ac:dyDescent="0.25">
      <c r="C26">
        <v>90</v>
      </c>
      <c r="D26" s="3">
        <f t="shared" ref="D26:D27" si="11">$B$25*C26</f>
        <v>5400</v>
      </c>
      <c r="E26" s="3">
        <f t="shared" ref="E26:E27" si="12">D26/2</f>
        <v>2700</v>
      </c>
      <c r="F26" s="3">
        <v>27</v>
      </c>
      <c r="G26" s="10">
        <f t="shared" ref="G26:G27" si="13">D26-E26-F26</f>
        <v>2673</v>
      </c>
    </row>
    <row r="27" spans="1:9" x14ac:dyDescent="0.25">
      <c r="C27">
        <v>120</v>
      </c>
      <c r="D27" s="3">
        <f t="shared" si="11"/>
        <v>7200</v>
      </c>
      <c r="E27" s="3">
        <f t="shared" si="12"/>
        <v>3600</v>
      </c>
      <c r="F27" s="3">
        <v>36</v>
      </c>
      <c r="G27" s="10">
        <f t="shared" si="13"/>
        <v>3564</v>
      </c>
    </row>
    <row r="28" spans="1:9" x14ac:dyDescent="0.25">
      <c r="D28" s="3"/>
      <c r="E28" s="3"/>
      <c r="F28" s="3"/>
      <c r="G28" s="10"/>
    </row>
    <row r="29" spans="1:9" x14ac:dyDescent="0.25">
      <c r="D29" s="3"/>
      <c r="E29" s="3"/>
      <c r="F29" s="3"/>
      <c r="G29" s="10"/>
    </row>
    <row r="30" spans="1:9" x14ac:dyDescent="0.25">
      <c r="D30" s="3"/>
      <c r="E30" s="3"/>
      <c r="F30" s="3"/>
      <c r="G30" s="10"/>
    </row>
    <row r="31" spans="1:9" x14ac:dyDescent="0.25">
      <c r="D31" s="3"/>
      <c r="E31" s="3"/>
      <c r="F31" s="3"/>
      <c r="G31" s="3"/>
    </row>
    <row r="32" spans="1:9" ht="21" x14ac:dyDescent="0.35">
      <c r="A32" s="12" t="s">
        <v>30</v>
      </c>
      <c r="D32" s="3"/>
      <c r="E32" s="3"/>
      <c r="F32" s="3"/>
      <c r="G32" s="3"/>
    </row>
    <row r="33" spans="1:9" x14ac:dyDescent="0.25">
      <c r="A33" s="20" t="s">
        <v>121</v>
      </c>
      <c r="B33" s="21" t="s">
        <v>25</v>
      </c>
      <c r="C33" s="21" t="s">
        <v>6</v>
      </c>
      <c r="D33" s="21" t="s">
        <v>7</v>
      </c>
      <c r="E33" s="22" t="s">
        <v>8</v>
      </c>
      <c r="F33" s="22" t="s">
        <v>125</v>
      </c>
      <c r="G33" s="21" t="s">
        <v>5</v>
      </c>
    </row>
    <row r="34" spans="1:9" x14ac:dyDescent="0.25">
      <c r="A34" t="s">
        <v>13</v>
      </c>
      <c r="B34">
        <v>100</v>
      </c>
      <c r="C34">
        <v>100</v>
      </c>
      <c r="D34" s="3">
        <f>B34*C34</f>
        <v>10000</v>
      </c>
      <c r="E34" s="3">
        <v>8000</v>
      </c>
      <c r="F34" s="3">
        <v>850</v>
      </c>
      <c r="G34" s="3">
        <f>D34-E34-F34</f>
        <v>1150</v>
      </c>
      <c r="I34" t="s">
        <v>63</v>
      </c>
    </row>
    <row r="35" spans="1:9" x14ac:dyDescent="0.25">
      <c r="A35" t="s">
        <v>12</v>
      </c>
      <c r="B35">
        <v>150</v>
      </c>
      <c r="C35" s="3">
        <v>100</v>
      </c>
      <c r="D35" s="3">
        <f>B35*C35</f>
        <v>15000</v>
      </c>
      <c r="E35" s="3">
        <f>D35*0.5</f>
        <v>7500</v>
      </c>
      <c r="F35" s="3"/>
      <c r="G35" s="3">
        <f>D35-E35</f>
        <v>7500</v>
      </c>
    </row>
    <row r="36" spans="1:9" x14ac:dyDescent="0.25">
      <c r="A36" s="13" t="s">
        <v>15</v>
      </c>
      <c r="D36" s="3"/>
      <c r="E36" s="3"/>
      <c r="F36" s="3"/>
      <c r="G36" s="10">
        <f>SUM(G34:G35)</f>
        <v>8650</v>
      </c>
    </row>
    <row r="37" spans="1:9" x14ac:dyDescent="0.25">
      <c r="A37" s="13"/>
      <c r="D37" s="3"/>
      <c r="E37" s="3"/>
      <c r="F37" s="3"/>
      <c r="G37" s="10"/>
    </row>
    <row r="38" spans="1:9" x14ac:dyDescent="0.25">
      <c r="A38" s="20" t="s">
        <v>71</v>
      </c>
      <c r="B38" s="21" t="s">
        <v>25</v>
      </c>
      <c r="C38" s="21" t="s">
        <v>6</v>
      </c>
      <c r="D38" s="21" t="s">
        <v>7</v>
      </c>
      <c r="E38" s="22" t="s">
        <v>8</v>
      </c>
      <c r="F38" s="22" t="s">
        <v>125</v>
      </c>
      <c r="G38" s="21" t="s">
        <v>5</v>
      </c>
    </row>
    <row r="39" spans="1:9" x14ac:dyDescent="0.25">
      <c r="A39" t="s">
        <v>13</v>
      </c>
      <c r="B39">
        <v>100</v>
      </c>
      <c r="C39">
        <v>70</v>
      </c>
      <c r="D39" s="3">
        <f>B39*C39</f>
        <v>7000</v>
      </c>
      <c r="E39" s="3">
        <v>5000</v>
      </c>
      <c r="F39" s="3">
        <v>850</v>
      </c>
      <c r="G39" s="3">
        <f>D39-E39-F39</f>
        <v>1150</v>
      </c>
      <c r="I39" t="s">
        <v>72</v>
      </c>
    </row>
    <row r="40" spans="1:9" x14ac:dyDescent="0.25">
      <c r="A40" t="s">
        <v>12</v>
      </c>
      <c r="B40">
        <v>150</v>
      </c>
      <c r="C40" s="3">
        <v>70</v>
      </c>
      <c r="D40" s="3">
        <f>B40*C40</f>
        <v>10500</v>
      </c>
      <c r="E40" s="3">
        <f>D40*0.5</f>
        <v>5250</v>
      </c>
      <c r="F40" s="3"/>
      <c r="G40" s="3">
        <f>D40-E40</f>
        <v>5250</v>
      </c>
    </row>
    <row r="41" spans="1:9" x14ac:dyDescent="0.25">
      <c r="A41" s="13" t="s">
        <v>15</v>
      </c>
      <c r="D41" s="3"/>
      <c r="E41" s="3"/>
      <c r="F41" s="3"/>
      <c r="G41" s="10">
        <f>SUM(G39:G40)</f>
        <v>6400</v>
      </c>
    </row>
    <row r="43" spans="1:9" x14ac:dyDescent="0.25">
      <c r="A43" s="20" t="s">
        <v>124</v>
      </c>
      <c r="B43" s="21" t="s">
        <v>25</v>
      </c>
      <c r="C43" s="21" t="s">
        <v>6</v>
      </c>
      <c r="D43" s="21" t="s">
        <v>7</v>
      </c>
      <c r="E43" s="22" t="s">
        <v>8</v>
      </c>
      <c r="F43" s="22" t="s">
        <v>125</v>
      </c>
      <c r="G43" s="21" t="s">
        <v>5</v>
      </c>
    </row>
    <row r="44" spans="1:9" x14ac:dyDescent="0.25">
      <c r="A44" t="s">
        <v>13</v>
      </c>
      <c r="B44">
        <v>350</v>
      </c>
      <c r="C44">
        <v>300</v>
      </c>
      <c r="D44" s="3">
        <f>B44*C44</f>
        <v>105000</v>
      </c>
      <c r="E44" s="3">
        <v>80000</v>
      </c>
      <c r="F44" s="3">
        <v>8400</v>
      </c>
      <c r="G44" s="3">
        <f>D44-E44-F44</f>
        <v>16600</v>
      </c>
      <c r="I44" t="s">
        <v>220</v>
      </c>
    </row>
    <row r="45" spans="1:9" x14ac:dyDescent="0.25">
      <c r="A45" t="s">
        <v>12</v>
      </c>
      <c r="B45">
        <v>100</v>
      </c>
      <c r="C45" s="3">
        <v>300</v>
      </c>
      <c r="D45" s="3">
        <f>B45*C45</f>
        <v>30000</v>
      </c>
      <c r="E45" s="3">
        <f>D45*0.5</f>
        <v>15000</v>
      </c>
      <c r="F45" s="3"/>
      <c r="G45" s="3">
        <f>D45-E45</f>
        <v>15000</v>
      </c>
      <c r="I45" t="s">
        <v>219</v>
      </c>
    </row>
    <row r="46" spans="1:9" x14ac:dyDescent="0.25">
      <c r="A46" s="13" t="s">
        <v>15</v>
      </c>
      <c r="D46" s="3"/>
      <c r="E46" s="3"/>
      <c r="F46" s="3"/>
      <c r="G46" s="10">
        <f>SUM(G43:G45)</f>
        <v>31600</v>
      </c>
    </row>
    <row r="47" spans="1:9" x14ac:dyDescent="0.25">
      <c r="A47" s="2"/>
      <c r="D47" s="3"/>
      <c r="E47" s="3"/>
      <c r="F47" s="3"/>
      <c r="G47" s="10"/>
    </row>
    <row r="48" spans="1:9" x14ac:dyDescent="0.25">
      <c r="A48" s="20" t="s">
        <v>123</v>
      </c>
      <c r="B48" s="21" t="s">
        <v>25</v>
      </c>
      <c r="C48" s="21" t="s">
        <v>6</v>
      </c>
      <c r="D48" s="21" t="s">
        <v>7</v>
      </c>
      <c r="E48" s="22" t="s">
        <v>8</v>
      </c>
      <c r="F48" s="22" t="s">
        <v>125</v>
      </c>
      <c r="G48" s="21" t="s">
        <v>5</v>
      </c>
    </row>
    <row r="49" spans="1:9" x14ac:dyDescent="0.25">
      <c r="A49" t="s">
        <v>13</v>
      </c>
      <c r="B49">
        <v>150</v>
      </c>
      <c r="C49">
        <v>80</v>
      </c>
      <c r="D49" s="3">
        <f>B49*C49</f>
        <v>12000</v>
      </c>
      <c r="E49" s="3">
        <v>5000</v>
      </c>
      <c r="F49" s="3">
        <v>1275</v>
      </c>
      <c r="G49" s="3">
        <f>D49-E49-F49</f>
        <v>5725</v>
      </c>
      <c r="I49" t="s">
        <v>62</v>
      </c>
    </row>
    <row r="50" spans="1:9" x14ac:dyDescent="0.25">
      <c r="A50" t="s">
        <v>12</v>
      </c>
      <c r="B50">
        <v>50</v>
      </c>
      <c r="C50" s="3">
        <v>40</v>
      </c>
      <c r="D50" s="3">
        <f>B50*C50</f>
        <v>2000</v>
      </c>
      <c r="E50" s="3">
        <f>D50*0.5</f>
        <v>1000</v>
      </c>
      <c r="F50" s="3"/>
      <c r="G50" s="3">
        <f>D50-E50</f>
        <v>1000</v>
      </c>
    </row>
    <row r="51" spans="1:9" x14ac:dyDescent="0.25">
      <c r="A51" s="13" t="s">
        <v>15</v>
      </c>
      <c r="D51" s="3"/>
      <c r="E51" s="3"/>
      <c r="F51" s="3"/>
      <c r="G51" s="10">
        <f>SUM(G48:G50)</f>
        <v>6725</v>
      </c>
    </row>
    <row r="53" spans="1:9" x14ac:dyDescent="0.25">
      <c r="A53" s="20" t="s">
        <v>122</v>
      </c>
      <c r="B53" s="21" t="s">
        <v>25</v>
      </c>
      <c r="C53" s="21" t="s">
        <v>6</v>
      </c>
      <c r="D53" s="21" t="s">
        <v>7</v>
      </c>
      <c r="E53" s="22" t="s">
        <v>8</v>
      </c>
      <c r="F53" s="22" t="s">
        <v>125</v>
      </c>
      <c r="G53" s="21" t="s">
        <v>5</v>
      </c>
    </row>
    <row r="54" spans="1:9" x14ac:dyDescent="0.25">
      <c r="A54" t="s">
        <v>13</v>
      </c>
      <c r="B54">
        <v>250</v>
      </c>
      <c r="C54">
        <v>300</v>
      </c>
      <c r="D54" s="3">
        <f>B54*C54</f>
        <v>75000</v>
      </c>
      <c r="E54" s="3">
        <v>50000</v>
      </c>
      <c r="F54" s="3">
        <v>6375</v>
      </c>
      <c r="G54" s="3">
        <f>D54-E54-F54</f>
        <v>18625</v>
      </c>
      <c r="I54" t="s">
        <v>218</v>
      </c>
    </row>
    <row r="55" spans="1:9" x14ac:dyDescent="0.25">
      <c r="A55" t="s">
        <v>12</v>
      </c>
      <c r="B55">
        <v>50</v>
      </c>
      <c r="C55" s="3">
        <v>50</v>
      </c>
      <c r="D55" s="3">
        <f>B55*C55</f>
        <v>2500</v>
      </c>
      <c r="E55" s="3">
        <f>D55*0.5</f>
        <v>1250</v>
      </c>
      <c r="F55" s="3"/>
      <c r="G55" s="3">
        <f>D55-E55</f>
        <v>1250</v>
      </c>
      <c r="I55" t="s">
        <v>217</v>
      </c>
    </row>
    <row r="56" spans="1:9" x14ac:dyDescent="0.25">
      <c r="A56" s="13" t="s">
        <v>15</v>
      </c>
      <c r="D56" s="3"/>
      <c r="E56" s="3"/>
      <c r="F56" s="3"/>
      <c r="G56" s="10">
        <f>SUM(G53:G55)</f>
        <v>19875</v>
      </c>
    </row>
    <row r="57" spans="1:9" x14ac:dyDescent="0.25">
      <c r="A57" s="13"/>
      <c r="D57" s="3"/>
      <c r="E57" s="3"/>
      <c r="F57" s="3"/>
      <c r="G57" s="10"/>
    </row>
    <row r="58" spans="1:9" x14ac:dyDescent="0.25">
      <c r="A58" s="13"/>
      <c r="D58" s="3"/>
      <c r="E58" s="3"/>
      <c r="F58" s="3"/>
      <c r="G58" s="10"/>
    </row>
    <row r="59" spans="1:9" x14ac:dyDescent="0.25">
      <c r="A59" s="13"/>
      <c r="D59" s="3"/>
      <c r="E59" s="3"/>
      <c r="F59" s="3"/>
      <c r="G59" s="10"/>
    </row>
    <row r="60" spans="1:9" x14ac:dyDescent="0.25">
      <c r="A60" s="13"/>
      <c r="D60" s="3"/>
      <c r="E60" s="3"/>
      <c r="F60" s="3"/>
      <c r="G60" s="10"/>
    </row>
    <row r="61" spans="1:9" x14ac:dyDescent="0.25">
      <c r="A61" s="13"/>
      <c r="D61" s="3"/>
      <c r="E61" s="3"/>
      <c r="F61" s="3"/>
      <c r="G61" s="10"/>
    </row>
    <row r="62" spans="1:9" x14ac:dyDescent="0.25">
      <c r="A62" s="13"/>
      <c r="D62" s="3"/>
      <c r="E62" s="3"/>
      <c r="F62" s="3"/>
      <c r="G62" s="10"/>
    </row>
    <row r="64" spans="1:9" ht="21" x14ac:dyDescent="0.35">
      <c r="A64" s="12" t="s">
        <v>38</v>
      </c>
    </row>
    <row r="65" spans="1:9" x14ac:dyDescent="0.25">
      <c r="A65" s="17" t="s">
        <v>37</v>
      </c>
      <c r="B65" s="11" t="s">
        <v>25</v>
      </c>
      <c r="C65" s="11" t="s">
        <v>6</v>
      </c>
      <c r="D65" s="11" t="s">
        <v>7</v>
      </c>
      <c r="E65" s="18" t="s">
        <v>8</v>
      </c>
      <c r="F65" s="18"/>
      <c r="G65" s="11" t="s">
        <v>5</v>
      </c>
    </row>
    <row r="66" spans="1:9" x14ac:dyDescent="0.25">
      <c r="A66" t="s">
        <v>13</v>
      </c>
      <c r="B66">
        <v>280</v>
      </c>
      <c r="C66">
        <v>150</v>
      </c>
      <c r="D66" s="3">
        <f>B66*C66</f>
        <v>42000</v>
      </c>
      <c r="E66" s="3">
        <v>30000</v>
      </c>
      <c r="F66" s="3"/>
      <c r="G66" s="3">
        <f>D66-E66</f>
        <v>12000</v>
      </c>
      <c r="I66" t="s">
        <v>216</v>
      </c>
    </row>
    <row r="67" spans="1:9" x14ac:dyDescent="0.25">
      <c r="A67" t="s">
        <v>12</v>
      </c>
      <c r="B67">
        <v>100</v>
      </c>
      <c r="C67" s="3">
        <v>150</v>
      </c>
      <c r="D67" s="3">
        <f>B67*C67</f>
        <v>15000</v>
      </c>
      <c r="E67" s="3">
        <f>D67*0.5</f>
        <v>7500</v>
      </c>
      <c r="F67" s="3"/>
      <c r="G67" s="3">
        <f>D67-E67</f>
        <v>7500</v>
      </c>
      <c r="I67" t="s">
        <v>215</v>
      </c>
    </row>
    <row r="68" spans="1:9" x14ac:dyDescent="0.25">
      <c r="A68" s="13" t="s">
        <v>15</v>
      </c>
      <c r="D68" s="3"/>
      <c r="E68" s="3"/>
      <c r="F68" s="3"/>
      <c r="G68" s="10">
        <f>SUM(G66:G67)</f>
        <v>19500</v>
      </c>
    </row>
    <row r="70" spans="1:9" x14ac:dyDescent="0.25">
      <c r="A70" s="17" t="s">
        <v>36</v>
      </c>
      <c r="B70" s="11" t="s">
        <v>25</v>
      </c>
      <c r="C70" s="11" t="s">
        <v>6</v>
      </c>
      <c r="D70" s="11" t="s">
        <v>7</v>
      </c>
      <c r="E70" s="18" t="s">
        <v>8</v>
      </c>
      <c r="F70" s="18"/>
      <c r="G70" s="11" t="s">
        <v>5</v>
      </c>
      <c r="I70" s="32" t="s">
        <v>64</v>
      </c>
    </row>
    <row r="71" spans="1:9" x14ac:dyDescent="0.25">
      <c r="A71" t="s">
        <v>13</v>
      </c>
      <c r="B71">
        <v>30</v>
      </c>
      <c r="C71">
        <v>150</v>
      </c>
      <c r="D71" s="3">
        <f>B71*C71</f>
        <v>4500</v>
      </c>
      <c r="E71" s="3">
        <v>3000</v>
      </c>
      <c r="F71" s="3"/>
      <c r="G71" s="3">
        <f>D71-E71</f>
        <v>1500</v>
      </c>
    </row>
    <row r="72" spans="1:9" x14ac:dyDescent="0.25">
      <c r="A72" s="13" t="s">
        <v>15</v>
      </c>
      <c r="D72" s="3"/>
      <c r="E72" s="3"/>
      <c r="F72" s="3"/>
      <c r="G72" s="10">
        <f>SUM(G71:G71)</f>
        <v>1500</v>
      </c>
    </row>
    <row r="73" spans="1:9" x14ac:dyDescent="0.25">
      <c r="A73" s="2"/>
      <c r="D73" s="3"/>
      <c r="E73" s="3"/>
      <c r="F73" s="3"/>
      <c r="G73" s="10"/>
    </row>
    <row r="74" spans="1:9" x14ac:dyDescent="0.25">
      <c r="A74" s="2"/>
      <c r="D74" s="3"/>
      <c r="E74" s="3"/>
      <c r="F74" s="3"/>
      <c r="G74" s="10"/>
    </row>
    <row r="75" spans="1:9" ht="21" x14ac:dyDescent="0.35">
      <c r="A75" s="12" t="s">
        <v>41</v>
      </c>
    </row>
    <row r="76" spans="1:9" x14ac:dyDescent="0.25">
      <c r="A76" s="23" t="s">
        <v>76</v>
      </c>
      <c r="B76" s="24" t="s">
        <v>25</v>
      </c>
      <c r="C76" s="24" t="s">
        <v>6</v>
      </c>
      <c r="D76" s="24" t="s">
        <v>7</v>
      </c>
      <c r="E76" s="25" t="s">
        <v>8</v>
      </c>
      <c r="F76" s="25" t="s">
        <v>125</v>
      </c>
      <c r="G76" s="24" t="s">
        <v>5</v>
      </c>
    </row>
    <row r="77" spans="1:9" x14ac:dyDescent="0.25">
      <c r="A77" t="s">
        <v>14</v>
      </c>
      <c r="B77">
        <v>60</v>
      </c>
      <c r="C77">
        <v>60</v>
      </c>
      <c r="D77" s="3">
        <f>B77*C77</f>
        <v>3600</v>
      </c>
      <c r="E77" s="3">
        <v>2000</v>
      </c>
      <c r="F77" s="3">
        <v>500</v>
      </c>
      <c r="G77" s="3">
        <f>D77-E77-F77</f>
        <v>1100</v>
      </c>
      <c r="I77" t="s">
        <v>214</v>
      </c>
    </row>
    <row r="78" spans="1:9" x14ac:dyDescent="0.25">
      <c r="A78" t="s">
        <v>12</v>
      </c>
      <c r="B78">
        <v>150</v>
      </c>
      <c r="C78" s="3">
        <v>60</v>
      </c>
      <c r="D78" s="3">
        <f>B78*C78</f>
        <v>9000</v>
      </c>
      <c r="E78" s="3">
        <f>D78*0.5</f>
        <v>4500</v>
      </c>
      <c r="F78" s="3"/>
      <c r="G78" s="3">
        <f>D78-E78</f>
        <v>4500</v>
      </c>
      <c r="I78" t="s">
        <v>213</v>
      </c>
    </row>
    <row r="79" spans="1:9" x14ac:dyDescent="0.25">
      <c r="A79" s="13" t="s">
        <v>15</v>
      </c>
      <c r="D79" s="3"/>
      <c r="E79" s="3"/>
      <c r="F79" s="3"/>
      <c r="G79" s="10">
        <f>SUM(G77:G78)</f>
        <v>5600</v>
      </c>
    </row>
    <row r="80" spans="1:9" x14ac:dyDescent="0.25">
      <c r="A80" s="2"/>
      <c r="D80" s="3"/>
      <c r="E80" s="3"/>
      <c r="F80" s="3"/>
      <c r="G80" s="10"/>
    </row>
    <row r="81" spans="1:9" x14ac:dyDescent="0.25">
      <c r="A81" s="23" t="s">
        <v>82</v>
      </c>
      <c r="B81" s="24" t="s">
        <v>25</v>
      </c>
      <c r="C81" s="24" t="s">
        <v>6</v>
      </c>
      <c r="D81" s="24" t="s">
        <v>7</v>
      </c>
      <c r="E81" s="25" t="s">
        <v>8</v>
      </c>
      <c r="F81" s="25" t="s">
        <v>125</v>
      </c>
      <c r="G81" s="24" t="s">
        <v>5</v>
      </c>
    </row>
    <row r="82" spans="1:9" x14ac:dyDescent="0.25">
      <c r="A82" t="s">
        <v>14</v>
      </c>
      <c r="B82">
        <v>100</v>
      </c>
      <c r="C82">
        <v>150</v>
      </c>
      <c r="D82" s="3">
        <f>B82*C82</f>
        <v>15000</v>
      </c>
      <c r="E82" s="3">
        <v>10000</v>
      </c>
      <c r="F82" s="3">
        <v>1275</v>
      </c>
      <c r="G82" s="3">
        <f>D82-E82-F82</f>
        <v>3725</v>
      </c>
      <c r="I82" t="s">
        <v>208</v>
      </c>
    </row>
    <row r="83" spans="1:9" x14ac:dyDescent="0.25">
      <c r="A83" t="s">
        <v>12</v>
      </c>
      <c r="B83">
        <v>350</v>
      </c>
      <c r="C83" s="3">
        <v>150</v>
      </c>
      <c r="D83" s="3">
        <f>B83*C83</f>
        <v>52500</v>
      </c>
      <c r="E83" s="3">
        <f>D83*0.5</f>
        <v>26250</v>
      </c>
      <c r="F83" s="3"/>
      <c r="G83" s="3">
        <f>D83-E83</f>
        <v>26250</v>
      </c>
      <c r="I83" t="s">
        <v>207</v>
      </c>
    </row>
    <row r="84" spans="1:9" x14ac:dyDescent="0.25">
      <c r="A84" s="13" t="s">
        <v>15</v>
      </c>
      <c r="D84" s="3"/>
      <c r="E84" s="3"/>
      <c r="F84" s="3"/>
      <c r="G84" s="10">
        <f>SUM(G82:G83)</f>
        <v>29975</v>
      </c>
    </row>
    <row r="85" spans="1:9" x14ac:dyDescent="0.25">
      <c r="A85" s="13"/>
      <c r="D85" s="3"/>
      <c r="E85" s="3"/>
      <c r="F85" s="3"/>
      <c r="G85" s="10"/>
    </row>
    <row r="86" spans="1:9" x14ac:dyDescent="0.25">
      <c r="A86" s="23" t="s">
        <v>83</v>
      </c>
      <c r="B86" s="24" t="s">
        <v>25</v>
      </c>
      <c r="C86" s="24" t="s">
        <v>6</v>
      </c>
      <c r="D86" s="24" t="s">
        <v>7</v>
      </c>
      <c r="E86" s="25" t="s">
        <v>8</v>
      </c>
      <c r="F86" s="25" t="s">
        <v>125</v>
      </c>
      <c r="G86" s="24" t="s">
        <v>5</v>
      </c>
    </row>
    <row r="87" spans="1:9" x14ac:dyDescent="0.25">
      <c r="A87" t="s">
        <v>14</v>
      </c>
      <c r="B87">
        <v>100</v>
      </c>
      <c r="C87">
        <v>80</v>
      </c>
      <c r="D87" s="3">
        <f>B87*C87</f>
        <v>8000</v>
      </c>
      <c r="E87" s="3">
        <v>6000</v>
      </c>
      <c r="F87" s="3">
        <v>850</v>
      </c>
      <c r="G87" s="3">
        <f>D87-E87-F87</f>
        <v>1150</v>
      </c>
    </row>
    <row r="88" spans="1:9" x14ac:dyDescent="0.25">
      <c r="A88" t="s">
        <v>12</v>
      </c>
      <c r="B88">
        <v>300</v>
      </c>
      <c r="C88" s="3">
        <v>80</v>
      </c>
      <c r="D88" s="3">
        <f>B88*C88</f>
        <v>24000</v>
      </c>
      <c r="E88" s="3">
        <f>D88*0.5</f>
        <v>12000</v>
      </c>
      <c r="F88" s="3"/>
      <c r="G88" s="3">
        <f>D88-E88</f>
        <v>12000</v>
      </c>
    </row>
    <row r="89" spans="1:9" x14ac:dyDescent="0.25">
      <c r="A89" s="13" t="s">
        <v>15</v>
      </c>
      <c r="D89" s="3"/>
      <c r="E89" s="3"/>
      <c r="F89" s="3"/>
      <c r="G89" s="10">
        <f>SUM(G87:G88)</f>
        <v>13150</v>
      </c>
    </row>
    <row r="90" spans="1:9" x14ac:dyDescent="0.25">
      <c r="A90" s="13"/>
      <c r="D90" s="3"/>
      <c r="E90" s="3"/>
      <c r="F90" s="3"/>
      <c r="G90" s="10"/>
    </row>
    <row r="91" spans="1:9" x14ac:dyDescent="0.25">
      <c r="A91" s="23" t="s">
        <v>73</v>
      </c>
      <c r="B91" s="24" t="s">
        <v>25</v>
      </c>
      <c r="C91" s="24" t="s">
        <v>6</v>
      </c>
      <c r="D91" s="24" t="s">
        <v>7</v>
      </c>
      <c r="E91" s="25" t="s">
        <v>8</v>
      </c>
      <c r="F91" s="25" t="s">
        <v>125</v>
      </c>
      <c r="G91" s="24" t="s">
        <v>5</v>
      </c>
    </row>
    <row r="92" spans="1:9" x14ac:dyDescent="0.25">
      <c r="A92" t="s">
        <v>14</v>
      </c>
      <c r="B92">
        <v>60</v>
      </c>
      <c r="C92">
        <v>40</v>
      </c>
      <c r="D92" s="3">
        <f>B92*C92</f>
        <v>2400</v>
      </c>
      <c r="E92" s="3">
        <v>1000</v>
      </c>
      <c r="F92" s="3">
        <v>500</v>
      </c>
      <c r="G92" s="3">
        <f>D92-E92-F92</f>
        <v>900</v>
      </c>
      <c r="I92" t="s">
        <v>210</v>
      </c>
    </row>
    <row r="93" spans="1:9" x14ac:dyDescent="0.25">
      <c r="A93" t="s">
        <v>12</v>
      </c>
      <c r="B93">
        <v>100</v>
      </c>
      <c r="C93" s="3">
        <v>40</v>
      </c>
      <c r="D93" s="3">
        <f>B93*C93</f>
        <v>4000</v>
      </c>
      <c r="E93" s="3">
        <f>D93*0.5</f>
        <v>2000</v>
      </c>
      <c r="F93" s="3"/>
      <c r="G93" s="3">
        <f>D93-E93</f>
        <v>2000</v>
      </c>
      <c r="I93" t="s">
        <v>209</v>
      </c>
    </row>
    <row r="94" spans="1:9" x14ac:dyDescent="0.25">
      <c r="A94" s="13" t="s">
        <v>15</v>
      </c>
      <c r="D94" s="3"/>
      <c r="E94" s="3"/>
      <c r="F94" s="3"/>
      <c r="G94" s="10">
        <f>SUM(G92:G93)</f>
        <v>2900</v>
      </c>
    </row>
    <row r="95" spans="1:9" x14ac:dyDescent="0.25">
      <c r="A95" s="2"/>
      <c r="D95" s="3"/>
      <c r="E95" s="3"/>
      <c r="F95" s="3"/>
      <c r="G95" s="10"/>
    </row>
    <row r="96" spans="1:9" x14ac:dyDescent="0.25">
      <c r="A96" s="23" t="s">
        <v>40</v>
      </c>
      <c r="B96" s="24" t="s">
        <v>25</v>
      </c>
      <c r="C96" s="24" t="s">
        <v>6</v>
      </c>
      <c r="D96" s="24" t="s">
        <v>7</v>
      </c>
      <c r="E96" s="26" t="s">
        <v>8</v>
      </c>
      <c r="F96" s="26"/>
      <c r="G96" s="24" t="s">
        <v>5</v>
      </c>
    </row>
    <row r="97" spans="1:9" x14ac:dyDescent="0.25">
      <c r="A97" t="s">
        <v>133</v>
      </c>
      <c r="B97">
        <v>45</v>
      </c>
      <c r="C97">
        <v>90</v>
      </c>
      <c r="D97" s="3">
        <f>$B$97*C97</f>
        <v>4050</v>
      </c>
      <c r="E97" s="3">
        <v>3000</v>
      </c>
      <c r="F97" s="3"/>
      <c r="G97" s="3">
        <f t="shared" ref="G97" si="14">D97-E97</f>
        <v>1050</v>
      </c>
      <c r="I97" t="s">
        <v>211</v>
      </c>
    </row>
    <row r="98" spans="1:9" x14ac:dyDescent="0.25">
      <c r="A98" s="13" t="s">
        <v>15</v>
      </c>
      <c r="D98" s="3"/>
      <c r="E98" s="3"/>
      <c r="F98" s="3"/>
      <c r="G98" s="10">
        <f>SUM(G96:G97)</f>
        <v>1050</v>
      </c>
      <c r="I98" t="s">
        <v>212</v>
      </c>
    </row>
    <row r="99" spans="1:9" x14ac:dyDescent="0.25">
      <c r="I99" t="s">
        <v>88</v>
      </c>
    </row>
    <row r="101" spans="1:9" ht="21" x14ac:dyDescent="0.35">
      <c r="A101" s="12" t="s">
        <v>75</v>
      </c>
    </row>
    <row r="102" spans="1:9" x14ac:dyDescent="0.25">
      <c r="A102" s="4" t="s">
        <v>84</v>
      </c>
      <c r="B102" s="40"/>
      <c r="C102" s="40" t="s">
        <v>6</v>
      </c>
      <c r="D102" s="40" t="s">
        <v>7</v>
      </c>
      <c r="E102" s="41" t="s">
        <v>8</v>
      </c>
      <c r="F102" s="41" t="s">
        <v>125</v>
      </c>
      <c r="G102" s="40" t="s">
        <v>5</v>
      </c>
    </row>
    <row r="103" spans="1:9" x14ac:dyDescent="0.25">
      <c r="A103" t="s">
        <v>77</v>
      </c>
      <c r="B103">
        <v>200</v>
      </c>
      <c r="C103">
        <v>12</v>
      </c>
      <c r="D103" s="3">
        <f>B103*C103</f>
        <v>2400</v>
      </c>
      <c r="E103" s="3">
        <f>D103*0.5</f>
        <v>1200</v>
      </c>
      <c r="F103" s="3"/>
      <c r="G103" s="3">
        <f>D103-E103</f>
        <v>1200</v>
      </c>
    </row>
    <row r="104" spans="1:9" x14ac:dyDescent="0.25">
      <c r="A104" t="s">
        <v>78</v>
      </c>
      <c r="B104">
        <v>150</v>
      </c>
      <c r="C104" s="3">
        <v>12</v>
      </c>
      <c r="D104" s="3">
        <f>B104*C104</f>
        <v>1800</v>
      </c>
      <c r="E104" s="3">
        <f>D104*0.5</f>
        <v>900</v>
      </c>
      <c r="F104" s="3"/>
      <c r="G104" s="3">
        <f>D104-E104</f>
        <v>900</v>
      </c>
    </row>
    <row r="105" spans="1:9" x14ac:dyDescent="0.25">
      <c r="A105" s="13" t="s">
        <v>15</v>
      </c>
      <c r="D105" s="3"/>
      <c r="E105" s="3"/>
      <c r="F105" s="3"/>
      <c r="G105" s="10">
        <f>SUM(G103:G104)</f>
        <v>2100</v>
      </c>
    </row>
    <row r="107" spans="1:9" x14ac:dyDescent="0.25">
      <c r="A107" s="4" t="s">
        <v>79</v>
      </c>
      <c r="B107" s="40"/>
      <c r="C107" s="40" t="s">
        <v>6</v>
      </c>
      <c r="D107" s="40" t="s">
        <v>7</v>
      </c>
      <c r="E107" s="41" t="s">
        <v>8</v>
      </c>
      <c r="F107" s="41" t="s">
        <v>125</v>
      </c>
      <c r="G107" s="40" t="s">
        <v>5</v>
      </c>
    </row>
    <row r="108" spans="1:9" x14ac:dyDescent="0.25">
      <c r="A108" t="s">
        <v>80</v>
      </c>
      <c r="B108">
        <v>480</v>
      </c>
      <c r="C108">
        <v>25</v>
      </c>
      <c r="D108" s="3">
        <f>B108*C108</f>
        <v>12000</v>
      </c>
      <c r="E108" s="3">
        <f>D108*0.5</f>
        <v>6000</v>
      </c>
      <c r="F108" s="3"/>
      <c r="G108" s="3">
        <f>D108-E108</f>
        <v>6000</v>
      </c>
    </row>
    <row r="109" spans="1:9" x14ac:dyDescent="0.25">
      <c r="A109" t="s">
        <v>78</v>
      </c>
      <c r="B109">
        <v>350</v>
      </c>
      <c r="C109" s="3">
        <v>25</v>
      </c>
      <c r="D109" s="3">
        <f>B109*C109</f>
        <v>8750</v>
      </c>
      <c r="E109" s="3">
        <f>D109*0.5</f>
        <v>4375</v>
      </c>
      <c r="F109" s="3"/>
      <c r="G109" s="3">
        <f>D109-E109</f>
        <v>4375</v>
      </c>
    </row>
    <row r="110" spans="1:9" x14ac:dyDescent="0.25">
      <c r="A110" s="13" t="s">
        <v>15</v>
      </c>
      <c r="D110" s="3"/>
      <c r="E110" s="3"/>
      <c r="F110" s="3"/>
      <c r="G110" s="10">
        <f>SUM(G108:G109)</f>
        <v>10375</v>
      </c>
    </row>
    <row r="112" spans="1:9" x14ac:dyDescent="0.25">
      <c r="A112" s="4" t="s">
        <v>85</v>
      </c>
      <c r="B112" s="40"/>
      <c r="C112" s="40" t="s">
        <v>6</v>
      </c>
      <c r="D112" s="40" t="s">
        <v>7</v>
      </c>
      <c r="E112" s="41" t="s">
        <v>8</v>
      </c>
      <c r="F112" s="41" t="s">
        <v>125</v>
      </c>
      <c r="G112" s="40" t="s">
        <v>5</v>
      </c>
    </row>
    <row r="113" spans="1:7" x14ac:dyDescent="0.25">
      <c r="A113" t="s">
        <v>81</v>
      </c>
      <c r="B113">
        <v>60</v>
      </c>
      <c r="C113">
        <v>15</v>
      </c>
      <c r="D113" s="3">
        <f>B113*C113</f>
        <v>900</v>
      </c>
      <c r="E113" s="3">
        <f>D113*0.5</f>
        <v>450</v>
      </c>
      <c r="F113" s="3"/>
      <c r="G113" s="3">
        <f>D113-E113</f>
        <v>450</v>
      </c>
    </row>
    <row r="114" spans="1:7" x14ac:dyDescent="0.25">
      <c r="A114" t="s">
        <v>78</v>
      </c>
      <c r="B114">
        <v>50</v>
      </c>
      <c r="C114" s="3">
        <v>15</v>
      </c>
      <c r="D114" s="3">
        <f>B114*C114</f>
        <v>750</v>
      </c>
      <c r="E114" s="3">
        <f>D114*0.5</f>
        <v>375</v>
      </c>
      <c r="F114" s="3"/>
      <c r="G114" s="3">
        <f>D114-E114</f>
        <v>375</v>
      </c>
    </row>
    <row r="115" spans="1:7" x14ac:dyDescent="0.25">
      <c r="A115" s="13" t="s">
        <v>15</v>
      </c>
      <c r="D115" s="3"/>
      <c r="E115" s="3"/>
      <c r="F115" s="3"/>
      <c r="G115" s="10">
        <f>SUM(G113:G114)</f>
        <v>825</v>
      </c>
    </row>
    <row r="116" spans="1:7" x14ac:dyDescent="0.25">
      <c r="A116" s="13"/>
      <c r="D116" s="3"/>
      <c r="E116" s="3"/>
      <c r="F116" s="3"/>
      <c r="G116" s="10"/>
    </row>
    <row r="117" spans="1:7" x14ac:dyDescent="0.25">
      <c r="A117" s="4" t="s">
        <v>86</v>
      </c>
      <c r="B117" s="40"/>
      <c r="C117" s="40" t="s">
        <v>6</v>
      </c>
      <c r="D117" s="40" t="s">
        <v>7</v>
      </c>
      <c r="E117" s="41" t="s">
        <v>8</v>
      </c>
      <c r="F117" s="41" t="s">
        <v>125</v>
      </c>
      <c r="G117" s="40" t="s">
        <v>5</v>
      </c>
    </row>
    <row r="118" spans="1:7" x14ac:dyDescent="0.25">
      <c r="A118" t="s">
        <v>81</v>
      </c>
      <c r="B118">
        <v>60</v>
      </c>
      <c r="C118">
        <v>30</v>
      </c>
      <c r="D118" s="3">
        <f>B118*C118</f>
        <v>1800</v>
      </c>
      <c r="E118" s="3">
        <f>D118*0.5</f>
        <v>900</v>
      </c>
      <c r="F118" s="3"/>
      <c r="G118" s="3">
        <f>D118-E118</f>
        <v>900</v>
      </c>
    </row>
    <row r="119" spans="1:7" x14ac:dyDescent="0.25">
      <c r="A119" t="s">
        <v>78</v>
      </c>
      <c r="B119">
        <v>80</v>
      </c>
      <c r="C119" s="3">
        <v>30</v>
      </c>
      <c r="D119" s="3">
        <f>B119*C119</f>
        <v>2400</v>
      </c>
      <c r="E119" s="3">
        <f>D119*0.5</f>
        <v>1200</v>
      </c>
      <c r="F119" s="3"/>
      <c r="G119" s="3">
        <f>D119-E119</f>
        <v>1200</v>
      </c>
    </row>
    <row r="120" spans="1:7" x14ac:dyDescent="0.25">
      <c r="A120" s="13" t="s">
        <v>15</v>
      </c>
      <c r="D120" s="3"/>
      <c r="E120" s="3"/>
      <c r="F120" s="3"/>
      <c r="G120" s="10">
        <f>SUM(G118:G119)</f>
        <v>2100</v>
      </c>
    </row>
    <row r="122" spans="1:7" x14ac:dyDescent="0.25">
      <c r="A122" t="s">
        <v>151</v>
      </c>
    </row>
  </sheetData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L10" sqref="L10"/>
    </sheetView>
  </sheetViews>
  <sheetFormatPr defaultRowHeight="15" x14ac:dyDescent="0.25"/>
  <cols>
    <col min="1" max="1" width="6.5703125" style="88" customWidth="1"/>
    <col min="2" max="2" width="39.7109375" style="88" customWidth="1"/>
    <col min="3" max="3" width="13.85546875" style="89" customWidth="1"/>
    <col min="4" max="4" width="1.42578125" style="90" customWidth="1"/>
    <col min="5" max="5" width="3.5703125" style="90" customWidth="1"/>
    <col min="6" max="6" width="17.28515625" style="90" customWidth="1"/>
    <col min="7" max="7" width="14.5703125" style="90" customWidth="1"/>
    <col min="8" max="8" width="1.5703125" style="90" customWidth="1"/>
    <col min="9" max="16384" width="9.140625" style="90"/>
  </cols>
  <sheetData>
    <row r="1" spans="1:7" ht="26.25" x14ac:dyDescent="0.4">
      <c r="A1" s="87" t="s">
        <v>205</v>
      </c>
    </row>
    <row r="2" spans="1:7" ht="7.5" customHeight="1" x14ac:dyDescent="0.25">
      <c r="A2" s="91"/>
      <c r="B2" s="91"/>
      <c r="C2" s="92"/>
      <c r="D2" s="93"/>
      <c r="E2" s="93"/>
      <c r="F2" s="93"/>
      <c r="G2" s="93"/>
    </row>
    <row r="3" spans="1:7" s="63" customFormat="1" ht="18.75" x14ac:dyDescent="0.3">
      <c r="A3" s="94" t="s">
        <v>154</v>
      </c>
      <c r="B3" s="94"/>
      <c r="C3" s="95">
        <f>C5+C10+C20+C23+C26+C33+C35</f>
        <v>765500</v>
      </c>
      <c r="E3" s="94" t="s">
        <v>155</v>
      </c>
      <c r="F3" s="96"/>
      <c r="G3" s="95">
        <f>G5+G12</f>
        <v>201610</v>
      </c>
    </row>
    <row r="4" spans="1:7" ht="6.75" customHeight="1" x14ac:dyDescent="0.25">
      <c r="A4" s="91"/>
      <c r="B4" s="91"/>
      <c r="C4" s="92"/>
      <c r="D4" s="93"/>
      <c r="E4" s="97"/>
      <c r="F4" s="91"/>
      <c r="G4" s="92"/>
    </row>
    <row r="5" spans="1:7" ht="15.75" x14ac:dyDescent="0.25">
      <c r="A5" s="102" t="s">
        <v>156</v>
      </c>
      <c r="B5" s="102" t="s">
        <v>157</v>
      </c>
      <c r="C5" s="103">
        <f>SUM(C6:C9)</f>
        <v>444000</v>
      </c>
      <c r="D5" s="93"/>
      <c r="E5" s="102" t="s">
        <v>158</v>
      </c>
      <c r="F5" s="102" t="s">
        <v>159</v>
      </c>
      <c r="G5" s="103">
        <f>SUM(G6:G11)</f>
        <v>81610</v>
      </c>
    </row>
    <row r="6" spans="1:7" ht="15.75" x14ac:dyDescent="0.25">
      <c r="A6" s="104" t="s">
        <v>160</v>
      </c>
      <c r="B6" s="105" t="s">
        <v>206</v>
      </c>
      <c r="C6" s="106">
        <v>360000</v>
      </c>
      <c r="D6" s="93"/>
      <c r="E6" s="105"/>
      <c r="F6" s="108" t="s">
        <v>161</v>
      </c>
      <c r="G6" s="110"/>
    </row>
    <row r="7" spans="1:7" ht="15.75" x14ac:dyDescent="0.25">
      <c r="A7" s="107" t="s">
        <v>160</v>
      </c>
      <c r="B7" s="108" t="s">
        <v>162</v>
      </c>
      <c r="C7" s="109"/>
      <c r="D7" s="93"/>
      <c r="E7" s="108"/>
      <c r="F7" s="108" t="s">
        <v>163</v>
      </c>
      <c r="G7" s="110">
        <v>71000</v>
      </c>
    </row>
    <row r="8" spans="1:7" ht="15.75" x14ac:dyDescent="0.25">
      <c r="A8" s="108"/>
      <c r="B8" s="108" t="s">
        <v>164</v>
      </c>
      <c r="C8" s="110">
        <v>84000</v>
      </c>
      <c r="D8" s="93"/>
      <c r="E8" s="108"/>
      <c r="F8" s="108" t="s">
        <v>165</v>
      </c>
      <c r="G8" s="110"/>
    </row>
    <row r="9" spans="1:7" ht="15.75" x14ac:dyDescent="0.25">
      <c r="A9" s="108"/>
      <c r="B9" s="108"/>
      <c r="C9" s="110"/>
      <c r="D9" s="93"/>
      <c r="E9" s="108"/>
      <c r="F9" s="108" t="s">
        <v>166</v>
      </c>
      <c r="G9" s="110">
        <v>10610</v>
      </c>
    </row>
    <row r="10" spans="1:7" ht="15.75" x14ac:dyDescent="0.25">
      <c r="A10" s="102" t="s">
        <v>167</v>
      </c>
      <c r="B10" s="102" t="s">
        <v>168</v>
      </c>
      <c r="C10" s="103">
        <f>SUM(C11:C19)</f>
        <v>73500</v>
      </c>
      <c r="D10" s="93"/>
      <c r="E10" s="108"/>
      <c r="F10" s="108"/>
      <c r="G10" s="110"/>
    </row>
    <row r="11" spans="1:7" ht="15.75" x14ac:dyDescent="0.25">
      <c r="A11" s="104" t="s">
        <v>160</v>
      </c>
      <c r="B11" s="105" t="s">
        <v>169</v>
      </c>
      <c r="C11" s="106">
        <v>2000</v>
      </c>
      <c r="D11" s="93"/>
      <c r="E11" s="108"/>
      <c r="F11" s="108"/>
      <c r="G11" s="110"/>
    </row>
    <row r="12" spans="1:7" ht="15.75" x14ac:dyDescent="0.25">
      <c r="A12" s="108"/>
      <c r="B12" s="108" t="s">
        <v>170</v>
      </c>
      <c r="C12" s="110">
        <v>5000</v>
      </c>
      <c r="D12" s="93"/>
      <c r="E12" s="102" t="s">
        <v>171</v>
      </c>
      <c r="F12" s="102" t="s">
        <v>172</v>
      </c>
      <c r="G12" s="103">
        <f>SUM(G13:G14)</f>
        <v>120000</v>
      </c>
    </row>
    <row r="13" spans="1:7" ht="15.75" x14ac:dyDescent="0.25">
      <c r="A13" s="108"/>
      <c r="B13" s="108" t="s">
        <v>173</v>
      </c>
      <c r="C13" s="110">
        <v>1500</v>
      </c>
      <c r="D13" s="93"/>
      <c r="E13" s="108"/>
      <c r="F13" s="108" t="s">
        <v>174</v>
      </c>
      <c r="G13" s="110">
        <v>120000</v>
      </c>
    </row>
    <row r="14" spans="1:7" ht="15.75" x14ac:dyDescent="0.25">
      <c r="A14" s="108"/>
      <c r="B14" s="108" t="s">
        <v>175</v>
      </c>
      <c r="C14" s="110">
        <v>2000</v>
      </c>
      <c r="D14" s="93"/>
      <c r="E14" s="108"/>
      <c r="F14" s="108"/>
      <c r="G14" s="110"/>
    </row>
    <row r="15" spans="1:7" ht="15.75" x14ac:dyDescent="0.25">
      <c r="A15" s="108"/>
      <c r="B15" s="108" t="s">
        <v>176</v>
      </c>
      <c r="C15" s="110">
        <v>20000</v>
      </c>
      <c r="D15" s="93"/>
      <c r="E15" s="119"/>
      <c r="F15" s="119"/>
      <c r="G15" s="120"/>
    </row>
    <row r="16" spans="1:7" ht="15.75" x14ac:dyDescent="0.25">
      <c r="A16" s="108"/>
      <c r="B16" s="108" t="s">
        <v>177</v>
      </c>
      <c r="C16" s="110">
        <v>30000</v>
      </c>
      <c r="D16" s="93"/>
    </row>
    <row r="17" spans="1:7" ht="15.75" x14ac:dyDescent="0.25">
      <c r="A17" s="108"/>
      <c r="B17" s="108" t="s">
        <v>178</v>
      </c>
      <c r="C17" s="110">
        <v>3000</v>
      </c>
      <c r="D17" s="93"/>
    </row>
    <row r="18" spans="1:7" ht="15.75" x14ac:dyDescent="0.25">
      <c r="A18" s="108"/>
      <c r="B18" s="111" t="s">
        <v>179</v>
      </c>
      <c r="C18" s="110">
        <v>10000</v>
      </c>
      <c r="D18" s="93"/>
      <c r="E18" s="93"/>
      <c r="F18" s="93"/>
      <c r="G18" s="93"/>
    </row>
    <row r="19" spans="1:7" ht="15.75" x14ac:dyDescent="0.25">
      <c r="A19" s="108"/>
      <c r="B19" s="112"/>
      <c r="C19" s="110"/>
      <c r="D19" s="93"/>
      <c r="E19" s="93"/>
      <c r="F19" s="93"/>
      <c r="G19" s="93"/>
    </row>
    <row r="20" spans="1:7" ht="15.75" x14ac:dyDescent="0.25">
      <c r="A20" s="102" t="s">
        <v>180</v>
      </c>
      <c r="B20" s="102" t="s">
        <v>172</v>
      </c>
      <c r="C20" s="103">
        <f>SUM(C21:C22)</f>
        <v>86000</v>
      </c>
      <c r="D20" s="93"/>
      <c r="E20" s="93"/>
      <c r="F20" s="93"/>
      <c r="G20" s="93"/>
    </row>
    <row r="21" spans="1:7" ht="15.75" x14ac:dyDescent="0.25">
      <c r="A21" s="113"/>
      <c r="B21" s="113" t="s">
        <v>181</v>
      </c>
      <c r="C21" s="114">
        <v>86000</v>
      </c>
      <c r="D21" s="93"/>
      <c r="E21" s="93"/>
      <c r="F21" s="93"/>
      <c r="G21" s="93"/>
    </row>
    <row r="22" spans="1:7" ht="15.75" x14ac:dyDescent="0.25">
      <c r="A22" s="113"/>
      <c r="B22" s="113"/>
      <c r="C22" s="114"/>
      <c r="D22" s="93"/>
      <c r="E22" s="93"/>
      <c r="F22" s="93"/>
      <c r="G22" s="93"/>
    </row>
    <row r="23" spans="1:7" ht="15.75" x14ac:dyDescent="0.25">
      <c r="A23" s="102" t="s">
        <v>182</v>
      </c>
      <c r="B23" s="102" t="s">
        <v>183</v>
      </c>
      <c r="C23" s="103">
        <f>SUM(C24:C25)</f>
        <v>5000</v>
      </c>
      <c r="D23" s="93"/>
      <c r="E23" s="93"/>
      <c r="F23" s="93"/>
      <c r="G23" s="93"/>
    </row>
    <row r="24" spans="1:7" ht="15.75" x14ac:dyDescent="0.25">
      <c r="A24" s="108"/>
      <c r="B24" s="108" t="s">
        <v>184</v>
      </c>
      <c r="C24" s="110">
        <v>2000</v>
      </c>
      <c r="D24" s="93"/>
      <c r="E24" s="93"/>
      <c r="F24" s="93"/>
      <c r="G24" s="93"/>
    </row>
    <row r="25" spans="1:7" ht="15.75" x14ac:dyDescent="0.25">
      <c r="A25" s="108"/>
      <c r="B25" s="108" t="s">
        <v>185</v>
      </c>
      <c r="C25" s="110">
        <v>3000</v>
      </c>
      <c r="D25" s="93"/>
      <c r="E25" s="93"/>
      <c r="F25" s="93"/>
      <c r="G25" s="93"/>
    </row>
    <row r="26" spans="1:7" ht="15.75" x14ac:dyDescent="0.25">
      <c r="A26" s="102" t="s">
        <v>186</v>
      </c>
      <c r="B26" s="102" t="s">
        <v>159</v>
      </c>
      <c r="C26" s="103">
        <f>SUM(C27:C32)</f>
        <v>132000</v>
      </c>
      <c r="D26" s="93"/>
      <c r="E26" s="93"/>
      <c r="F26" s="93"/>
      <c r="G26" s="93"/>
    </row>
    <row r="27" spans="1:7" ht="15.75" x14ac:dyDescent="0.25">
      <c r="A27" s="115" t="s">
        <v>187</v>
      </c>
      <c r="B27" s="108" t="s">
        <v>188</v>
      </c>
      <c r="C27" s="110">
        <v>10000</v>
      </c>
      <c r="D27" s="93"/>
      <c r="E27" s="93"/>
      <c r="F27" s="93"/>
      <c r="G27" s="93"/>
    </row>
    <row r="28" spans="1:7" ht="15.75" x14ac:dyDescent="0.25">
      <c r="A28" s="108"/>
      <c r="B28" s="108" t="s">
        <v>189</v>
      </c>
      <c r="C28" s="110">
        <v>3000</v>
      </c>
      <c r="D28" s="93"/>
      <c r="E28" s="93"/>
      <c r="F28" s="93"/>
      <c r="G28" s="93"/>
    </row>
    <row r="29" spans="1:7" ht="15.75" x14ac:dyDescent="0.25">
      <c r="A29" s="107" t="s">
        <v>160</v>
      </c>
      <c r="B29" s="108" t="s">
        <v>190</v>
      </c>
      <c r="C29" s="109">
        <v>10000</v>
      </c>
      <c r="D29" s="93"/>
      <c r="E29" s="93"/>
      <c r="F29" s="93"/>
      <c r="G29" s="93"/>
    </row>
    <row r="30" spans="1:7" ht="15.75" x14ac:dyDescent="0.25">
      <c r="A30" s="108"/>
      <c r="B30" s="108" t="s">
        <v>191</v>
      </c>
      <c r="C30" s="110">
        <f>20000+50000</f>
        <v>70000</v>
      </c>
      <c r="D30" s="93"/>
      <c r="E30" s="93"/>
      <c r="F30" s="93"/>
      <c r="G30" s="93"/>
    </row>
    <row r="31" spans="1:7" ht="15.75" x14ac:dyDescent="0.25">
      <c r="A31" s="108"/>
      <c r="B31" s="108" t="s">
        <v>192</v>
      </c>
      <c r="C31" s="110">
        <v>5000</v>
      </c>
      <c r="D31" s="93"/>
      <c r="E31" s="93"/>
      <c r="F31" s="93"/>
      <c r="G31" s="93"/>
    </row>
    <row r="32" spans="1:7" ht="15.75" x14ac:dyDescent="0.25">
      <c r="A32" s="108"/>
      <c r="B32" s="108" t="s">
        <v>193</v>
      </c>
      <c r="C32" s="110">
        <v>34000</v>
      </c>
      <c r="D32" s="93"/>
      <c r="E32" s="93"/>
      <c r="F32" s="93"/>
      <c r="G32" s="93"/>
    </row>
    <row r="33" spans="1:7" ht="15.75" x14ac:dyDescent="0.25">
      <c r="A33" s="102" t="s">
        <v>194</v>
      </c>
      <c r="B33" s="102" t="s">
        <v>195</v>
      </c>
      <c r="C33" s="103">
        <f>SUM(C34:C34)</f>
        <v>5000</v>
      </c>
      <c r="D33" s="93"/>
      <c r="E33" s="93"/>
      <c r="F33" s="93"/>
      <c r="G33" s="93"/>
    </row>
    <row r="34" spans="1:7" ht="15.75" x14ac:dyDescent="0.25">
      <c r="A34" s="108"/>
      <c r="B34" s="108" t="s">
        <v>196</v>
      </c>
      <c r="C34" s="110">
        <v>5000</v>
      </c>
      <c r="D34" s="93"/>
      <c r="E34" s="93"/>
      <c r="F34" s="93"/>
      <c r="G34" s="93"/>
    </row>
    <row r="35" spans="1:7" ht="15.75" x14ac:dyDescent="0.25">
      <c r="A35" s="102" t="s">
        <v>197</v>
      </c>
      <c r="B35" s="102" t="s">
        <v>198</v>
      </c>
      <c r="C35" s="103">
        <f>SUM(C36:C37)</f>
        <v>20000</v>
      </c>
      <c r="D35" s="93"/>
      <c r="E35" s="93"/>
      <c r="G35" s="93"/>
    </row>
    <row r="36" spans="1:7" ht="15.75" x14ac:dyDescent="0.25">
      <c r="A36" s="108" t="s">
        <v>199</v>
      </c>
      <c r="B36" s="108" t="s">
        <v>200</v>
      </c>
      <c r="C36" s="110">
        <v>5000</v>
      </c>
      <c r="D36" s="93"/>
      <c r="E36" s="93"/>
      <c r="F36" s="93"/>
      <c r="G36" s="93"/>
    </row>
    <row r="37" spans="1:7" ht="15.75" x14ac:dyDescent="0.25">
      <c r="A37" s="108" t="s">
        <v>201</v>
      </c>
      <c r="B37" s="108" t="s">
        <v>202</v>
      </c>
      <c r="C37" s="110">
        <v>15000</v>
      </c>
      <c r="D37" s="93"/>
      <c r="E37" s="93"/>
      <c r="F37" s="93"/>
      <c r="G37" s="93"/>
    </row>
    <row r="38" spans="1:7" ht="15.75" x14ac:dyDescent="0.25">
      <c r="A38" s="116"/>
      <c r="B38" s="116"/>
      <c r="C38" s="117"/>
      <c r="D38" s="93"/>
      <c r="E38" s="93"/>
      <c r="F38" s="93"/>
      <c r="G38" s="93"/>
    </row>
    <row r="39" spans="1:7" ht="15.75" x14ac:dyDescent="0.25">
      <c r="A39" s="116"/>
      <c r="B39" s="116" t="s">
        <v>203</v>
      </c>
      <c r="C39" s="118">
        <f>C35+C33+C26+C23+C20+C10</f>
        <v>321500</v>
      </c>
      <c r="D39" s="93"/>
      <c r="E39" s="93"/>
      <c r="F39" s="93"/>
      <c r="G39" s="93"/>
    </row>
    <row r="40" spans="1:7" ht="15.75" x14ac:dyDescent="0.25">
      <c r="A40" s="91"/>
      <c r="B40" s="91"/>
      <c r="C40" s="92"/>
      <c r="D40" s="93"/>
      <c r="E40" s="93"/>
      <c r="F40" s="93"/>
      <c r="G40" s="93"/>
    </row>
    <row r="41" spans="1:7" ht="15.75" x14ac:dyDescent="0.25">
      <c r="A41" s="91"/>
      <c r="B41" s="91"/>
      <c r="C41" s="92"/>
      <c r="D41" s="93"/>
      <c r="E41" s="93"/>
      <c r="F41" s="93"/>
      <c r="G41" s="93"/>
    </row>
    <row r="42" spans="1:7" ht="15.75" x14ac:dyDescent="0.25">
      <c r="A42" s="91"/>
      <c r="B42" s="91"/>
      <c r="C42" s="92"/>
      <c r="D42" s="93"/>
      <c r="E42" s="93"/>
      <c r="F42" s="93"/>
      <c r="G42" s="93"/>
    </row>
    <row r="43" spans="1:7" ht="15.75" x14ac:dyDescent="0.25">
      <c r="A43" s="91"/>
      <c r="B43" s="91"/>
      <c r="C43" s="92"/>
      <c r="D43" s="93"/>
      <c r="E43" s="93"/>
      <c r="F43" s="93"/>
      <c r="G43" s="93"/>
    </row>
    <row r="44" spans="1:7" ht="15.75" x14ac:dyDescent="0.25">
      <c r="A44" s="91"/>
      <c r="B44" s="91"/>
      <c r="C44" s="92"/>
      <c r="D44" s="93"/>
      <c r="E44" s="93"/>
      <c r="F44" s="93"/>
      <c r="G44" s="93"/>
    </row>
    <row r="45" spans="1:7" ht="15.75" x14ac:dyDescent="0.25">
      <c r="A45" s="91"/>
      <c r="B45" s="91"/>
      <c r="C45" s="92"/>
      <c r="D45" s="93"/>
      <c r="E45" s="93"/>
      <c r="F45" s="93"/>
      <c r="G45" s="93"/>
    </row>
    <row r="46" spans="1:7" ht="15.75" x14ac:dyDescent="0.25">
      <c r="A46" s="91"/>
      <c r="B46" s="91"/>
      <c r="C46" s="92"/>
      <c r="D46" s="93"/>
      <c r="E46" s="93"/>
      <c r="F46" s="93"/>
      <c r="G46" s="93"/>
    </row>
    <row r="47" spans="1:7" ht="15.75" x14ac:dyDescent="0.25">
      <c r="A47" s="91"/>
      <c r="B47" s="91"/>
      <c r="C47" s="92"/>
      <c r="D47" s="93"/>
      <c r="E47" s="93"/>
      <c r="F47" s="93"/>
      <c r="G47" s="93"/>
    </row>
    <row r="48" spans="1:7" ht="15.75" x14ac:dyDescent="0.25">
      <c r="A48" s="91"/>
      <c r="B48" s="91"/>
      <c r="C48" s="92"/>
      <c r="D48" s="93"/>
      <c r="E48" s="93"/>
      <c r="F48" s="93"/>
      <c r="G48" s="93"/>
    </row>
    <row r="49" spans="1:7" ht="15.75" x14ac:dyDescent="0.25">
      <c r="A49" s="91"/>
      <c r="B49" s="91"/>
      <c r="C49" s="92"/>
      <c r="D49" s="93"/>
      <c r="E49" s="93"/>
      <c r="F49" s="93"/>
      <c r="G49" s="93"/>
    </row>
    <row r="50" spans="1:7" ht="15.75" x14ac:dyDescent="0.25">
      <c r="A50" s="91"/>
      <c r="B50" s="91"/>
      <c r="C50" s="92"/>
      <c r="D50" s="93"/>
      <c r="E50" s="93"/>
      <c r="F50" s="93"/>
      <c r="G50" s="93"/>
    </row>
    <row r="51" spans="1:7" ht="15.75" x14ac:dyDescent="0.25">
      <c r="A51" s="91"/>
      <c r="B51" s="91"/>
      <c r="C51" s="92"/>
      <c r="D51" s="93"/>
      <c r="E51" s="93"/>
      <c r="F51" s="93"/>
      <c r="G51" s="93"/>
    </row>
    <row r="52" spans="1:7" ht="15.75" x14ac:dyDescent="0.25">
      <c r="A52" s="91"/>
      <c r="B52" s="91"/>
      <c r="C52" s="92"/>
      <c r="D52" s="93"/>
      <c r="E52" s="93"/>
      <c r="F52" s="93"/>
      <c r="G52" s="93"/>
    </row>
    <row r="53" spans="1:7" ht="15.75" x14ac:dyDescent="0.25">
      <c r="A53" s="91"/>
      <c r="B53" s="91"/>
      <c r="C53" s="92"/>
      <c r="D53" s="93"/>
      <c r="E53" s="93"/>
      <c r="F53" s="93"/>
      <c r="G53" s="93"/>
    </row>
    <row r="54" spans="1:7" ht="15.75" x14ac:dyDescent="0.25">
      <c r="A54" s="91"/>
      <c r="B54" s="91"/>
      <c r="C54" s="92"/>
      <c r="D54" s="93"/>
      <c r="E54" s="93"/>
      <c r="F54" s="93"/>
      <c r="G54" s="93"/>
    </row>
    <row r="55" spans="1:7" ht="15.75" x14ac:dyDescent="0.25">
      <c r="A55" s="91"/>
      <c r="B55" s="91"/>
      <c r="C55" s="92"/>
      <c r="D55" s="93"/>
      <c r="E55" s="93"/>
      <c r="F55" s="93"/>
      <c r="G55" s="93"/>
    </row>
    <row r="56" spans="1:7" ht="15.75" x14ac:dyDescent="0.25">
      <c r="A56" s="91"/>
      <c r="B56" s="91"/>
      <c r="C56" s="92"/>
      <c r="D56" s="93"/>
      <c r="E56" s="93"/>
      <c r="F56" s="93"/>
      <c r="G56" s="93"/>
    </row>
    <row r="57" spans="1:7" ht="15.75" x14ac:dyDescent="0.25">
      <c r="A57" s="91"/>
      <c r="B57" s="91"/>
      <c r="C57" s="92"/>
      <c r="D57" s="93"/>
      <c r="E57" s="93"/>
      <c r="F57" s="93"/>
      <c r="G57" s="93"/>
    </row>
    <row r="58" spans="1:7" ht="15.75" x14ac:dyDescent="0.25">
      <c r="A58" s="91"/>
      <c r="B58" s="91"/>
      <c r="C58" s="92"/>
      <c r="D58" s="93"/>
      <c r="E58" s="93"/>
      <c r="F58" s="93"/>
      <c r="G58" s="93"/>
    </row>
    <row r="59" spans="1:7" ht="15.75" x14ac:dyDescent="0.25">
      <c r="A59" s="91"/>
      <c r="B59" s="91"/>
      <c r="C59" s="92"/>
      <c r="D59" s="93"/>
      <c r="E59" s="93"/>
      <c r="F59" s="93"/>
      <c r="G59" s="93"/>
    </row>
    <row r="60" spans="1:7" ht="15.75" x14ac:dyDescent="0.25">
      <c r="A60" s="91"/>
      <c r="B60" s="91"/>
      <c r="C60" s="92"/>
      <c r="D60" s="93"/>
      <c r="E60" s="93"/>
      <c r="F60" s="93"/>
      <c r="G60" s="93"/>
    </row>
    <row r="61" spans="1:7" ht="15.75" x14ac:dyDescent="0.25">
      <c r="A61" s="91"/>
      <c r="B61" s="91"/>
      <c r="C61" s="92"/>
      <c r="D61" s="93"/>
      <c r="E61" s="93"/>
      <c r="F61" s="93"/>
      <c r="G61" s="93"/>
    </row>
    <row r="62" spans="1:7" ht="15.75" x14ac:dyDescent="0.25">
      <c r="A62" s="91"/>
      <c r="B62" s="91"/>
      <c r="C62" s="92"/>
      <c r="D62" s="93"/>
      <c r="E62" s="93"/>
      <c r="F62" s="93"/>
      <c r="G62" s="93"/>
    </row>
    <row r="63" spans="1:7" ht="15.75" x14ac:dyDescent="0.25">
      <c r="A63" s="91"/>
      <c r="B63" s="91"/>
      <c r="C63" s="92"/>
      <c r="D63" s="93"/>
      <c r="E63" s="93"/>
      <c r="F63" s="93"/>
      <c r="G63" s="93"/>
    </row>
    <row r="64" spans="1:7" ht="15.75" x14ac:dyDescent="0.25">
      <c r="A64" s="91"/>
      <c r="B64" s="91"/>
      <c r="C64" s="92"/>
      <c r="D64" s="93"/>
      <c r="E64" s="93"/>
      <c r="F64" s="93"/>
      <c r="G64" s="93"/>
    </row>
    <row r="65" spans="1:7" ht="15.75" x14ac:dyDescent="0.25">
      <c r="A65" s="91"/>
      <c r="B65" s="91"/>
      <c r="C65" s="92"/>
      <c r="D65" s="93"/>
      <c r="E65" s="93"/>
      <c r="F65" s="93"/>
      <c r="G65" s="93"/>
    </row>
    <row r="66" spans="1:7" ht="15.75" x14ac:dyDescent="0.25">
      <c r="A66" s="91"/>
      <c r="B66" s="91"/>
      <c r="C66" s="92"/>
      <c r="D66" s="93"/>
      <c r="E66" s="93"/>
      <c r="F66" s="93"/>
      <c r="G66" s="93"/>
    </row>
    <row r="67" spans="1:7" ht="15.75" x14ac:dyDescent="0.25">
      <c r="A67" s="91"/>
      <c r="B67" s="91"/>
      <c r="C67" s="92"/>
      <c r="D67" s="93"/>
      <c r="E67" s="93"/>
      <c r="F67" s="93"/>
      <c r="G67" s="93"/>
    </row>
    <row r="68" spans="1:7" ht="15.75" x14ac:dyDescent="0.25">
      <c r="A68" s="91"/>
      <c r="B68" s="91"/>
      <c r="C68" s="92"/>
      <c r="D68" s="93"/>
      <c r="E68" s="93"/>
      <c r="F68" s="93"/>
      <c r="G68" s="93"/>
    </row>
    <row r="69" spans="1:7" ht="15.75" x14ac:dyDescent="0.25">
      <c r="A69" s="91"/>
      <c r="B69" s="91"/>
      <c r="C69" s="92"/>
      <c r="D69" s="93"/>
      <c r="E69" s="93"/>
      <c r="F69" s="93"/>
      <c r="G69" s="93"/>
    </row>
    <row r="70" spans="1:7" ht="15.75" x14ac:dyDescent="0.25">
      <c r="A70" s="91"/>
      <c r="B70" s="91"/>
      <c r="C70" s="92"/>
      <c r="D70" s="93"/>
      <c r="E70" s="93"/>
      <c r="F70" s="93"/>
      <c r="G70" s="93"/>
    </row>
    <row r="71" spans="1:7" ht="15.75" x14ac:dyDescent="0.25">
      <c r="A71" s="91"/>
      <c r="B71" s="91"/>
      <c r="C71" s="92"/>
      <c r="D71" s="93"/>
      <c r="E71" s="93"/>
      <c r="F71" s="93"/>
      <c r="G71" s="93"/>
    </row>
    <row r="72" spans="1:7" ht="15.75" x14ac:dyDescent="0.25">
      <c r="A72" s="91"/>
      <c r="B72" s="91"/>
      <c r="C72" s="92"/>
      <c r="D72" s="93"/>
      <c r="E72" s="93"/>
      <c r="F72" s="93"/>
      <c r="G72" s="93"/>
    </row>
    <row r="73" spans="1:7" ht="15.75" x14ac:dyDescent="0.25">
      <c r="A73" s="91"/>
      <c r="B73" s="91"/>
      <c r="C73" s="92"/>
      <c r="D73" s="93"/>
      <c r="E73" s="93"/>
      <c r="F73" s="93"/>
      <c r="G73" s="93"/>
    </row>
    <row r="74" spans="1:7" ht="15.75" x14ac:dyDescent="0.25">
      <c r="A74" s="91"/>
      <c r="B74" s="91"/>
      <c r="C74" s="92"/>
      <c r="D74" s="93"/>
      <c r="E74" s="93"/>
      <c r="F74" s="93"/>
      <c r="G74" s="93"/>
    </row>
    <row r="75" spans="1:7" ht="15.75" x14ac:dyDescent="0.25">
      <c r="A75" s="91"/>
      <c r="B75" s="91"/>
      <c r="C75" s="92"/>
      <c r="D75" s="93"/>
      <c r="E75" s="93"/>
      <c r="F75" s="93"/>
      <c r="G75" s="93"/>
    </row>
    <row r="76" spans="1:7" ht="15.75" x14ac:dyDescent="0.25">
      <c r="A76" s="91"/>
      <c r="B76" s="91"/>
      <c r="C76" s="92"/>
      <c r="D76" s="93"/>
      <c r="E76" s="93"/>
      <c r="F76" s="93"/>
      <c r="G76" s="93"/>
    </row>
    <row r="77" spans="1:7" ht="15.75" x14ac:dyDescent="0.25">
      <c r="A77" s="91"/>
      <c r="B77" s="91"/>
      <c r="C77" s="92"/>
      <c r="D77" s="93"/>
      <c r="E77" s="93"/>
      <c r="F77" s="93"/>
      <c r="G77" s="93"/>
    </row>
    <row r="78" spans="1:7" ht="15.75" x14ac:dyDescent="0.25">
      <c r="A78" s="91"/>
      <c r="B78" s="91"/>
      <c r="C78" s="92"/>
      <c r="D78" s="93"/>
      <c r="E78" s="93"/>
      <c r="F78" s="93"/>
      <c r="G78" s="93"/>
    </row>
    <row r="79" spans="1:7" ht="15.75" x14ac:dyDescent="0.25">
      <c r="A79" s="91"/>
      <c r="B79" s="91"/>
      <c r="C79" s="92"/>
      <c r="D79" s="93"/>
      <c r="E79" s="93"/>
      <c r="F79" s="93"/>
      <c r="G79" s="93"/>
    </row>
    <row r="80" spans="1:7" ht="15.75" x14ac:dyDescent="0.25">
      <c r="A80" s="91"/>
      <c r="B80" s="91"/>
      <c r="C80" s="92"/>
      <c r="D80" s="93"/>
      <c r="E80" s="93"/>
      <c r="F80" s="93"/>
      <c r="G80" s="93"/>
    </row>
    <row r="81" spans="1:7" ht="15.75" x14ac:dyDescent="0.25">
      <c r="A81" s="91"/>
      <c r="B81" s="91"/>
      <c r="C81" s="92"/>
      <c r="D81" s="93"/>
      <c r="E81" s="93"/>
      <c r="F81" s="93"/>
      <c r="G81" s="93"/>
    </row>
    <row r="82" spans="1:7" ht="15.75" x14ac:dyDescent="0.25">
      <c r="A82" s="91"/>
      <c r="B82" s="91"/>
      <c r="C82" s="92"/>
      <c r="D82" s="93"/>
      <c r="E82" s="93"/>
      <c r="F82" s="93"/>
      <c r="G82" s="93"/>
    </row>
    <row r="83" spans="1:7" ht="15.75" x14ac:dyDescent="0.25">
      <c r="A83" s="91"/>
      <c r="B83" s="91"/>
      <c r="C83" s="92"/>
      <c r="D83" s="93"/>
      <c r="E83" s="93"/>
      <c r="F83" s="93"/>
      <c r="G83" s="93"/>
    </row>
    <row r="84" spans="1:7" ht="15.75" x14ac:dyDescent="0.25">
      <c r="A84" s="91"/>
      <c r="B84" s="91"/>
      <c r="C84" s="92"/>
      <c r="D84" s="93"/>
      <c r="E84" s="93"/>
      <c r="F84" s="93"/>
      <c r="G84" s="93"/>
    </row>
    <row r="85" spans="1:7" ht="15.75" x14ac:dyDescent="0.25">
      <c r="A85" s="91"/>
      <c r="B85" s="91"/>
      <c r="C85" s="92"/>
      <c r="D85" s="93"/>
      <c r="E85" s="93"/>
      <c r="F85" s="93"/>
      <c r="G85" s="93"/>
    </row>
    <row r="86" spans="1:7" ht="15.75" x14ac:dyDescent="0.25">
      <c r="A86" s="91"/>
      <c r="B86" s="91"/>
      <c r="C86" s="92"/>
      <c r="D86" s="93"/>
      <c r="E86" s="93"/>
      <c r="F86" s="93"/>
      <c r="G86" s="93"/>
    </row>
    <row r="87" spans="1:7" ht="15.75" x14ac:dyDescent="0.25">
      <c r="A87" s="91"/>
      <c r="B87" s="91"/>
      <c r="C87" s="92"/>
      <c r="D87" s="93"/>
      <c r="E87" s="93"/>
      <c r="F87" s="93"/>
      <c r="G87" s="93"/>
    </row>
    <row r="88" spans="1:7" ht="15.75" x14ac:dyDescent="0.25">
      <c r="A88" s="91"/>
      <c r="B88" s="91"/>
      <c r="C88" s="92"/>
      <c r="D88" s="93"/>
      <c r="E88" s="93"/>
      <c r="F88" s="93"/>
      <c r="G88" s="93"/>
    </row>
    <row r="89" spans="1:7" ht="15.75" x14ac:dyDescent="0.25">
      <c r="A89" s="91"/>
      <c r="B89" s="91"/>
      <c r="C89" s="92"/>
      <c r="D89" s="93"/>
      <c r="E89" s="93"/>
      <c r="F89" s="93"/>
      <c r="G89" s="93"/>
    </row>
    <row r="90" spans="1:7" ht="15.75" x14ac:dyDescent="0.25">
      <c r="A90" s="91"/>
      <c r="B90" s="91"/>
      <c r="C90" s="92"/>
      <c r="D90" s="93"/>
      <c r="E90" s="93"/>
      <c r="F90" s="93"/>
      <c r="G90" s="93"/>
    </row>
    <row r="91" spans="1:7" ht="15.75" x14ac:dyDescent="0.25">
      <c r="A91" s="91"/>
      <c r="B91" s="91"/>
      <c r="C91" s="92"/>
      <c r="D91" s="93"/>
      <c r="E91" s="93"/>
      <c r="F91" s="93"/>
      <c r="G91" s="93"/>
    </row>
    <row r="92" spans="1:7" ht="15.75" x14ac:dyDescent="0.25">
      <c r="A92" s="91"/>
      <c r="B92" s="91"/>
      <c r="C92" s="92"/>
      <c r="D92" s="93"/>
      <c r="E92" s="93"/>
      <c r="F92" s="93"/>
      <c r="G92" s="93"/>
    </row>
    <row r="93" spans="1:7" ht="15.75" x14ac:dyDescent="0.25">
      <c r="A93" s="91"/>
      <c r="B93" s="91"/>
      <c r="C93" s="92"/>
      <c r="D93" s="93"/>
      <c r="E93" s="93"/>
      <c r="F93" s="93"/>
      <c r="G93" s="93"/>
    </row>
    <row r="94" spans="1:7" ht="15.75" x14ac:dyDescent="0.25">
      <c r="A94" s="91"/>
      <c r="B94" s="91"/>
      <c r="C94" s="92"/>
      <c r="D94" s="93"/>
      <c r="E94" s="93"/>
      <c r="F94" s="93"/>
      <c r="G94" s="93"/>
    </row>
    <row r="95" spans="1:7" ht="15.75" x14ac:dyDescent="0.25">
      <c r="A95" s="91"/>
      <c r="B95" s="91"/>
      <c r="C95" s="92"/>
      <c r="D95" s="93"/>
      <c r="E95" s="93"/>
      <c r="F95" s="93"/>
      <c r="G95" s="93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Rozpočet firmy-2019</vt:lpstr>
      <vt:lpstr>Gastro-2019</vt:lpstr>
      <vt:lpstr>Plán akcí</vt:lpstr>
      <vt:lpstr>Ekonomika akcí-obecně</vt:lpstr>
      <vt:lpstr>Rozpočet TIC - redukovaný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cp:lastPrinted>2018-06-07T19:46:56Z</cp:lastPrinted>
  <dcterms:created xsi:type="dcterms:W3CDTF">2018-04-26T19:03:42Z</dcterms:created>
  <dcterms:modified xsi:type="dcterms:W3CDTF">2018-06-07T19:47:08Z</dcterms:modified>
</cp:coreProperties>
</file>