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Fizyka\fizyka_z121\"/>
    </mc:Choice>
  </mc:AlternateContent>
  <xr:revisionPtr revIDLastSave="0" documentId="13_ncr:1_{CDD6163B-99D0-4DB6-B090-83CA4A1E2135}" xr6:coauthVersionLast="41" xr6:coauthVersionMax="41" xr10:uidLastSave="{00000000-0000-0000-0000-000000000000}"/>
  <bookViews>
    <workbookView xWindow="23055" yWindow="2655" windowWidth="28800" windowHeight="11385" xr2:uid="{00000000-000D-0000-FFFF-FFFF00000000}"/>
  </bookViews>
  <sheets>
    <sheet name="Sheet1" sheetId="1" r:id="rId1"/>
    <sheet name="Tabe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J35" i="1"/>
  <c r="G35" i="1"/>
  <c r="D35" i="1"/>
  <c r="O4" i="2"/>
  <c r="O5" i="2"/>
  <c r="O6" i="2"/>
  <c r="O7" i="2"/>
  <c r="O8" i="2"/>
  <c r="O9" i="2"/>
  <c r="O10" i="2"/>
  <c r="O11" i="2"/>
  <c r="O12" i="2"/>
  <c r="O13" i="2"/>
  <c r="O3" i="2"/>
  <c r="J4" i="2"/>
  <c r="J5" i="2"/>
  <c r="J6" i="2"/>
  <c r="J7" i="2"/>
  <c r="J8" i="2"/>
  <c r="J9" i="2"/>
  <c r="J10" i="2"/>
  <c r="J11" i="2"/>
  <c r="J12" i="2"/>
  <c r="J13" i="2"/>
  <c r="J3" i="2"/>
  <c r="E4" i="2"/>
  <c r="E5" i="2"/>
  <c r="E6" i="2"/>
  <c r="E7" i="2"/>
  <c r="E8" i="2"/>
  <c r="E9" i="2"/>
  <c r="E10" i="2"/>
  <c r="E11" i="2"/>
  <c r="E12" i="2"/>
  <c r="E13" i="2"/>
  <c r="E3" i="2"/>
  <c r="N13" i="2"/>
  <c r="N12" i="2"/>
  <c r="N11" i="2"/>
  <c r="N10" i="2"/>
  <c r="N9" i="2"/>
  <c r="N8" i="2"/>
  <c r="N7" i="2"/>
  <c r="N6" i="2"/>
  <c r="N5" i="2"/>
  <c r="N4" i="2"/>
  <c r="N3" i="2"/>
  <c r="I13" i="2"/>
  <c r="I12" i="2"/>
  <c r="I11" i="2"/>
  <c r="I10" i="2"/>
  <c r="I9" i="2"/>
  <c r="I8" i="2"/>
  <c r="I7" i="2"/>
  <c r="I6" i="2"/>
  <c r="I5" i="2"/>
  <c r="I4" i="2"/>
  <c r="I3" i="2"/>
  <c r="D4" i="2"/>
  <c r="D5" i="2"/>
  <c r="D6" i="2"/>
  <c r="D7" i="2"/>
  <c r="D8" i="2"/>
  <c r="D9" i="2"/>
  <c r="D10" i="2"/>
  <c r="D11" i="2"/>
  <c r="D12" i="2"/>
  <c r="D13" i="2"/>
  <c r="D3" i="2"/>
  <c r="G26" i="1" l="1"/>
  <c r="D26" i="1"/>
  <c r="G31" i="1"/>
  <c r="G29" i="1"/>
  <c r="G30" i="1"/>
  <c r="G28" i="1"/>
  <c r="G32" i="1" s="1"/>
  <c r="G33" i="1" s="1"/>
  <c r="D28" i="1"/>
  <c r="D24" i="1"/>
  <c r="R19" i="1"/>
  <c r="I26" i="1" s="1"/>
  <c r="R16" i="1"/>
  <c r="R13" i="1"/>
  <c r="D29" i="1"/>
  <c r="D30" i="1"/>
  <c r="D31" i="1"/>
  <c r="J26" i="1" l="1"/>
  <c r="J29" i="1"/>
  <c r="J30" i="1"/>
  <c r="J28" i="1"/>
  <c r="G34" i="1"/>
  <c r="H26" i="1"/>
  <c r="D32" i="1"/>
  <c r="D33" i="1" s="1"/>
  <c r="D34" i="1" s="1"/>
  <c r="J31" i="1" l="1"/>
  <c r="J33" i="1" s="1"/>
  <c r="J34" i="1"/>
  <c r="K26" i="1"/>
  <c r="E26" i="1"/>
</calcChain>
</file>

<file path=xl/sharedStrings.xml><?xml version="1.0" encoding="utf-8"?>
<sst xmlns="http://schemas.openxmlformats.org/spreadsheetml/2006/main" count="71" uniqueCount="32">
  <si>
    <t>Napięcie</t>
  </si>
  <si>
    <t>Amp</t>
  </si>
  <si>
    <t>Jakub Gosławski</t>
  </si>
  <si>
    <t>Zadanie 121</t>
  </si>
  <si>
    <t>Michał Wiśniewski</t>
  </si>
  <si>
    <t>29 listopada 2019</t>
  </si>
  <si>
    <t>Kolejne wachnięcia</t>
  </si>
  <si>
    <t>max</t>
  </si>
  <si>
    <t>Zakres</t>
  </si>
  <si>
    <t>5-10 co .5</t>
  </si>
  <si>
    <t>bez silnika</t>
  </si>
  <si>
    <t>Elektromagnes 0</t>
  </si>
  <si>
    <t>10t</t>
  </si>
  <si>
    <t>10 wachnięć</t>
  </si>
  <si>
    <t>A</t>
  </si>
  <si>
    <t>Elektromagnes 10v</t>
  </si>
  <si>
    <t>0,8</t>
  </si>
  <si>
    <t>Elektromagnes 20v</t>
  </si>
  <si>
    <t>3 wachnięcia</t>
  </si>
  <si>
    <t>T</t>
  </si>
  <si>
    <t>&lt;Średnia</t>
  </si>
  <si>
    <t>10V</t>
  </si>
  <si>
    <t>20V</t>
  </si>
  <si>
    <t>B</t>
  </si>
  <si>
    <t>w'</t>
  </si>
  <si>
    <t>τ</t>
  </si>
  <si>
    <t>Q</t>
  </si>
  <si>
    <t>10t [s]</t>
  </si>
  <si>
    <t>I [A]</t>
  </si>
  <si>
    <t>A [cm]</t>
  </si>
  <si>
    <t>T [s]</t>
  </si>
  <si>
    <t>ω' [1/s]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</si>
</sst>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72" formatCode="0.0000"/>
  </numFmts>
  <fonts count="19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sz val="10"/>
      <color theme="1"/>
      <name val="Liberation Sans"/>
      <charset val="238"/>
    </font>
    <font>
      <sz val="10"/>
      <color rgb="FF232627"/>
      <name val="Liberation Sans"/>
      <charset val="238"/>
    </font>
    <font>
      <b/>
      <sz val="11"/>
      <color theme="1"/>
      <name val="Liberation Sans"/>
      <charset val="238"/>
    </font>
    <font>
      <sz val="12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14" fillId="0" borderId="0" xfId="0" applyFont="1"/>
    <xf numFmtId="0" fontId="15" fillId="0" borderId="0" xfId="0" applyFont="1"/>
    <xf numFmtId="164" fontId="0" fillId="0" borderId="0" xfId="0" applyNumberFormat="1" applyAlignment="1"/>
    <xf numFmtId="164" fontId="16" fillId="0" borderId="0" xfId="0" applyNumberFormat="1" applyFont="1"/>
    <xf numFmtId="0" fontId="0" fillId="0" borderId="0" xfId="0" applyFont="1"/>
    <xf numFmtId="165" fontId="0" fillId="0" borderId="0" xfId="0" applyNumberFormat="1" applyAlignment="1"/>
    <xf numFmtId="165" fontId="16" fillId="0" borderId="0" xfId="0" applyNumberFormat="1" applyFont="1"/>
    <xf numFmtId="165" fontId="0" fillId="0" borderId="0" xfId="0" applyNumberFormat="1"/>
    <xf numFmtId="0" fontId="0" fillId="0" borderId="0" xfId="0" quotePrefix="1"/>
    <xf numFmtId="0" fontId="17" fillId="0" borderId="0" xfId="0" applyFont="1"/>
    <xf numFmtId="0" fontId="0" fillId="0" borderId="0" xfId="0" applyAlignment="1">
      <alignment horizontal="center"/>
    </xf>
    <xf numFmtId="0" fontId="18" fillId="0" borderId="0" xfId="0" applyFont="1"/>
    <xf numFmtId="172" fontId="0" fillId="0" borderId="0" xfId="0" applyNumberFormat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</a:t>
            </a:r>
            <a:r>
              <a:rPr lang="pl-PL" baseline="0"/>
              <a:t> rezonansowa dla prądu elektromagnezu = 0V</a:t>
            </a:r>
            <a:endParaRPr lang="el-GR"/>
          </a:p>
        </c:rich>
      </c:tx>
      <c:layout>
        <c:manualLayout>
          <c:xMode val="edge"/>
          <c:yMode val="edge"/>
          <c:x val="0.14278648158670887"/>
          <c:y val="5.309412272832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25814345991561183"/>
          <c:w val="0.83762729658792656"/>
          <c:h val="0.5545008139805308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Tabele!$E$3:$E$13</c:f>
              <c:numCache>
                <c:formatCode>0.000</c:formatCode>
                <c:ptCount val="11"/>
                <c:pt idx="0">
                  <c:v>2.2633854210856601</c:v>
                </c:pt>
                <c:pt idx="1">
                  <c:v>2.580354924861104</c:v>
                </c:pt>
                <c:pt idx="2">
                  <c:v>2.8238956039449175</c:v>
                </c:pt>
                <c:pt idx="3">
                  <c:v>3.0120660823102892</c:v>
                </c:pt>
                <c:pt idx="4">
                  <c:v>3.3708009458801089</c:v>
                </c:pt>
                <c:pt idx="5">
                  <c:v>3.5679581428928917</c:v>
                </c:pt>
                <c:pt idx="6">
                  <c:v>3.8977519076750737</c:v>
                </c:pt>
                <c:pt idx="7">
                  <c:v>4.0354378255627674</c:v>
                </c:pt>
                <c:pt idx="8">
                  <c:v>4.1915792689269429</c:v>
                </c:pt>
                <c:pt idx="9">
                  <c:v>4.5105372672133193</c:v>
                </c:pt>
                <c:pt idx="10">
                  <c:v>4.7384457469423804</c:v>
                </c:pt>
              </c:numCache>
            </c:numRef>
          </c:xVal>
          <c:yVal>
            <c:numRef>
              <c:f>Tabele!$C$3:$C$13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1.6</c:v>
                </c:pt>
                <c:pt idx="3">
                  <c:v>2.6</c:v>
                </c:pt>
                <c:pt idx="4">
                  <c:v>4</c:v>
                </c:pt>
                <c:pt idx="5">
                  <c:v>16.2</c:v>
                </c:pt>
                <c:pt idx="6">
                  <c:v>5.4</c:v>
                </c:pt>
                <c:pt idx="7">
                  <c:v>3.2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4-48F9-93E0-22A771F148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16046944"/>
        <c:axId val="2110628496"/>
      </c:scatterChart>
      <c:valAx>
        <c:axId val="211604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kołowa [1/s]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628496"/>
        <c:crosses val="autoZero"/>
        <c:crossBetween val="midCat"/>
      </c:valAx>
      <c:valAx>
        <c:axId val="2110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drgań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0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</a:t>
            </a:r>
            <a:r>
              <a:rPr lang="pl-PL" baseline="0"/>
              <a:t> rezonansowa dla prądu elektromagnezu = 10V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Tabele!$J$3:$J$13</c:f>
              <c:numCache>
                <c:formatCode>0.000</c:formatCode>
                <c:ptCount val="11"/>
                <c:pt idx="0">
                  <c:v>2.3490957140528352</c:v>
                </c:pt>
                <c:pt idx="1">
                  <c:v>2.5985353752330429</c:v>
                </c:pt>
                <c:pt idx="2">
                  <c:v>2.8407471046624271</c:v>
                </c:pt>
                <c:pt idx="3">
                  <c:v>3.1106401371773291</c:v>
                </c:pt>
                <c:pt idx="4">
                  <c:v>3.2682337514405941</c:v>
                </c:pt>
                <c:pt idx="5">
                  <c:v>3.6050908047506613</c:v>
                </c:pt>
                <c:pt idx="6">
                  <c:v>3.8159175273598618</c:v>
                </c:pt>
                <c:pt idx="7">
                  <c:v>4.097898691624537</c:v>
                </c:pt>
                <c:pt idx="8">
                  <c:v>4.3601300928238684</c:v>
                </c:pt>
                <c:pt idx="9">
                  <c:v>4.4467170450810949</c:v>
                </c:pt>
                <c:pt idx="10">
                  <c:v>4.8007583353908609</c:v>
                </c:pt>
              </c:numCache>
            </c:numRef>
          </c:xVal>
          <c:yVal>
            <c:numRef>
              <c:f>Tabele!$H$3:$H$13</c:f>
              <c:numCache>
                <c:formatCode>General</c:formatCode>
                <c:ptCount val="11"/>
                <c:pt idx="0">
                  <c:v>0.8</c:v>
                </c:pt>
                <c:pt idx="1">
                  <c:v>1.2</c:v>
                </c:pt>
                <c:pt idx="2">
                  <c:v>1.2</c:v>
                </c:pt>
                <c:pt idx="3">
                  <c:v>1.8</c:v>
                </c:pt>
                <c:pt idx="4">
                  <c:v>2.8</c:v>
                </c:pt>
                <c:pt idx="5">
                  <c:v>4.8</c:v>
                </c:pt>
                <c:pt idx="6">
                  <c:v>2.2000000000000002</c:v>
                </c:pt>
                <c:pt idx="7">
                  <c:v>1.6</c:v>
                </c:pt>
                <c:pt idx="8">
                  <c:v>1</c:v>
                </c:pt>
                <c:pt idx="9">
                  <c:v>0.8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7-4F74-89B8-CF6347D06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46944"/>
        <c:axId val="2110628496"/>
      </c:scatterChart>
      <c:valAx>
        <c:axId val="211604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kołowa [1/s]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628496"/>
        <c:crosses val="autoZero"/>
        <c:crossBetween val="midCat"/>
      </c:valAx>
      <c:valAx>
        <c:axId val="2110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drgań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0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Krzywa</a:t>
            </a:r>
            <a:r>
              <a:rPr lang="pl-PL" baseline="0"/>
              <a:t> rezonansowa dla prądu elektromagnezu = 20V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Tabele!$O$3:$O$13</c:f>
              <c:numCache>
                <c:formatCode>0.000</c:formatCode>
                <c:ptCount val="11"/>
                <c:pt idx="0">
                  <c:v>2.2070269994077716</c:v>
                </c:pt>
                <c:pt idx="1">
                  <c:v>2.4620884719492366</c:v>
                </c:pt>
                <c:pt idx="2">
                  <c:v>2.7215810609853786</c:v>
                </c:pt>
                <c:pt idx="3">
                  <c:v>2.9355510220743906</c:v>
                </c:pt>
                <c:pt idx="4">
                  <c:v>3.2727361783409341</c:v>
                </c:pt>
                <c:pt idx="5">
                  <c:v>3.4981852326604566</c:v>
                </c:pt>
                <c:pt idx="6">
                  <c:v>3.7879651083870374</c:v>
                </c:pt>
                <c:pt idx="7">
                  <c:v>4.0107288539554133</c:v>
                </c:pt>
                <c:pt idx="8">
                  <c:v>4.2963645646317632</c:v>
                </c:pt>
                <c:pt idx="9">
                  <c:v>4.5387444949141145</c:v>
                </c:pt>
                <c:pt idx="10">
                  <c:v>4.7326223169714172</c:v>
                </c:pt>
              </c:numCache>
            </c:numRef>
          </c:xVal>
          <c:yVal>
            <c:numRef>
              <c:f>Tabele!$M$3:$M$13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1.2</c:v>
                </c:pt>
                <c:pt idx="5">
                  <c:v>1.4</c:v>
                </c:pt>
                <c:pt idx="6">
                  <c:v>1.2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2-4384-B6FC-3CEA52C9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46944"/>
        <c:axId val="2110628496"/>
      </c:scatterChart>
      <c:valAx>
        <c:axId val="211604694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Częstotliwość</a:t>
                </a:r>
                <a:r>
                  <a:rPr lang="pl-PL" baseline="0"/>
                  <a:t> kołowa [1/s]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628496"/>
        <c:crosses val="autoZero"/>
        <c:crossBetween val="midCat"/>
      </c:valAx>
      <c:valAx>
        <c:axId val="21106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Amplituda drgań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60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3</xdr:col>
      <xdr:colOff>114300</xdr:colOff>
      <xdr:row>25</xdr:row>
      <xdr:rowOff>28575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9BB6F7AF-1581-475E-B1AB-C513FF48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114300</xdr:colOff>
      <xdr:row>25</xdr:row>
      <xdr:rowOff>28575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683D0DFD-2824-446D-B4C3-D663D1C52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74C47FA-180A-4E6B-8DEC-41B278FB3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24</xdr:row>
      <xdr:rowOff>0</xdr:rowOff>
    </xdr:from>
    <xdr:to>
      <xdr:col>6</xdr:col>
      <xdr:colOff>114300</xdr:colOff>
      <xdr:row>25</xdr:row>
      <xdr:rowOff>28575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4AA9BF50-0CD6-4A10-97EE-22DDDEF2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0AE7708B-D3E3-40B1-9003-84BF029CE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24</xdr:row>
      <xdr:rowOff>0</xdr:rowOff>
    </xdr:from>
    <xdr:to>
      <xdr:col>9</xdr:col>
      <xdr:colOff>114300</xdr:colOff>
      <xdr:row>25</xdr:row>
      <xdr:rowOff>28575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1A1BA8D8-36B6-4B0F-A0D1-948D345F2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4343400"/>
          <a:ext cx="1143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1</xdr:col>
      <xdr:colOff>466725</xdr:colOff>
      <xdr:row>35</xdr:row>
      <xdr:rowOff>28575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FF037AE-0625-4E69-B33A-F72D1729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1725"/>
          <a:ext cx="4667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152400</xdr:rowOff>
    </xdr:from>
    <xdr:to>
      <xdr:col>6</xdr:col>
      <xdr:colOff>638175</xdr:colOff>
      <xdr:row>31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06CA39-99E8-4B1C-AF2F-55E35419C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171450</xdr:rowOff>
    </xdr:from>
    <xdr:to>
      <xdr:col>13</xdr:col>
      <xdr:colOff>457200</xdr:colOff>
      <xdr:row>29</xdr:row>
      <xdr:rowOff>19050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368D2DA-1A63-4115-9FCC-2F7651D76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13</xdr:row>
      <xdr:rowOff>95250</xdr:rowOff>
    </xdr:from>
    <xdr:to>
      <xdr:col>20</xdr:col>
      <xdr:colOff>571500</xdr:colOff>
      <xdr:row>28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1197AB2-FB3B-41AA-8E3B-7935B111E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tabSelected="1" topLeftCell="B1" workbookViewId="0">
      <selection activeCell="E33" sqref="E33"/>
    </sheetView>
  </sheetViews>
  <sheetFormatPr defaultRowHeight="14.25"/>
  <cols>
    <col min="1" max="1" width="10.625" hidden="1" customWidth="1"/>
    <col min="2" max="2" width="15" customWidth="1"/>
    <col min="3" max="3" width="10.625" hidden="1" customWidth="1"/>
    <col min="4" max="4" width="16" customWidth="1"/>
    <col min="5" max="8" width="10.625" customWidth="1"/>
    <col min="9" max="9" width="13.875" customWidth="1"/>
    <col min="10" max="22" width="10.625" customWidth="1"/>
  </cols>
  <sheetData>
    <row r="1" spans="4:22">
      <c r="F1" t="s">
        <v>0</v>
      </c>
      <c r="G1" t="s">
        <v>1</v>
      </c>
    </row>
    <row r="2" spans="4:22">
      <c r="F2">
        <v>5.14</v>
      </c>
      <c r="G2">
        <v>1</v>
      </c>
      <c r="I2" t="s">
        <v>2</v>
      </c>
      <c r="L2" t="s">
        <v>3</v>
      </c>
    </row>
    <row r="3" spans="4:22">
      <c r="F3">
        <v>6.37</v>
      </c>
      <c r="G3">
        <v>1.6</v>
      </c>
      <c r="I3" t="s">
        <v>4</v>
      </c>
      <c r="L3" t="s">
        <v>5</v>
      </c>
    </row>
    <row r="4" spans="4:22">
      <c r="F4">
        <v>7.02</v>
      </c>
      <c r="G4">
        <v>4</v>
      </c>
    </row>
    <row r="5" spans="4:22">
      <c r="F5">
        <v>7.7</v>
      </c>
      <c r="G5" t="s">
        <v>7</v>
      </c>
    </row>
    <row r="6" spans="4:22">
      <c r="F6">
        <v>8.3000000000000007</v>
      </c>
      <c r="G6">
        <v>4</v>
      </c>
    </row>
    <row r="7" spans="4:22">
      <c r="F7" t="s">
        <v>8</v>
      </c>
    </row>
    <row r="8" spans="4:22">
      <c r="F8" t="s">
        <v>9</v>
      </c>
    </row>
    <row r="9" spans="4:22">
      <c r="R9" t="s">
        <v>10</v>
      </c>
    </row>
    <row r="11" spans="4:22">
      <c r="E11" t="s">
        <v>1</v>
      </c>
      <c r="F11">
        <v>5</v>
      </c>
      <c r="G11">
        <v>5.5</v>
      </c>
      <c r="H11">
        <v>6</v>
      </c>
      <c r="I11">
        <v>6.5</v>
      </c>
      <c r="J11">
        <v>7</v>
      </c>
      <c r="K11">
        <v>7.5</v>
      </c>
      <c r="L11">
        <v>8</v>
      </c>
      <c r="M11">
        <v>8.5</v>
      </c>
      <c r="N11">
        <v>9</v>
      </c>
      <c r="O11">
        <v>9.5</v>
      </c>
      <c r="P11">
        <v>10</v>
      </c>
    </row>
    <row r="12" spans="4:22">
      <c r="D12" t="s">
        <v>11</v>
      </c>
      <c r="E12" t="s">
        <v>12</v>
      </c>
      <c r="F12">
        <v>27.76</v>
      </c>
      <c r="G12">
        <v>24.35</v>
      </c>
      <c r="H12">
        <v>22.25</v>
      </c>
      <c r="I12">
        <v>20.86</v>
      </c>
      <c r="J12">
        <v>18.64</v>
      </c>
      <c r="K12">
        <v>17.61</v>
      </c>
      <c r="L12">
        <v>16.12</v>
      </c>
      <c r="M12">
        <v>15.57</v>
      </c>
      <c r="N12">
        <v>14.99</v>
      </c>
      <c r="O12">
        <v>13.93</v>
      </c>
      <c r="P12">
        <v>13.26</v>
      </c>
      <c r="R12">
        <v>17.010000000000002</v>
      </c>
      <c r="S12" t="s">
        <v>13</v>
      </c>
    </row>
    <row r="13" spans="4:22">
      <c r="E13" t="s">
        <v>14</v>
      </c>
      <c r="F13">
        <v>1</v>
      </c>
      <c r="G13">
        <v>1</v>
      </c>
      <c r="H13">
        <v>1.6</v>
      </c>
      <c r="I13">
        <v>2.6</v>
      </c>
      <c r="J13">
        <v>4</v>
      </c>
      <c r="K13">
        <v>16.2</v>
      </c>
      <c r="L13">
        <v>5.4</v>
      </c>
      <c r="M13">
        <v>3.2</v>
      </c>
      <c r="N13">
        <v>1.4</v>
      </c>
      <c r="O13">
        <v>1.2</v>
      </c>
      <c r="P13">
        <v>1</v>
      </c>
      <c r="R13">
        <f>R12/10</f>
        <v>1.7010000000000001</v>
      </c>
      <c r="S13" s="1" t="s">
        <v>19</v>
      </c>
      <c r="T13" s="1"/>
      <c r="U13" s="1"/>
      <c r="V13" s="1"/>
    </row>
    <row r="14" spans="4:22">
      <c r="E14" t="s">
        <v>1</v>
      </c>
      <c r="S14" s="1"/>
      <c r="T14" s="1"/>
      <c r="U14" s="1"/>
      <c r="V14" s="1"/>
    </row>
    <row r="15" spans="4:22">
      <c r="D15" t="s">
        <v>15</v>
      </c>
      <c r="E15" t="s">
        <v>12</v>
      </c>
      <c r="F15">
        <v>26.68</v>
      </c>
      <c r="G15">
        <v>24.13</v>
      </c>
      <c r="H15">
        <v>22.08</v>
      </c>
      <c r="I15">
        <v>20.170000000000002</v>
      </c>
      <c r="J15">
        <v>19.2</v>
      </c>
      <c r="K15">
        <v>17.41</v>
      </c>
      <c r="L15">
        <v>16.45</v>
      </c>
      <c r="M15">
        <v>15.32</v>
      </c>
      <c r="N15">
        <v>14.4</v>
      </c>
      <c r="O15">
        <v>14.12</v>
      </c>
      <c r="P15">
        <v>13.08</v>
      </c>
      <c r="R15">
        <v>17.489999999999998</v>
      </c>
      <c r="S15" s="1" t="s">
        <v>13</v>
      </c>
      <c r="T15" s="1"/>
      <c r="U15" s="1"/>
      <c r="V15" s="1"/>
    </row>
    <row r="16" spans="4:22">
      <c r="E16" t="s">
        <v>14</v>
      </c>
      <c r="F16" t="s">
        <v>16</v>
      </c>
      <c r="G16">
        <v>1.2</v>
      </c>
      <c r="H16">
        <v>1.2</v>
      </c>
      <c r="I16">
        <v>1.8</v>
      </c>
      <c r="J16">
        <v>2.8</v>
      </c>
      <c r="K16">
        <v>4.8</v>
      </c>
      <c r="L16">
        <v>2.2000000000000002</v>
      </c>
      <c r="M16">
        <v>1.6</v>
      </c>
      <c r="N16">
        <v>1</v>
      </c>
      <c r="O16">
        <v>0.8</v>
      </c>
      <c r="P16">
        <v>0.6</v>
      </c>
      <c r="R16">
        <f>R15/10</f>
        <v>1.7489999999999999</v>
      </c>
      <c r="S16" s="1" t="s">
        <v>19</v>
      </c>
      <c r="T16" s="1"/>
      <c r="U16" s="1"/>
      <c r="V16" s="1"/>
    </row>
    <row r="17" spans="2:22">
      <c r="E17" t="s">
        <v>1</v>
      </c>
      <c r="S17" s="1"/>
      <c r="T17" s="1"/>
      <c r="U17" s="1"/>
      <c r="V17" s="1"/>
    </row>
    <row r="18" spans="2:22">
      <c r="D18" t="s">
        <v>17</v>
      </c>
      <c r="E18" t="s">
        <v>12</v>
      </c>
      <c r="F18">
        <v>26.59</v>
      </c>
      <c r="G18">
        <v>24.14</v>
      </c>
      <c r="H18">
        <v>22.05</v>
      </c>
      <c r="I18">
        <v>20.57</v>
      </c>
      <c r="J18">
        <v>18.59</v>
      </c>
      <c r="K18">
        <v>17.46</v>
      </c>
      <c r="L18">
        <v>16.190000000000001</v>
      </c>
      <c r="M18">
        <v>15.33</v>
      </c>
      <c r="N18">
        <v>14.35</v>
      </c>
      <c r="O18">
        <v>13.61</v>
      </c>
      <c r="P18">
        <v>13.07</v>
      </c>
      <c r="R18">
        <v>5.33</v>
      </c>
      <c r="S18" s="2" t="s">
        <v>18</v>
      </c>
      <c r="T18" s="1"/>
      <c r="U18" s="1"/>
      <c r="V18" s="1"/>
    </row>
    <row r="19" spans="2:22">
      <c r="E19" t="s">
        <v>14</v>
      </c>
      <c r="F19">
        <v>0.8</v>
      </c>
      <c r="G19">
        <v>0.8</v>
      </c>
      <c r="H19">
        <v>1</v>
      </c>
      <c r="I19">
        <v>1.2</v>
      </c>
      <c r="J19">
        <v>1.2</v>
      </c>
      <c r="K19">
        <v>1.4</v>
      </c>
      <c r="L19">
        <v>1.2</v>
      </c>
      <c r="M19">
        <v>1</v>
      </c>
      <c r="N19">
        <v>0.8</v>
      </c>
      <c r="O19">
        <v>0.6</v>
      </c>
      <c r="P19">
        <v>0.6</v>
      </c>
      <c r="R19" s="8">
        <f>R18/3</f>
        <v>1.7766666666666666</v>
      </c>
      <c r="S19" s="1" t="s">
        <v>19</v>
      </c>
      <c r="T19" s="2"/>
      <c r="U19" s="1"/>
      <c r="V19" s="1"/>
    </row>
    <row r="20" spans="2:22">
      <c r="S20" s="1"/>
      <c r="T20" s="1"/>
      <c r="U20" s="1"/>
      <c r="V20" s="1"/>
    </row>
    <row r="21" spans="2:22">
      <c r="S21" s="1"/>
      <c r="T21" s="1"/>
      <c r="U21" s="1"/>
      <c r="V21" s="1"/>
    </row>
    <row r="22" spans="2:22">
      <c r="S22" s="1"/>
      <c r="T22" s="1"/>
      <c r="U22" s="1"/>
      <c r="V22" s="1"/>
    </row>
    <row r="23" spans="2:22">
      <c r="S23" s="1"/>
      <c r="T23" s="1"/>
      <c r="U23" s="1"/>
      <c r="V23" s="1"/>
    </row>
    <row r="24" spans="2:22">
      <c r="D24">
        <f>SUM(S12:S14)/30</f>
        <v>0</v>
      </c>
      <c r="G24" t="s">
        <v>21</v>
      </c>
      <c r="J24" t="s">
        <v>22</v>
      </c>
      <c r="S24" s="1"/>
      <c r="T24" s="1"/>
      <c r="U24" s="1"/>
      <c r="V24" s="1"/>
    </row>
    <row r="25" spans="2:22">
      <c r="B25" t="s">
        <v>19</v>
      </c>
      <c r="E25" s="9" t="s">
        <v>24</v>
      </c>
      <c r="F25" t="s">
        <v>19</v>
      </c>
      <c r="H25" t="s">
        <v>24</v>
      </c>
      <c r="I25" t="s">
        <v>19</v>
      </c>
      <c r="K25" t="s">
        <v>24</v>
      </c>
      <c r="S25" s="1"/>
      <c r="T25" s="1"/>
      <c r="U25" s="1"/>
      <c r="V25" s="1"/>
    </row>
    <row r="26" spans="2:22">
      <c r="B26">
        <v>1.7010000000000001</v>
      </c>
      <c r="D26" s="8">
        <f>2*PI()/B26</f>
        <v>3.6938185227393214</v>
      </c>
      <c r="E26" s="8">
        <f>SQRT(D26^2 - D32^2)</f>
        <v>3.6938124794913176</v>
      </c>
      <c r="F26" s="5">
        <v>1.7490000000000001</v>
      </c>
      <c r="G26" s="8">
        <f>2*PI()/F26</f>
        <v>3.592444429490901</v>
      </c>
      <c r="H26" s="8">
        <f>SQRT(G26^2 - G32^2)</f>
        <v>3.5885655447071314</v>
      </c>
      <c r="I26" s="8">
        <f>R19</f>
        <v>1.7766666666666666</v>
      </c>
      <c r="J26" s="8">
        <f>2*PI()/I26</f>
        <v>3.5365020490691856</v>
      </c>
      <c r="K26" s="8">
        <f>SQRT(J26^2 - J31^2)</f>
        <v>3.434254249264574</v>
      </c>
      <c r="S26" s="1"/>
      <c r="T26" s="1"/>
      <c r="U26" s="1"/>
      <c r="V26" s="1"/>
    </row>
    <row r="27" spans="2:22">
      <c r="B27" t="s">
        <v>6</v>
      </c>
      <c r="D27" t="s">
        <v>23</v>
      </c>
      <c r="F27" t="s">
        <v>14</v>
      </c>
      <c r="G27" t="s">
        <v>23</v>
      </c>
      <c r="I27" t="s">
        <v>14</v>
      </c>
      <c r="J27" t="s">
        <v>23</v>
      </c>
      <c r="S27" s="1"/>
      <c r="T27" s="1"/>
      <c r="U27" s="1"/>
      <c r="V27" s="1"/>
    </row>
    <row r="28" spans="2:22">
      <c r="B28">
        <v>18</v>
      </c>
      <c r="D28" s="3">
        <f>1/$B$26 * LN(B28/B29)</f>
        <v>6.5686658425192562E-3</v>
      </c>
      <c r="F28">
        <v>18</v>
      </c>
      <c r="G28" s="6">
        <f>1/$F$26 * LN(F28/F29)</f>
        <v>0.11191799721331923</v>
      </c>
      <c r="I28">
        <v>18</v>
      </c>
      <c r="J28" s="6">
        <f>1/$I$26 * LN(I28/I29)</f>
        <v>0.58203026315039685</v>
      </c>
      <c r="S28" s="1"/>
      <c r="T28" s="1"/>
      <c r="U28" s="1"/>
      <c r="V28" s="1"/>
    </row>
    <row r="29" spans="2:22">
      <c r="B29">
        <v>17.8</v>
      </c>
      <c r="D29" s="3">
        <f>1/$B$26 * LN(B29/B30)</f>
        <v>6.6428896260630494E-3</v>
      </c>
      <c r="F29">
        <v>14.8</v>
      </c>
      <c r="G29" s="6">
        <f t="shared" ref="G29:G30" si="0">1/$F$26 * LN(F29/F30)</f>
        <v>0.19083658070442996</v>
      </c>
      <c r="I29">
        <v>6.4</v>
      </c>
      <c r="J29" s="6">
        <f t="shared" ref="J29:J30" si="1">1/$I$26 * LN(I29/I30)</f>
        <v>0.65468150645723122</v>
      </c>
      <c r="S29" s="1"/>
      <c r="T29" s="1"/>
      <c r="U29" s="1"/>
      <c r="V29" s="1"/>
    </row>
    <row r="30" spans="2:22">
      <c r="B30">
        <v>17.600000000000001</v>
      </c>
      <c r="D30" s="3">
        <f>1/$B$26 * LN(B30/B31)</f>
        <v>6.7188100080087304E-3</v>
      </c>
      <c r="F30">
        <v>10.6</v>
      </c>
      <c r="G30" s="6">
        <f t="shared" si="0"/>
        <v>0.17537465261433702</v>
      </c>
      <c r="I30">
        <v>2</v>
      </c>
      <c r="J30" s="6">
        <f t="shared" si="1"/>
        <v>1.2960141236364235</v>
      </c>
      <c r="S30" s="1"/>
      <c r="T30" s="1"/>
      <c r="U30" s="1"/>
      <c r="V30" s="1"/>
    </row>
    <row r="31" spans="2:22">
      <c r="B31">
        <v>17.399999999999999</v>
      </c>
      <c r="D31" s="3">
        <f>1/$B$26 * LN(B31/B32)</f>
        <v>6.7964858324961819E-3</v>
      </c>
      <c r="F31">
        <v>7.8</v>
      </c>
      <c r="G31" s="6">
        <f>1/$F$26 * LN(F31/F32)</f>
        <v>0.18945519494250576</v>
      </c>
      <c r="I31">
        <v>0.2</v>
      </c>
      <c r="J31" s="8">
        <f>AVERAGE(J28:J30)</f>
        <v>0.8442419644146838</v>
      </c>
      <c r="K31" t="s">
        <v>20</v>
      </c>
      <c r="S31" s="1"/>
      <c r="T31" s="1"/>
      <c r="U31" s="1"/>
      <c r="V31" s="1"/>
    </row>
    <row r="32" spans="2:22" ht="15">
      <c r="B32">
        <v>17.2</v>
      </c>
      <c r="D32" s="4">
        <f>AVERAGE(D28:D31)</f>
        <v>6.6817128272718043E-3</v>
      </c>
      <c r="E32" t="s">
        <v>20</v>
      </c>
      <c r="F32">
        <v>5.6</v>
      </c>
      <c r="G32" s="7">
        <f>AVERAGE(G28:G31)</f>
        <v>0.16689610636864799</v>
      </c>
      <c r="H32" t="s">
        <v>20</v>
      </c>
    </row>
    <row r="33" spans="2:10" ht="15.75">
      <c r="B33" s="10" t="s">
        <v>25</v>
      </c>
      <c r="D33" s="6">
        <f>1/(2*D32)</f>
        <v>74.831111860901984</v>
      </c>
      <c r="F33" s="10" t="s">
        <v>25</v>
      </c>
      <c r="G33" s="6">
        <f>1/(2*G32)</f>
        <v>2.9958757629466586</v>
      </c>
      <c r="I33" s="10" t="s">
        <v>25</v>
      </c>
      <c r="J33" s="6">
        <f>1/(2*J31)</f>
        <v>0.59224727160613477</v>
      </c>
    </row>
    <row r="34" spans="2:10">
      <c r="B34" t="s">
        <v>26</v>
      </c>
      <c r="D34" s="8">
        <f>D26*D33</f>
        <v>276.41254706897786</v>
      </c>
      <c r="F34" t="s">
        <v>26</v>
      </c>
      <c r="G34" s="8">
        <f>G26*G33</f>
        <v>10.762517196044527</v>
      </c>
      <c r="I34" t="s">
        <v>26</v>
      </c>
      <c r="J34" s="8">
        <f>J26*J33</f>
        <v>2.0944836895907302</v>
      </c>
    </row>
    <row r="35" spans="2:10">
      <c r="D35" s="13">
        <f>1/D33</f>
        <v>1.3363425654543607E-2</v>
      </c>
      <c r="G35" s="13">
        <f>1/G33</f>
        <v>0.33379221273729598</v>
      </c>
      <c r="J35" s="13">
        <f>1/J33</f>
        <v>1.6884839288293676</v>
      </c>
    </row>
    <row r="36" spans="2:10">
      <c r="B36" t="s">
        <v>26</v>
      </c>
      <c r="D36" s="8">
        <f>D26/D35</f>
        <v>276.41254706897791</v>
      </c>
    </row>
  </sheetData>
  <pageMargins left="0" right="0" top="0.39374999999999999" bottom="0.39374999999999999" header="0" footer="0"/>
  <pageSetup paperSize="9" orientation="portrait" horizontalDpi="4294967295" verticalDpi="4294967295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Normal="100" workbookViewId="0">
      <selection activeCell="K2" sqref="K2:O13"/>
    </sheetView>
  </sheetViews>
  <sheetFormatPr defaultRowHeight="14.25"/>
  <cols>
    <col min="5" max="5" width="9.375" bestFit="1" customWidth="1"/>
    <col min="10" max="10" width="9.375" bestFit="1" customWidth="1"/>
    <col min="15" max="15" width="9.375" bestFit="1" customWidth="1"/>
  </cols>
  <sheetData>
    <row r="1" spans="1:15">
      <c r="A1" s="11" t="s">
        <v>11</v>
      </c>
      <c r="B1" s="11"/>
      <c r="C1" s="11"/>
      <c r="D1" s="11"/>
      <c r="E1" s="11"/>
      <c r="F1" s="11" t="s">
        <v>15</v>
      </c>
      <c r="G1" s="11"/>
      <c r="H1" s="11"/>
      <c r="I1" s="11"/>
      <c r="J1" s="11"/>
      <c r="K1" s="11" t="s">
        <v>17</v>
      </c>
      <c r="L1" s="11"/>
      <c r="M1" s="11"/>
      <c r="N1" s="11"/>
      <c r="O1" s="11"/>
    </row>
    <row r="2" spans="1:15" ht="15">
      <c r="A2" t="s">
        <v>28</v>
      </c>
      <c r="B2" t="s">
        <v>27</v>
      </c>
      <c r="C2" t="s">
        <v>29</v>
      </c>
      <c r="D2" t="s">
        <v>30</v>
      </c>
      <c r="E2" s="12" t="s">
        <v>31</v>
      </c>
      <c r="F2" t="s">
        <v>28</v>
      </c>
      <c r="G2" t="s">
        <v>27</v>
      </c>
      <c r="H2" t="s">
        <v>29</v>
      </c>
      <c r="I2" t="s">
        <v>30</v>
      </c>
      <c r="J2" s="12" t="s">
        <v>31</v>
      </c>
      <c r="K2" t="s">
        <v>28</v>
      </c>
      <c r="L2" t="s">
        <v>27</v>
      </c>
      <c r="M2" t="s">
        <v>29</v>
      </c>
      <c r="N2" t="s">
        <v>30</v>
      </c>
      <c r="O2" s="12" t="s">
        <v>31</v>
      </c>
    </row>
    <row r="3" spans="1:15">
      <c r="A3">
        <v>5</v>
      </c>
      <c r="B3">
        <v>27.76</v>
      </c>
      <c r="C3">
        <v>1</v>
      </c>
      <c r="D3">
        <f>B3/10</f>
        <v>2.7760000000000002</v>
      </c>
      <c r="E3" s="8">
        <f>SQRT((2*PI()/D3)^2 - (Sheet1!$D$32)^2)</f>
        <v>2.2633854210856601</v>
      </c>
      <c r="F3">
        <v>5</v>
      </c>
      <c r="G3">
        <v>26.68</v>
      </c>
      <c r="H3">
        <v>0.8</v>
      </c>
      <c r="I3">
        <f>G3/10</f>
        <v>2.6680000000000001</v>
      </c>
      <c r="J3" s="8">
        <f>SQRT((2*PI()/I3)^2 - (Sheet1!$G$32)^2)</f>
        <v>2.3490957140528352</v>
      </c>
      <c r="K3">
        <v>5</v>
      </c>
      <c r="L3">
        <v>26.59</v>
      </c>
      <c r="M3">
        <v>0.8</v>
      </c>
      <c r="N3">
        <f>L3/10</f>
        <v>2.6589999999999998</v>
      </c>
      <c r="O3" s="8">
        <f>SQRT((2*PI()/N3)^2 - (Sheet1!$J$31)^2)</f>
        <v>2.2070269994077716</v>
      </c>
    </row>
    <row r="4" spans="1:15">
      <c r="A4">
        <v>5.5</v>
      </c>
      <c r="B4">
        <v>24.35</v>
      </c>
      <c r="C4">
        <v>1</v>
      </c>
      <c r="D4">
        <f t="shared" ref="D4:D13" si="0">B4/10</f>
        <v>2.4350000000000001</v>
      </c>
      <c r="E4" s="8">
        <f>SQRT((2*PI()/D4)^2 - (Sheet1!$D$32)^2)</f>
        <v>2.580354924861104</v>
      </c>
      <c r="F4">
        <v>5.5</v>
      </c>
      <c r="G4">
        <v>24.13</v>
      </c>
      <c r="H4">
        <v>1.2</v>
      </c>
      <c r="I4">
        <f t="shared" ref="I4:I13" si="1">G4/10</f>
        <v>2.4129999999999998</v>
      </c>
      <c r="J4" s="8">
        <f>SQRT((2*PI()/I4)^2 - (Sheet1!$G$32)^2)</f>
        <v>2.5985353752330429</v>
      </c>
      <c r="K4">
        <v>5.5</v>
      </c>
      <c r="L4">
        <v>24.14</v>
      </c>
      <c r="M4">
        <v>0.8</v>
      </c>
      <c r="N4">
        <f t="shared" ref="N4:N13" si="2">L4/10</f>
        <v>2.4140000000000001</v>
      </c>
      <c r="O4" s="8">
        <f>SQRT((2*PI()/N4)^2 - (Sheet1!$J$31)^2)</f>
        <v>2.4620884719492366</v>
      </c>
    </row>
    <row r="5" spans="1:15">
      <c r="A5">
        <v>6</v>
      </c>
      <c r="B5">
        <v>22.25</v>
      </c>
      <c r="C5">
        <v>1.6</v>
      </c>
      <c r="D5">
        <f t="shared" si="0"/>
        <v>2.2250000000000001</v>
      </c>
      <c r="E5" s="8">
        <f>SQRT((2*PI()/D5)^2 - (Sheet1!$D$32)^2)</f>
        <v>2.8238956039449175</v>
      </c>
      <c r="F5">
        <v>6</v>
      </c>
      <c r="G5">
        <v>22.08</v>
      </c>
      <c r="H5">
        <v>1.2</v>
      </c>
      <c r="I5">
        <f t="shared" si="1"/>
        <v>2.2079999999999997</v>
      </c>
      <c r="J5" s="8">
        <f>SQRT((2*PI()/I5)^2 - (Sheet1!$G$32)^2)</f>
        <v>2.8407471046624271</v>
      </c>
      <c r="K5">
        <v>6</v>
      </c>
      <c r="L5">
        <v>22.05</v>
      </c>
      <c r="M5">
        <v>1</v>
      </c>
      <c r="N5">
        <f t="shared" si="2"/>
        <v>2.2050000000000001</v>
      </c>
      <c r="O5" s="8">
        <f>SQRT((2*PI()/N5)^2 - (Sheet1!$J$31)^2)</f>
        <v>2.7215810609853786</v>
      </c>
    </row>
    <row r="6" spans="1:15">
      <c r="A6">
        <v>6.5</v>
      </c>
      <c r="B6">
        <v>20.86</v>
      </c>
      <c r="C6">
        <v>2.6</v>
      </c>
      <c r="D6">
        <f t="shared" si="0"/>
        <v>2.0859999999999999</v>
      </c>
      <c r="E6" s="8">
        <f>SQRT((2*PI()/D6)^2 - (Sheet1!$D$32)^2)</f>
        <v>3.0120660823102892</v>
      </c>
      <c r="F6">
        <v>6.5</v>
      </c>
      <c r="G6">
        <v>20.170000000000002</v>
      </c>
      <c r="H6">
        <v>1.8</v>
      </c>
      <c r="I6">
        <f t="shared" si="1"/>
        <v>2.0170000000000003</v>
      </c>
      <c r="J6" s="8">
        <f>SQRT((2*PI()/I6)^2 - (Sheet1!$G$32)^2)</f>
        <v>3.1106401371773291</v>
      </c>
      <c r="K6">
        <v>6.5</v>
      </c>
      <c r="L6">
        <v>20.57</v>
      </c>
      <c r="M6">
        <v>1.2</v>
      </c>
      <c r="N6">
        <f t="shared" si="2"/>
        <v>2.0569999999999999</v>
      </c>
      <c r="O6" s="8">
        <f>SQRT((2*PI()/N6)^2 - (Sheet1!$J$31)^2)</f>
        <v>2.9355510220743906</v>
      </c>
    </row>
    <row r="7" spans="1:15">
      <c r="A7">
        <v>7</v>
      </c>
      <c r="B7">
        <v>18.64</v>
      </c>
      <c r="C7">
        <v>4</v>
      </c>
      <c r="D7">
        <f t="shared" si="0"/>
        <v>1.8640000000000001</v>
      </c>
      <c r="E7" s="8">
        <f>SQRT((2*PI()/D7)^2 - (Sheet1!$D$32)^2)</f>
        <v>3.3708009458801089</v>
      </c>
      <c r="F7">
        <v>7</v>
      </c>
      <c r="G7">
        <v>19.2</v>
      </c>
      <c r="H7">
        <v>2.8</v>
      </c>
      <c r="I7">
        <f t="shared" si="1"/>
        <v>1.92</v>
      </c>
      <c r="J7" s="8">
        <f>SQRT((2*PI()/I7)^2 - (Sheet1!$G$32)^2)</f>
        <v>3.2682337514405941</v>
      </c>
      <c r="K7">
        <v>7</v>
      </c>
      <c r="L7">
        <v>18.59</v>
      </c>
      <c r="M7">
        <v>1.2</v>
      </c>
      <c r="N7">
        <f t="shared" si="2"/>
        <v>1.859</v>
      </c>
      <c r="O7" s="8">
        <f>SQRT((2*PI()/N7)^2 - (Sheet1!$J$31)^2)</f>
        <v>3.2727361783409341</v>
      </c>
    </row>
    <row r="8" spans="1:15">
      <c r="A8">
        <v>7.5</v>
      </c>
      <c r="B8">
        <v>17.61</v>
      </c>
      <c r="C8">
        <v>16.2</v>
      </c>
      <c r="D8">
        <f t="shared" si="0"/>
        <v>1.7609999999999999</v>
      </c>
      <c r="E8" s="8">
        <f>SQRT((2*PI()/D8)^2 - (Sheet1!$D$32)^2)</f>
        <v>3.5679581428928917</v>
      </c>
      <c r="F8">
        <v>7.5</v>
      </c>
      <c r="G8">
        <v>17.41</v>
      </c>
      <c r="H8">
        <v>4.8</v>
      </c>
      <c r="I8">
        <f t="shared" si="1"/>
        <v>1.7410000000000001</v>
      </c>
      <c r="J8" s="8">
        <f>SQRT((2*PI()/I8)^2 - (Sheet1!$G$32)^2)</f>
        <v>3.6050908047506613</v>
      </c>
      <c r="K8">
        <v>7.5</v>
      </c>
      <c r="L8">
        <v>17.46</v>
      </c>
      <c r="M8">
        <v>1.4</v>
      </c>
      <c r="N8">
        <f t="shared" si="2"/>
        <v>1.746</v>
      </c>
      <c r="O8" s="8">
        <f>SQRT((2*PI()/N8)^2 - (Sheet1!$J$31)^2)</f>
        <v>3.4981852326604566</v>
      </c>
    </row>
    <row r="9" spans="1:15">
      <c r="A9">
        <v>8</v>
      </c>
      <c r="B9">
        <v>16.12</v>
      </c>
      <c r="C9">
        <v>5.4</v>
      </c>
      <c r="D9">
        <f t="shared" si="0"/>
        <v>1.6120000000000001</v>
      </c>
      <c r="E9" s="8">
        <f>SQRT((2*PI()/D9)^2 - (Sheet1!$D$32)^2)</f>
        <v>3.8977519076750737</v>
      </c>
      <c r="F9">
        <v>8</v>
      </c>
      <c r="G9">
        <v>16.45</v>
      </c>
      <c r="H9">
        <v>2.2000000000000002</v>
      </c>
      <c r="I9">
        <f t="shared" si="1"/>
        <v>1.645</v>
      </c>
      <c r="J9" s="8">
        <f>SQRT((2*PI()/I9)^2 - (Sheet1!$G$32)^2)</f>
        <v>3.8159175273598618</v>
      </c>
      <c r="K9">
        <v>8</v>
      </c>
      <c r="L9">
        <v>16.190000000000001</v>
      </c>
      <c r="M9">
        <v>1.2</v>
      </c>
      <c r="N9">
        <f t="shared" si="2"/>
        <v>1.6190000000000002</v>
      </c>
      <c r="O9" s="8">
        <f>SQRT((2*PI()/N9)^2 - (Sheet1!$J$31)^2)</f>
        <v>3.7879651083870374</v>
      </c>
    </row>
    <row r="10" spans="1:15">
      <c r="A10">
        <v>8.5</v>
      </c>
      <c r="B10">
        <v>15.57</v>
      </c>
      <c r="C10">
        <v>3.2</v>
      </c>
      <c r="D10">
        <f t="shared" si="0"/>
        <v>1.5569999999999999</v>
      </c>
      <c r="E10" s="8">
        <f>SQRT((2*PI()/D10)^2 - (Sheet1!$D$32)^2)</f>
        <v>4.0354378255627674</v>
      </c>
      <c r="F10">
        <v>8.5</v>
      </c>
      <c r="G10">
        <v>15.32</v>
      </c>
      <c r="H10">
        <v>1.6</v>
      </c>
      <c r="I10">
        <f t="shared" si="1"/>
        <v>1.532</v>
      </c>
      <c r="J10" s="8">
        <f>SQRT((2*PI()/I10)^2 - (Sheet1!$G$32)^2)</f>
        <v>4.097898691624537</v>
      </c>
      <c r="K10">
        <v>8.5</v>
      </c>
      <c r="L10">
        <v>15.33</v>
      </c>
      <c r="M10">
        <v>1</v>
      </c>
      <c r="N10">
        <f t="shared" si="2"/>
        <v>1.5329999999999999</v>
      </c>
      <c r="O10" s="8">
        <f>SQRT((2*PI()/N10)^2 - (Sheet1!$J$31)^2)</f>
        <v>4.0107288539554133</v>
      </c>
    </row>
    <row r="11" spans="1:15">
      <c r="A11">
        <v>9</v>
      </c>
      <c r="B11">
        <v>14.99</v>
      </c>
      <c r="C11">
        <v>1.4</v>
      </c>
      <c r="D11">
        <f t="shared" si="0"/>
        <v>1.4990000000000001</v>
      </c>
      <c r="E11" s="8">
        <f>SQRT((2*PI()/D11)^2 - (Sheet1!$D$32)^2)</f>
        <v>4.1915792689269429</v>
      </c>
      <c r="F11">
        <v>9</v>
      </c>
      <c r="G11">
        <v>14.4</v>
      </c>
      <c r="H11">
        <v>1</v>
      </c>
      <c r="I11">
        <f t="shared" si="1"/>
        <v>1.44</v>
      </c>
      <c r="J11" s="8">
        <f>SQRT((2*PI()/I11)^2 - (Sheet1!$G$32)^2)</f>
        <v>4.3601300928238684</v>
      </c>
      <c r="K11">
        <v>9</v>
      </c>
      <c r="L11">
        <v>14.35</v>
      </c>
      <c r="M11">
        <v>0.8</v>
      </c>
      <c r="N11">
        <f t="shared" si="2"/>
        <v>1.4350000000000001</v>
      </c>
      <c r="O11" s="8">
        <f>SQRT((2*PI()/N11)^2 - (Sheet1!$J$31)^2)</f>
        <v>4.2963645646317632</v>
      </c>
    </row>
    <row r="12" spans="1:15">
      <c r="A12">
        <v>9.5</v>
      </c>
      <c r="B12">
        <v>13.93</v>
      </c>
      <c r="C12">
        <v>1.2</v>
      </c>
      <c r="D12">
        <f t="shared" si="0"/>
        <v>1.393</v>
      </c>
      <c r="E12" s="8">
        <f>SQRT((2*PI()/D12)^2 - (Sheet1!$D$32)^2)</f>
        <v>4.5105372672133193</v>
      </c>
      <c r="F12">
        <v>9.5</v>
      </c>
      <c r="G12">
        <v>14.12</v>
      </c>
      <c r="H12">
        <v>0.8</v>
      </c>
      <c r="I12">
        <f t="shared" si="1"/>
        <v>1.4119999999999999</v>
      </c>
      <c r="J12" s="8">
        <f>SQRT((2*PI()/I12)^2 - (Sheet1!$G$32)^2)</f>
        <v>4.4467170450810949</v>
      </c>
      <c r="K12">
        <v>9.5</v>
      </c>
      <c r="L12">
        <v>13.61</v>
      </c>
      <c r="M12">
        <v>0.6</v>
      </c>
      <c r="N12">
        <f t="shared" si="2"/>
        <v>1.361</v>
      </c>
      <c r="O12" s="8">
        <f>SQRT((2*PI()/N12)^2 - (Sheet1!$J$31)^2)</f>
        <v>4.5387444949141145</v>
      </c>
    </row>
    <row r="13" spans="1:15">
      <c r="A13">
        <v>10</v>
      </c>
      <c r="B13">
        <v>13.26</v>
      </c>
      <c r="C13">
        <v>1</v>
      </c>
      <c r="D13">
        <f t="shared" si="0"/>
        <v>1.3260000000000001</v>
      </c>
      <c r="E13" s="8">
        <f>SQRT((2*PI()/D13)^2 - (Sheet1!$D$32)^2)</f>
        <v>4.7384457469423804</v>
      </c>
      <c r="F13">
        <v>10</v>
      </c>
      <c r="G13">
        <v>13.08</v>
      </c>
      <c r="H13">
        <v>0.6</v>
      </c>
      <c r="I13">
        <f t="shared" si="1"/>
        <v>1.3080000000000001</v>
      </c>
      <c r="J13" s="8">
        <f>SQRT((2*PI()/I13)^2 - (Sheet1!$G$32)^2)</f>
        <v>4.8007583353908609</v>
      </c>
      <c r="K13">
        <v>10</v>
      </c>
      <c r="L13">
        <v>13.07</v>
      </c>
      <c r="M13">
        <v>0.6</v>
      </c>
      <c r="N13">
        <f t="shared" si="2"/>
        <v>1.3069999999999999</v>
      </c>
      <c r="O13" s="8">
        <f>SQRT((2*PI()/N13)^2 - (Sheet1!$J$31)^2)</f>
        <v>4.7326223169714172</v>
      </c>
    </row>
  </sheetData>
  <mergeCells count="3">
    <mergeCell ref="K1:O1"/>
    <mergeCell ref="F1:J1"/>
    <mergeCell ref="A1:E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Tabele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Wiśniewski</cp:lastModifiedBy>
  <cp:revision>1</cp:revision>
  <dcterms:created xsi:type="dcterms:W3CDTF">2019-11-29T08:24:24Z</dcterms:created>
  <dcterms:modified xsi:type="dcterms:W3CDTF">2019-12-12T17:07:24Z</dcterms:modified>
</cp:coreProperties>
</file>