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ał\Desktop\Doktorat\baza metanogenow\Minimalne wymagania\"/>
    </mc:Choice>
  </mc:AlternateContent>
  <bookViews>
    <workbookView xWindow="0" yWindow="0" windowWidth="23040" windowHeight="9384" tabRatio="834"/>
  </bookViews>
  <sheets>
    <sheet name="Macroelements" sheetId="7" r:id="rId1"/>
    <sheet name="Microelements" sheetId="2" r:id="rId2"/>
    <sheet name="Vitamins" sheetId="1" r:id="rId3"/>
    <sheet name="Complex" sheetId="5" r:id="rId4"/>
    <sheet name="Amino acids" sheetId="3" r:id="rId5"/>
    <sheet name="Conc.Calc molar" sheetId="8" r:id="rId6"/>
    <sheet name="Vit. Conc." sheetId="9" r:id="rId7"/>
    <sheet name="Conc.Calc mass" sheetId="6" r:id="rId8"/>
  </sheets>
  <calcPr calcId="171027"/>
</workbook>
</file>

<file path=xl/calcChain.xml><?xml version="1.0" encoding="utf-8"?>
<calcChain xmlns="http://schemas.openxmlformats.org/spreadsheetml/2006/main">
  <c r="C22" i="6" l="1"/>
  <c r="O28" i="8" l="1"/>
  <c r="N28" i="8"/>
  <c r="M28" i="8"/>
  <c r="L28" i="8"/>
  <c r="K28" i="8"/>
  <c r="J28" i="8"/>
  <c r="I28" i="8"/>
  <c r="H28" i="8"/>
  <c r="G28" i="8"/>
  <c r="F28" i="8"/>
  <c r="E28" i="8"/>
  <c r="D28" i="8"/>
  <c r="C28" i="8"/>
  <c r="E50" i="6" l="1"/>
  <c r="M64" i="7" l="1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P29" i="8" l="1"/>
  <c r="A78" i="3" l="1"/>
  <c r="A79" i="3"/>
  <c r="A80" i="3"/>
  <c r="A81" i="3"/>
  <c r="A82" i="3"/>
  <c r="A8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0" i="2"/>
  <c r="A8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59" i="3" l="1"/>
  <c r="A60" i="3"/>
  <c r="A61" i="3"/>
  <c r="A62" i="3"/>
  <c r="A63" i="3"/>
  <c r="A60" i="5"/>
  <c r="A61" i="5"/>
  <c r="A59" i="1"/>
  <c r="A60" i="1"/>
  <c r="A61" i="1"/>
  <c r="A61" i="2"/>
  <c r="A59" i="2"/>
  <c r="A60" i="2"/>
  <c r="Q42" i="6" l="1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A56" i="5"/>
  <c r="A58" i="5"/>
  <c r="A59" i="5"/>
  <c r="A56" i="2"/>
  <c r="A57" i="2"/>
  <c r="A58" i="2"/>
  <c r="A56" i="3"/>
  <c r="A57" i="3"/>
  <c r="A58" i="3"/>
  <c r="AH95" i="6"/>
  <c r="R95" i="6"/>
  <c r="Q95" i="6"/>
  <c r="P95" i="6"/>
  <c r="O95" i="6"/>
  <c r="N95" i="6"/>
  <c r="M95" i="6"/>
  <c r="L95" i="6"/>
  <c r="K95" i="6"/>
  <c r="J95" i="6"/>
  <c r="I95" i="6"/>
  <c r="H95" i="6"/>
  <c r="G95" i="6"/>
  <c r="F95" i="6"/>
  <c r="E95" i="6"/>
  <c r="D95" i="6"/>
  <c r="A56" i="1"/>
  <c r="A57" i="1"/>
  <c r="A58" i="1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AH94" i="6" l="1"/>
  <c r="R94" i="6"/>
  <c r="Q94" i="6"/>
  <c r="P94" i="6"/>
  <c r="O94" i="6"/>
  <c r="N94" i="6"/>
  <c r="M94" i="6"/>
  <c r="L94" i="6"/>
  <c r="K94" i="6"/>
  <c r="J94" i="6"/>
  <c r="I94" i="6"/>
  <c r="H94" i="6"/>
  <c r="G94" i="6"/>
  <c r="F94" i="6"/>
  <c r="E94" i="6"/>
  <c r="D94" i="6"/>
  <c r="M52" i="7" l="1"/>
  <c r="L52" i="7"/>
  <c r="K52" i="7"/>
  <c r="J52" i="7"/>
  <c r="I52" i="7"/>
  <c r="H52" i="7"/>
  <c r="G52" i="7"/>
  <c r="F52" i="7"/>
  <c r="E52" i="7"/>
  <c r="D52" i="7"/>
  <c r="C52" i="7"/>
  <c r="B52" i="7"/>
  <c r="H38" i="8"/>
  <c r="H39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38" i="8"/>
  <c r="D38" i="8"/>
  <c r="E38" i="8"/>
  <c r="F38" i="8"/>
  <c r="G38" i="8"/>
  <c r="I38" i="8"/>
  <c r="J38" i="8"/>
  <c r="K38" i="8"/>
  <c r="L38" i="8"/>
  <c r="M38" i="8"/>
  <c r="N38" i="8"/>
  <c r="O38" i="8"/>
  <c r="P38" i="8"/>
  <c r="Q38" i="8"/>
  <c r="C39" i="8"/>
  <c r="D39" i="8"/>
  <c r="E39" i="8"/>
  <c r="F39" i="8"/>
  <c r="G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36" i="8"/>
  <c r="E85" i="6"/>
  <c r="A55" i="3"/>
  <c r="A53" i="5"/>
  <c r="A54" i="5"/>
  <c r="A55" i="5"/>
  <c r="A55" i="1"/>
  <c r="A54" i="1"/>
  <c r="A53" i="2"/>
  <c r="A54" i="2"/>
  <c r="A55" i="2"/>
  <c r="A53" i="3"/>
  <c r="A54" i="3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A47" i="3"/>
  <c r="A48" i="3"/>
  <c r="A49" i="3"/>
  <c r="A50" i="3"/>
  <c r="A51" i="3"/>
  <c r="A52" i="3"/>
  <c r="A47" i="5"/>
  <c r="A48" i="5"/>
  <c r="A49" i="5"/>
  <c r="A50" i="5"/>
  <c r="A51" i="5"/>
  <c r="A52" i="5"/>
  <c r="A49" i="1"/>
  <c r="A51" i="1"/>
  <c r="A52" i="1"/>
  <c r="A53" i="1"/>
  <c r="A48" i="2"/>
  <c r="A50" i="2"/>
  <c r="A51" i="2"/>
  <c r="A52" i="2"/>
  <c r="D55" i="6" l="1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D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AH92" i="6"/>
  <c r="AH93" i="6"/>
  <c r="C4" i="9"/>
  <c r="D4" i="9"/>
  <c r="E4" i="9"/>
  <c r="F4" i="9"/>
  <c r="G4" i="9"/>
  <c r="H4" i="9"/>
  <c r="I4" i="9"/>
  <c r="J4" i="9"/>
  <c r="K4" i="9"/>
  <c r="B4" i="9"/>
  <c r="A46" i="1" l="1"/>
  <c r="A47" i="1"/>
  <c r="A48" i="1"/>
  <c r="A46" i="2" l="1"/>
  <c r="A47" i="2"/>
  <c r="AH91" i="6"/>
  <c r="AH90" i="6"/>
  <c r="AH89" i="6"/>
  <c r="AH88" i="6"/>
  <c r="AH87" i="6"/>
  <c r="AH86" i="6"/>
  <c r="AH85" i="6"/>
  <c r="AH84" i="6"/>
  <c r="AH83" i="6"/>
  <c r="AH81" i="6"/>
  <c r="AH80" i="6"/>
  <c r="AH79" i="6"/>
  <c r="AH78" i="6"/>
  <c r="AH77" i="6"/>
  <c r="AH76" i="6"/>
  <c r="AH75" i="6"/>
  <c r="AH74" i="6"/>
  <c r="AH73" i="6"/>
  <c r="AH72" i="6"/>
  <c r="AH71" i="6"/>
  <c r="AH70" i="6"/>
  <c r="AH69" i="6"/>
  <c r="AH68" i="6"/>
  <c r="AH67" i="6"/>
  <c r="AH66" i="6"/>
  <c r="AH65" i="6"/>
  <c r="AH64" i="6"/>
  <c r="AH63" i="6"/>
  <c r="AH62" i="6"/>
  <c r="AH61" i="6"/>
  <c r="AH60" i="6"/>
  <c r="AH59" i="6"/>
  <c r="AH58" i="6"/>
  <c r="AH57" i="6"/>
  <c r="AH56" i="6"/>
  <c r="AH55" i="6"/>
  <c r="AH54" i="6"/>
  <c r="AH53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43" i="3"/>
  <c r="A44" i="3"/>
  <c r="A45" i="3"/>
  <c r="A46" i="3"/>
  <c r="A44" i="5"/>
  <c r="A45" i="5"/>
  <c r="A46" i="5"/>
  <c r="A43" i="2"/>
  <c r="A44" i="2"/>
  <c r="A45" i="2"/>
  <c r="A39" i="2"/>
  <c r="A40" i="2"/>
  <c r="A41" i="2"/>
  <c r="A42" i="2"/>
  <c r="A38" i="3"/>
  <c r="A39" i="3"/>
  <c r="A41" i="3"/>
  <c r="A42" i="3"/>
  <c r="A38" i="5"/>
  <c r="A40" i="5"/>
  <c r="A43" i="5"/>
  <c r="A38" i="1"/>
  <c r="A39" i="1"/>
  <c r="A40" i="1"/>
  <c r="A41" i="1"/>
  <c r="A42" i="1"/>
  <c r="A43" i="1"/>
  <c r="A44" i="1"/>
  <c r="A45" i="1"/>
  <c r="A37" i="1"/>
  <c r="A34" i="1"/>
  <c r="A35" i="1"/>
  <c r="A34" i="5"/>
  <c r="A35" i="5"/>
  <c r="A36" i="5"/>
  <c r="A37" i="5"/>
  <c r="A34" i="3"/>
  <c r="A35" i="3"/>
  <c r="A36" i="3"/>
  <c r="A37" i="3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A33" i="3"/>
  <c r="A32" i="3"/>
  <c r="A31" i="3"/>
  <c r="A30" i="3"/>
  <c r="A29" i="3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29" i="5"/>
  <c r="A30" i="5"/>
  <c r="A31" i="5"/>
  <c r="A32" i="5"/>
  <c r="A33" i="5"/>
  <c r="A29" i="1"/>
  <c r="A30" i="1"/>
  <c r="A31" i="1"/>
  <c r="A32" i="1"/>
  <c r="A33" i="1"/>
  <c r="A36" i="1"/>
  <c r="A29" i="2"/>
  <c r="A30" i="2"/>
  <c r="A31" i="2"/>
  <c r="A32" i="2"/>
  <c r="A33" i="2"/>
  <c r="A34" i="2"/>
  <c r="A35" i="2"/>
  <c r="A36" i="2"/>
  <c r="A37" i="2"/>
  <c r="A38" i="2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22" i="1"/>
  <c r="A23" i="1"/>
  <c r="A24" i="1"/>
  <c r="A25" i="1"/>
  <c r="A26" i="1"/>
  <c r="A27" i="1"/>
  <c r="A28" i="1"/>
  <c r="A27" i="2"/>
  <c r="A28" i="2"/>
  <c r="A24" i="2"/>
  <c r="A25" i="2"/>
  <c r="A26" i="2"/>
  <c r="A24" i="3"/>
  <c r="A25" i="3"/>
  <c r="A26" i="3"/>
  <c r="A27" i="3"/>
  <c r="A28" i="3"/>
  <c r="A28" i="5"/>
  <c r="A24" i="5"/>
  <c r="A25" i="5"/>
  <c r="A26" i="5"/>
  <c r="A27" i="5"/>
  <c r="C48" i="8" l="1"/>
  <c r="E48" i="8"/>
  <c r="D48" i="8"/>
  <c r="K48" i="8"/>
  <c r="L48" i="8"/>
  <c r="Q48" i="8"/>
  <c r="I48" i="8"/>
  <c r="J48" i="8"/>
  <c r="P48" i="8"/>
  <c r="H48" i="8"/>
  <c r="O48" i="8"/>
  <c r="G48" i="8"/>
  <c r="N48" i="8"/>
  <c r="F48" i="8"/>
  <c r="M48" i="8"/>
  <c r="F53" i="6"/>
  <c r="F96" i="6" s="1"/>
  <c r="G53" i="6"/>
  <c r="H53" i="6"/>
  <c r="I53" i="6"/>
  <c r="J53" i="6"/>
  <c r="J96" i="6" s="1"/>
  <c r="K53" i="6"/>
  <c r="K96" i="6" s="1"/>
  <c r="L53" i="6"/>
  <c r="L96" i="6" s="1"/>
  <c r="M53" i="6"/>
  <c r="M96" i="6" s="1"/>
  <c r="N53" i="6"/>
  <c r="N96" i="6" s="1"/>
  <c r="O53" i="6"/>
  <c r="P53" i="6"/>
  <c r="Q53" i="6"/>
  <c r="R53" i="6"/>
  <c r="R96" i="6" s="1"/>
  <c r="R98" i="6" s="1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Q96" i="6" l="1"/>
  <c r="I96" i="6"/>
  <c r="P96" i="6"/>
  <c r="H96" i="6"/>
  <c r="O96" i="6"/>
  <c r="G96" i="6"/>
  <c r="E54" i="6"/>
  <c r="D54" i="6"/>
  <c r="E53" i="6"/>
  <c r="D53" i="6"/>
  <c r="C50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AI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L8" i="9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O21" i="8"/>
  <c r="N21" i="8"/>
  <c r="N33" i="8" s="1"/>
  <c r="M21" i="8"/>
  <c r="L21" i="8"/>
  <c r="K21" i="8"/>
  <c r="K33" i="8" s="1"/>
  <c r="J21" i="8"/>
  <c r="J33" i="8" s="1"/>
  <c r="I21" i="8"/>
  <c r="I33" i="8" s="1"/>
  <c r="H21" i="8"/>
  <c r="H33" i="8" s="1"/>
  <c r="G21" i="8"/>
  <c r="F21" i="8"/>
  <c r="F33" i="8" s="1"/>
  <c r="E21" i="8"/>
  <c r="E33" i="8" s="1"/>
  <c r="D21" i="8"/>
  <c r="C21" i="8"/>
  <c r="C33" i="8" s="1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O9" i="8"/>
  <c r="N9" i="8"/>
  <c r="M9" i="8"/>
  <c r="L9" i="8"/>
  <c r="K9" i="8"/>
  <c r="J9" i="8"/>
  <c r="I9" i="8"/>
  <c r="H9" i="8"/>
  <c r="G9" i="8"/>
  <c r="F9" i="8"/>
  <c r="E9" i="8"/>
  <c r="D9" i="8"/>
  <c r="C9" i="8"/>
  <c r="O8" i="8"/>
  <c r="N8" i="8"/>
  <c r="M8" i="8"/>
  <c r="L8" i="8"/>
  <c r="K8" i="8"/>
  <c r="J8" i="8"/>
  <c r="I8" i="8"/>
  <c r="H8" i="8"/>
  <c r="G8" i="8"/>
  <c r="F8" i="8"/>
  <c r="E8" i="8"/>
  <c r="D8" i="8"/>
  <c r="C8" i="8"/>
  <c r="O7" i="8"/>
  <c r="N7" i="8"/>
  <c r="M7" i="8"/>
  <c r="L7" i="8"/>
  <c r="K7" i="8"/>
  <c r="J7" i="8"/>
  <c r="I7" i="8"/>
  <c r="H7" i="8"/>
  <c r="G7" i="8"/>
  <c r="F7" i="8"/>
  <c r="E7" i="8"/>
  <c r="D7" i="8"/>
  <c r="C7" i="8"/>
  <c r="O6" i="8"/>
  <c r="N6" i="8"/>
  <c r="M6" i="8"/>
  <c r="L6" i="8"/>
  <c r="K6" i="8"/>
  <c r="J6" i="8"/>
  <c r="I6" i="8"/>
  <c r="H6" i="8"/>
  <c r="G6" i="8"/>
  <c r="F6" i="8"/>
  <c r="E6" i="8"/>
  <c r="D6" i="8"/>
  <c r="C6" i="8"/>
  <c r="O5" i="8"/>
  <c r="N5" i="8"/>
  <c r="M5" i="8"/>
  <c r="L5" i="8"/>
  <c r="K5" i="8"/>
  <c r="J5" i="8"/>
  <c r="I5" i="8"/>
  <c r="H5" i="8"/>
  <c r="G5" i="8"/>
  <c r="F5" i="8"/>
  <c r="E5" i="8"/>
  <c r="D5" i="8"/>
  <c r="C5" i="8"/>
  <c r="O4" i="8"/>
  <c r="N4" i="8"/>
  <c r="M4" i="8"/>
  <c r="L4" i="8"/>
  <c r="K4" i="8"/>
  <c r="J4" i="8"/>
  <c r="I4" i="8"/>
  <c r="H4" i="8"/>
  <c r="G4" i="8"/>
  <c r="F4" i="8"/>
  <c r="E4" i="8"/>
  <c r="D4" i="8"/>
  <c r="C4" i="8"/>
  <c r="O3" i="8"/>
  <c r="N3" i="8"/>
  <c r="M3" i="8"/>
  <c r="L3" i="8"/>
  <c r="K3" i="8"/>
  <c r="J3" i="8"/>
  <c r="I3" i="8"/>
  <c r="H3" i="8"/>
  <c r="G3" i="8"/>
  <c r="F3" i="8"/>
  <c r="E3" i="8"/>
  <c r="D3" i="8"/>
  <c r="C3" i="8"/>
  <c r="A23" i="3"/>
  <c r="A21" i="3"/>
  <c r="A20" i="3"/>
  <c r="A19" i="3"/>
  <c r="A18" i="3"/>
  <c r="A17" i="3"/>
  <c r="A16" i="3"/>
  <c r="A15" i="3"/>
  <c r="A14" i="3"/>
  <c r="A11" i="3"/>
  <c r="A9" i="3"/>
  <c r="A6" i="3"/>
  <c r="A4" i="3"/>
  <c r="A23" i="5"/>
  <c r="A22" i="5"/>
  <c r="A21" i="5"/>
  <c r="A20" i="5"/>
  <c r="A19" i="5"/>
  <c r="A18" i="5"/>
  <c r="A17" i="5"/>
  <c r="A16" i="5"/>
  <c r="A15" i="5"/>
  <c r="A14" i="5"/>
  <c r="A11" i="5"/>
  <c r="A9" i="5"/>
  <c r="A6" i="5"/>
  <c r="A4" i="5"/>
  <c r="A21" i="1"/>
  <c r="A20" i="1"/>
  <c r="A19" i="1"/>
  <c r="A18" i="1"/>
  <c r="A17" i="1"/>
  <c r="A16" i="1"/>
  <c r="A15" i="1"/>
  <c r="A14" i="1"/>
  <c r="A11" i="1"/>
  <c r="A9" i="1"/>
  <c r="A6" i="1"/>
  <c r="A4" i="1"/>
  <c r="A23" i="2"/>
  <c r="A22" i="2"/>
  <c r="A21" i="2"/>
  <c r="A20" i="2"/>
  <c r="A19" i="2"/>
  <c r="A18" i="2"/>
  <c r="A17" i="2"/>
  <c r="A16" i="2"/>
  <c r="A15" i="2"/>
  <c r="A14" i="2"/>
  <c r="A11" i="2"/>
  <c r="A9" i="2"/>
  <c r="A6" i="2"/>
  <c r="A4" i="2"/>
  <c r="D33" i="8" l="1"/>
  <c r="L33" i="8"/>
  <c r="M33" i="8"/>
  <c r="G33" i="8"/>
  <c r="O33" i="8"/>
  <c r="D96" i="6"/>
  <c r="E96" i="6"/>
  <c r="I49" i="6"/>
  <c r="H49" i="6"/>
  <c r="P49" i="6"/>
  <c r="N49" i="6"/>
  <c r="D49" i="6"/>
  <c r="K49" i="6"/>
  <c r="Q49" i="6"/>
  <c r="L49" i="6"/>
  <c r="E49" i="6"/>
  <c r="M49" i="6"/>
  <c r="G49" i="6"/>
  <c r="O49" i="6"/>
  <c r="J49" i="6"/>
  <c r="F49" i="6"/>
</calcChain>
</file>

<file path=xl/sharedStrings.xml><?xml version="1.0" encoding="utf-8"?>
<sst xmlns="http://schemas.openxmlformats.org/spreadsheetml/2006/main" count="536" uniqueCount="265">
  <si>
    <t>biotin</t>
  </si>
  <si>
    <t>folic acid</t>
  </si>
  <si>
    <t>pyridoxine hydrochloride</t>
  </si>
  <si>
    <t>riboflavin</t>
  </si>
  <si>
    <t>thiamine hydrochloride</t>
  </si>
  <si>
    <t>nicotic acid</t>
  </si>
  <si>
    <t>panthotenate</t>
  </si>
  <si>
    <t>cobalamine</t>
  </si>
  <si>
    <t>p-aminobenzoic acid</t>
  </si>
  <si>
    <t>lipoic acid</t>
  </si>
  <si>
    <t>coenzyme M</t>
  </si>
  <si>
    <t>aminokwasy</t>
  </si>
  <si>
    <t>casitone</t>
  </si>
  <si>
    <t>yeast extract</t>
  </si>
  <si>
    <t>peptone</t>
  </si>
  <si>
    <t>Co</t>
  </si>
  <si>
    <t>Ni</t>
  </si>
  <si>
    <t>W</t>
  </si>
  <si>
    <t>Mo</t>
  </si>
  <si>
    <t>Mn</t>
  </si>
  <si>
    <t>Se</t>
  </si>
  <si>
    <t>Zn</t>
  </si>
  <si>
    <t>B</t>
  </si>
  <si>
    <t>rumen fluid</t>
  </si>
  <si>
    <t>trypticase</t>
  </si>
  <si>
    <t>Ca</t>
  </si>
  <si>
    <t>Cl</t>
  </si>
  <si>
    <t>Na</t>
  </si>
  <si>
    <t>PO4</t>
  </si>
  <si>
    <t>SO4</t>
  </si>
  <si>
    <t>Mg</t>
  </si>
  <si>
    <t>K</t>
  </si>
  <si>
    <t>Fe</t>
  </si>
  <si>
    <t>NH4</t>
  </si>
  <si>
    <t>CO3</t>
  </si>
  <si>
    <t>S</t>
  </si>
  <si>
    <t>Masa molowa</t>
  </si>
  <si>
    <t>K2HPO4</t>
  </si>
  <si>
    <t>KH2PO4</t>
  </si>
  <si>
    <t>MgSO4 7H2O</t>
  </si>
  <si>
    <t>CaCl2 2H2O</t>
  </si>
  <si>
    <t>NaCl</t>
  </si>
  <si>
    <t>FeSO4</t>
  </si>
  <si>
    <t>NaHCO3</t>
  </si>
  <si>
    <t>Na2S 9H2O</t>
  </si>
  <si>
    <t>KCl</t>
  </si>
  <si>
    <t>MgCl2 6H2O</t>
  </si>
  <si>
    <t>NH4Cl</t>
  </si>
  <si>
    <t>K2HPO4 x 3 H2O</t>
  </si>
  <si>
    <t>(NH4)2SO4</t>
  </si>
  <si>
    <t>Fe(NH4)2(SO4)2 x 6 H2O</t>
  </si>
  <si>
    <t>CaCl2</t>
  </si>
  <si>
    <t>Na2CO3</t>
  </si>
  <si>
    <t>FeCl2 4H2O</t>
  </si>
  <si>
    <t>FeSO4 x 7 H2O</t>
  </si>
  <si>
    <t>ZnCl2</t>
  </si>
  <si>
    <t>Na2MoO4</t>
  </si>
  <si>
    <t>MnCl2 4H2O</t>
  </si>
  <si>
    <t>H3BO3</t>
  </si>
  <si>
    <t>Na2MoO4 2H2O</t>
  </si>
  <si>
    <t xml:space="preserve">NiCl2 </t>
  </si>
  <si>
    <t>NiCl2·6H2O</t>
  </si>
  <si>
    <t>Na2O4Se</t>
  </si>
  <si>
    <t>Macierze przeliczenia pierwiastków</t>
  </si>
  <si>
    <t>MgCl2 H2O</t>
  </si>
  <si>
    <t>Sumaryczne stężenia</t>
  </si>
  <si>
    <t>Masa w g/L</t>
  </si>
  <si>
    <t>Objętość stoku ml/L</t>
  </si>
  <si>
    <t>sludge fluid/supernatant</t>
  </si>
  <si>
    <t>Conc [M]</t>
  </si>
  <si>
    <t>tryptic soy broth</t>
  </si>
  <si>
    <t>complex compounds [g/L]</t>
  </si>
  <si>
    <t>Stock volume [ml/L]</t>
  </si>
  <si>
    <t>Stock concentration [mg/L]</t>
  </si>
  <si>
    <t>Final concentration [mg/L]</t>
  </si>
  <si>
    <t>Na2SO4</t>
  </si>
  <si>
    <t>Masa w mg/L stoku</t>
  </si>
  <si>
    <t>CuCl2 2H2O</t>
  </si>
  <si>
    <t>Cu</t>
  </si>
  <si>
    <t>Na2O4Se 5H2O</t>
  </si>
  <si>
    <t>Makroelementy</t>
  </si>
  <si>
    <t>Mikroelementy</t>
  </si>
  <si>
    <t>MgCl2</t>
  </si>
  <si>
    <t>NaAc</t>
  </si>
  <si>
    <t xml:space="preserve">MnSO4 x H2O </t>
  </si>
  <si>
    <t>CoSO4 x 7 H2O</t>
  </si>
  <si>
    <t>ZnSO4 x 7 H2O</t>
  </si>
  <si>
    <t>KAl(SO4)2 x 12 H2O</t>
  </si>
  <si>
    <t>Na2WO4</t>
  </si>
  <si>
    <t>Na2WO4 x 2 H2O</t>
  </si>
  <si>
    <t>Al.</t>
  </si>
  <si>
    <t>NaAc x 3 H2O</t>
  </si>
  <si>
    <t>Ac</t>
  </si>
  <si>
    <t>Cysteine</t>
  </si>
  <si>
    <t>Cystein</t>
  </si>
  <si>
    <t>Cysteine HCl x H2O</t>
  </si>
  <si>
    <t>Acetate</t>
  </si>
  <si>
    <t xml:space="preserve">Ac </t>
  </si>
  <si>
    <t>Molecular weight</t>
  </si>
  <si>
    <t>Concentration [mg/L]</t>
  </si>
  <si>
    <t>Concentration [M]</t>
  </si>
  <si>
    <t>Methermicoccus shengliensis</t>
  </si>
  <si>
    <t>nicotinic acid</t>
  </si>
  <si>
    <t>ml</t>
  </si>
  <si>
    <t>resazurin</t>
  </si>
  <si>
    <t xml:space="preserve">MnSO4 x 2H2O </t>
  </si>
  <si>
    <t xml:space="preserve">CoCl2 </t>
  </si>
  <si>
    <t>CoCl2 x 6H2O</t>
  </si>
  <si>
    <t>ZnSO4</t>
  </si>
  <si>
    <t>KAl(SO4)2</t>
  </si>
  <si>
    <t>Methanotorris formicicus</t>
  </si>
  <si>
    <t>Methanotorris igneus</t>
  </si>
  <si>
    <t>MgCl2 * 2H2O</t>
  </si>
  <si>
    <t>witaminy mg/L</t>
  </si>
  <si>
    <t>Methanothermus sociabilis</t>
  </si>
  <si>
    <t>Methanothermus fervidus</t>
  </si>
  <si>
    <t>Methanothermococcus thermolithotrophicus</t>
  </si>
  <si>
    <t>Balach (1979) med.3</t>
  </si>
  <si>
    <t>zmienne</t>
  </si>
  <si>
    <t>MMJ (Takai 2002)</t>
  </si>
  <si>
    <t>Methanothermococcus okinawensis</t>
  </si>
  <si>
    <r>
      <t>Na2S2O3*5H2O</t>
    </r>
    <r>
      <rPr>
        <sz val="14"/>
        <color rgb="FF000000"/>
        <rFont val="Times New Roman"/>
        <family val="1"/>
        <charset val="238"/>
      </rPr>
      <t> is </t>
    </r>
    <r>
      <rPr>
        <b/>
        <sz val="14"/>
        <color rgb="FF000000"/>
        <rFont val="Times New Roman"/>
        <family val="1"/>
        <charset val="238"/>
      </rPr>
      <t>248,1841</t>
    </r>
  </si>
  <si>
    <t>MMJ zmienne</t>
  </si>
  <si>
    <t>Fe(NH4)2(SO4)2</t>
  </si>
  <si>
    <t>MnSO4</t>
  </si>
  <si>
    <t>CuSO4</t>
  </si>
  <si>
    <t>FeCl2 6H2O</t>
  </si>
  <si>
    <t>AlCl3 6H20</t>
  </si>
  <si>
    <t>Methanothermobacter wolfeii</t>
  </si>
  <si>
    <t>-</t>
  </si>
  <si>
    <t>Methanothermobacter thermophilus</t>
  </si>
  <si>
    <t>2.6mg to 260mg w stoku</t>
  </si>
  <si>
    <t>Methanobacterium thermoautotrophicum</t>
  </si>
  <si>
    <t>Methanothermobacter thermoflexus</t>
  </si>
  <si>
    <t>CaCl2 6H2O</t>
  </si>
  <si>
    <t xml:space="preserve">MgSO4 </t>
  </si>
  <si>
    <t>FormNa</t>
  </si>
  <si>
    <t>Methanothermobacter tenebrarum</t>
  </si>
  <si>
    <t>FeCl3 6H2O</t>
  </si>
  <si>
    <t>C6H9NNa3O6</t>
  </si>
  <si>
    <t>Methanosarcina flavescens</t>
  </si>
  <si>
    <t>CuSO4 5H2O</t>
  </si>
  <si>
    <t>CoCl2</t>
  </si>
  <si>
    <t>suma</t>
  </si>
  <si>
    <t>NiCl2</t>
  </si>
  <si>
    <t>Methanothermobacter marburgensis</t>
  </si>
  <si>
    <t>Methanobacterium defluvii</t>
  </si>
  <si>
    <t>Methanothermobacter crinale</t>
  </si>
  <si>
    <t>Methanospirillum psychrodurum</t>
  </si>
  <si>
    <t>Methanospirillum stamsii</t>
  </si>
  <si>
    <t>MnCl2</t>
  </si>
  <si>
    <t xml:space="preserve">Na2S </t>
  </si>
  <si>
    <t>Methanospirillum lacunae</t>
  </si>
  <si>
    <t>Methanospirillurn hungatii</t>
  </si>
  <si>
    <t>Methanosphaerula palustris</t>
  </si>
  <si>
    <t xml:space="preserve">MnSO4 x 4H2O </t>
  </si>
  <si>
    <t>Methanosphaera stadtmaniae</t>
  </si>
  <si>
    <t>Balach med. 1.</t>
  </si>
  <si>
    <t>isoleycine</t>
  </si>
  <si>
    <t>Na2O3Se</t>
  </si>
  <si>
    <t>Methanosphaera cuniculi</t>
  </si>
  <si>
    <t>Methanosarcina vacuolata</t>
  </si>
  <si>
    <t>NaOH</t>
  </si>
  <si>
    <t>NiSO4 6H2O</t>
  </si>
  <si>
    <t>H2SeO3</t>
  </si>
  <si>
    <t>MS medium (boone 1989)</t>
  </si>
  <si>
    <t>Methanosarcina thermophila</t>
  </si>
  <si>
    <t>agar</t>
  </si>
  <si>
    <t>Methanosarcina spelaei</t>
  </si>
  <si>
    <t xml:space="preserve">MnSO4 x 7H2O </t>
  </si>
  <si>
    <t>Methanosarcina soligelidi</t>
  </si>
  <si>
    <t>K2HPO4 x 2 H2O</t>
  </si>
  <si>
    <t>Na2S 3H2O</t>
  </si>
  <si>
    <t>Methanosarcina siciliae</t>
  </si>
  <si>
    <t>Na2HPO4</t>
  </si>
  <si>
    <t>wolin 1963</t>
  </si>
  <si>
    <t>Methanosarcina semesiae</t>
  </si>
  <si>
    <t>Na2S2O4</t>
  </si>
  <si>
    <t>Al2(SO4)3</t>
  </si>
  <si>
    <t>CuSO4 2H2O</t>
  </si>
  <si>
    <t>Methanosarcina mazei</t>
  </si>
  <si>
    <t>Methanosarcina lacustris</t>
  </si>
  <si>
    <t>Methanosarcina horonobensis</t>
  </si>
  <si>
    <t>Methanosarcina barkeri</t>
  </si>
  <si>
    <t>Methanosarcina baltica</t>
  </si>
  <si>
    <t>Methanosarcina acetivorans</t>
  </si>
  <si>
    <t>same mikroelementy bez MgSO4 (3g) i FeSO4 (0,1g), NaCl (1g) i CaCl2 (0,1g)</t>
  </si>
  <si>
    <t>10ml</t>
  </si>
  <si>
    <t>Methanosalsum zhilinae</t>
  </si>
  <si>
    <t>ferguson 1983</t>
  </si>
  <si>
    <t>mikroelementy bezFeSO4 * 7H2O. 0.10 g;</t>
  </si>
  <si>
    <t>Methanosaeta thermophila</t>
  </si>
  <si>
    <t>CuCl2</t>
  </si>
  <si>
    <t>DSMZ 141 mikroel</t>
  </si>
  <si>
    <t xml:space="preserve"> (BCYT) MEDIUM METHANOSARCINA THERMOPHILA</t>
  </si>
  <si>
    <t>DSMZ 334 makroel</t>
  </si>
  <si>
    <t>Methanosaeta pelagica</t>
  </si>
  <si>
    <t>NBRC medium no. 1108</t>
  </si>
  <si>
    <t>nbrc medium  377 mikroel</t>
  </si>
  <si>
    <t>Methanosaeta harundinacea</t>
  </si>
  <si>
    <t>Na2HPO4 2H2O</t>
  </si>
  <si>
    <t>(NH4)6Mo7O24*4H2O</t>
  </si>
  <si>
    <t>AlCl3</t>
  </si>
  <si>
    <t>dziwne do husera1980</t>
  </si>
  <si>
    <t>NH4=</t>
  </si>
  <si>
    <t>Methanosaeta concilii</t>
  </si>
  <si>
    <t>Methanoregula formicica</t>
  </si>
  <si>
    <t>Methanoregula boonei</t>
  </si>
  <si>
    <t>Bruer2006 (PM1)</t>
  </si>
  <si>
    <t>Methanopyrus kandleri</t>
  </si>
  <si>
    <t>(NH4)2Ni(SO4)2</t>
  </si>
  <si>
    <t>Methanoplanus petrolearius</t>
  </si>
  <si>
    <t>Methanoplanus limicola</t>
  </si>
  <si>
    <t>Methanoplanus endosymbiosus</t>
  </si>
  <si>
    <t>Methanomicrococcus blatticola</t>
  </si>
  <si>
    <t>MgSO4 2H2O</t>
  </si>
  <si>
    <t xml:space="preserve">FeCl2 </t>
  </si>
  <si>
    <t>Methanomicrobium mobile</t>
  </si>
  <si>
    <t>hemin</t>
  </si>
  <si>
    <t>Paynter 1968 (Methanobacterium Mobilis)</t>
  </si>
  <si>
    <t>Methanomethylovorans uponensis</t>
  </si>
  <si>
    <t>Widdel 1981 microel</t>
  </si>
  <si>
    <t>Methanomethylovorans thermophila</t>
  </si>
  <si>
    <t>H3BO4</t>
  </si>
  <si>
    <t>NiSO4</t>
  </si>
  <si>
    <t>Methanomethylovorans hollandica</t>
  </si>
  <si>
    <t>Na2S 7H2O</t>
  </si>
  <si>
    <t>Methanomassiliicoccus luminyensis</t>
  </si>
  <si>
    <t>Methanolobus zinderi</t>
  </si>
  <si>
    <t>Sowers 1993 (Fmeduim high saline)</t>
  </si>
  <si>
    <t>Methanolobus vulcani</t>
  </si>
  <si>
    <t>Methanolobus tindarius</t>
  </si>
  <si>
    <t>MgCl2 2H2O</t>
  </si>
  <si>
    <t xml:space="preserve">MSHCO2 medium </t>
  </si>
  <si>
    <t>Methanolobus taylorii</t>
  </si>
  <si>
    <t>FeCl2 2H2O</t>
  </si>
  <si>
    <t>zhender  1977 (bez 2.5g yeast extract i Ti solution)</t>
  </si>
  <si>
    <t>Methanolobus psychrophilus</t>
  </si>
  <si>
    <t>Methanolobus profundi</t>
  </si>
  <si>
    <t>Methanolobus oregonensis</t>
  </si>
  <si>
    <t>Methanolobus bombayensis</t>
  </si>
  <si>
    <t>Methanolinea tarda</t>
  </si>
  <si>
    <t>Methanolinea mesophila</t>
  </si>
  <si>
    <t>Methanolacinia paynteri</t>
  </si>
  <si>
    <t>Methanohalophilus portucalensis</t>
  </si>
  <si>
    <t>Methanohalophilus mahii</t>
  </si>
  <si>
    <t>Methanohalophilus levihalophilus</t>
  </si>
  <si>
    <t>Methanohalophilus halophilus</t>
  </si>
  <si>
    <t>Methanohalophilus euhalobius</t>
  </si>
  <si>
    <t>Methanohalobium evestigatum</t>
  </si>
  <si>
    <t>Methanogenium organophilum</t>
  </si>
  <si>
    <t>Methanogenium marinum</t>
  </si>
  <si>
    <t>Methanogenium frigidum</t>
  </si>
  <si>
    <t>Methanogenium cariaci</t>
  </si>
  <si>
    <t>Methanogenium boonei</t>
  </si>
  <si>
    <t>Methanofollis tationis</t>
  </si>
  <si>
    <t>Methanofollis liminatans</t>
  </si>
  <si>
    <t>Methanofollis formosanus</t>
  </si>
  <si>
    <t>Methanofollis ethanolicus</t>
  </si>
  <si>
    <t>SWM medium z bobmayensis</t>
  </si>
  <si>
    <t>Na2WO4 H2O</t>
  </si>
  <si>
    <t>sakimuchi 2000</t>
  </si>
  <si>
    <t xml:space="preserve">FeCl3 </t>
  </si>
  <si>
    <t>nie ma publikacji</t>
  </si>
  <si>
    <t>b/d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</si>
</sst>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12"/>
      <color rgb="FF000000"/>
      <name val="Lato"/>
    </font>
    <font>
      <i/>
      <sz val="14"/>
      <color rgb="FF00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b/>
      <sz val="14"/>
      <color rgb="FF000000"/>
      <name val="Times New Roman"/>
      <family val="1"/>
      <charset val="238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color rgb="FF222222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8" fillId="8" borderId="0" applyNumberFormat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0" borderId="0" xfId="0" applyNumberFormat="1"/>
    <xf numFmtId="0" fontId="1" fillId="5" borderId="0" xfId="0" applyFont="1" applyFill="1"/>
    <xf numFmtId="0" fontId="2" fillId="0" borderId="0" xfId="0" applyFont="1"/>
    <xf numFmtId="0" fontId="0" fillId="0" borderId="1" xfId="0" applyBorder="1"/>
    <xf numFmtId="0" fontId="3" fillId="0" borderId="0" xfId="0" applyFont="1"/>
    <xf numFmtId="0" fontId="6" fillId="6" borderId="0" xfId="1"/>
    <xf numFmtId="0" fontId="7" fillId="7" borderId="0" xfId="2"/>
    <xf numFmtId="0" fontId="8" fillId="8" borderId="0" xfId="3"/>
    <xf numFmtId="0" fontId="9" fillId="0" borderId="0" xfId="0" applyFont="1"/>
    <xf numFmtId="11" fontId="7" fillId="7" borderId="0" xfId="2" applyNumberFormat="1"/>
    <xf numFmtId="0" fontId="0" fillId="0" borderId="0" xfId="0" applyBorder="1"/>
  </cellXfs>
  <cellStyles count="4">
    <cellStyle name="Dobry" xfId="1" builtinId="26"/>
    <cellStyle name="Neutralny" xfId="2" builtinId="28"/>
    <cellStyle name="Normalny" xfId="0" builtinId="0"/>
    <cellStyle name="Zły" xfId="3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="90" zoomScaleNormal="90" workbookViewId="0">
      <selection activeCell="A3" sqref="A3:XFD82"/>
    </sheetView>
  </sheetViews>
  <sheetFormatPr defaultRowHeight="13.8"/>
  <cols>
    <col min="1" max="1" width="29.09765625" customWidth="1"/>
    <col min="2" max="2" width="9" bestFit="1" customWidth="1"/>
    <col min="3" max="4" width="12.296875" bestFit="1" customWidth="1"/>
    <col min="5" max="8" width="9" bestFit="1" customWidth="1"/>
    <col min="9" max="10" width="12.296875" bestFit="1" customWidth="1"/>
    <col min="11" max="11" width="9" bestFit="1" customWidth="1"/>
    <col min="12" max="12" width="8.19921875" customWidth="1"/>
    <col min="13" max="13" width="9" bestFit="1" customWidth="1"/>
  </cols>
  <sheetData>
    <row r="1" spans="1:13">
      <c r="B1" t="s">
        <v>80</v>
      </c>
    </row>
    <row r="2" spans="1:13">
      <c r="B2" t="s">
        <v>26</v>
      </c>
      <c r="C2" t="s">
        <v>28</v>
      </c>
      <c r="D2" t="s">
        <v>29</v>
      </c>
      <c r="E2" t="s">
        <v>34</v>
      </c>
      <c r="F2" t="s">
        <v>35</v>
      </c>
      <c r="G2" t="s">
        <v>33</v>
      </c>
      <c r="H2" t="s">
        <v>27</v>
      </c>
      <c r="I2" t="s">
        <v>30</v>
      </c>
      <c r="J2" t="s">
        <v>25</v>
      </c>
      <c r="K2" t="s">
        <v>31</v>
      </c>
      <c r="L2" t="s">
        <v>32</v>
      </c>
      <c r="M2" t="s">
        <v>96</v>
      </c>
    </row>
    <row r="3" spans="1:13">
      <c r="A3" t="s">
        <v>140</v>
      </c>
      <c r="B3" s="8">
        <v>2.1784287883901798E-2</v>
      </c>
      <c r="C3" s="8">
        <v>2.8705936387644964E-3</v>
      </c>
      <c r="D3" s="8">
        <v>2.3841145894763275E-5</v>
      </c>
      <c r="E3" s="8">
        <v>4.6424923755990596E-2</v>
      </c>
      <c r="F3" s="8">
        <v>6.4065439002014219E-3</v>
      </c>
      <c r="G3" s="8">
        <v>7.4780332772480841E-3</v>
      </c>
      <c r="H3" s="8">
        <v>6.6160102606695151E-2</v>
      </c>
      <c r="I3" s="8">
        <v>1.9675095313539861E-3</v>
      </c>
      <c r="J3" s="8">
        <v>3.4010227555630532E-4</v>
      </c>
      <c r="K3" s="8">
        <v>5.7411872775289929E-3</v>
      </c>
      <c r="L3" s="8">
        <v>1.9962980361463033E-5</v>
      </c>
      <c r="M3" s="8">
        <v>1.2802472837996818E-4</v>
      </c>
    </row>
    <row r="4" spans="1:13">
      <c r="A4" t="s">
        <v>101</v>
      </c>
      <c r="B4" s="15">
        <v>0.52310052046314504</v>
      </c>
      <c r="C4" s="15">
        <v>1.1482374555057985E-3</v>
      </c>
      <c r="D4" s="15">
        <v>3.7699675914968262E-5</v>
      </c>
      <c r="E4" s="15">
        <v>0</v>
      </c>
      <c r="F4" s="15">
        <v>0</v>
      </c>
      <c r="G4" s="15">
        <v>4.6737707982800521E-3</v>
      </c>
      <c r="H4" s="15">
        <v>0.4106750532144251</v>
      </c>
      <c r="I4" s="15">
        <v>7.8178435752750422E-2</v>
      </c>
      <c r="J4" s="15">
        <v>6.8020455111261066E-7</v>
      </c>
      <c r="K4" s="15">
        <v>6.857092901576484E-3</v>
      </c>
      <c r="L4" s="15">
        <v>3.5969333984618079E-6</v>
      </c>
      <c r="M4" s="15">
        <v>0</v>
      </c>
    </row>
    <row r="5" spans="1:13">
      <c r="A5" t="s">
        <v>111</v>
      </c>
      <c r="B5">
        <v>0.41681733516156316</v>
      </c>
      <c r="C5">
        <v>1.6075324377081181E-3</v>
      </c>
      <c r="D5">
        <v>4.7452107988669343E-5</v>
      </c>
      <c r="E5">
        <v>5.9519133020500763E-2</v>
      </c>
      <c r="F5">
        <v>0</v>
      </c>
      <c r="G5">
        <v>9.3572940286338058E-3</v>
      </c>
      <c r="H5">
        <v>0.36752970061822027</v>
      </c>
      <c r="I5">
        <v>6.9914386684400476E-2</v>
      </c>
      <c r="J5">
        <v>1.9052529476664224E-3</v>
      </c>
      <c r="K5">
        <v>1.2202165033294101E-2</v>
      </c>
      <c r="L5">
        <v>8.4731494353123486E-6</v>
      </c>
      <c r="M5">
        <v>0</v>
      </c>
    </row>
    <row r="6" spans="1:13">
      <c r="A6" t="s">
        <v>110</v>
      </c>
      <c r="B6">
        <v>1.2846731951719426E-2</v>
      </c>
      <c r="C6">
        <v>0</v>
      </c>
      <c r="D6">
        <v>0</v>
      </c>
      <c r="E6">
        <v>0.23807653208200305</v>
      </c>
      <c r="F6">
        <v>2.0817546693757236E-3</v>
      </c>
      <c r="G6">
        <v>0</v>
      </c>
      <c r="H6">
        <v>0.2422400414207545</v>
      </c>
      <c r="I6">
        <v>0</v>
      </c>
      <c r="J6">
        <v>5.0000000000000001E-3</v>
      </c>
      <c r="K6">
        <v>0</v>
      </c>
      <c r="L6">
        <v>0</v>
      </c>
      <c r="M6">
        <v>0</v>
      </c>
    </row>
    <row r="7" spans="1:13">
      <c r="A7" t="s">
        <v>114</v>
      </c>
      <c r="B7">
        <v>0.21037082890539591</v>
      </c>
      <c r="C7">
        <v>7.853689043030776E-2</v>
      </c>
      <c r="D7">
        <v>4.5451280707839783E-2</v>
      </c>
      <c r="E7">
        <v>5.9519133020500763E-2</v>
      </c>
      <c r="F7">
        <v>2.0817546693757236E-3</v>
      </c>
      <c r="G7">
        <v>9.0812774330255794E-2</v>
      </c>
      <c r="H7">
        <v>0.26486521500151466</v>
      </c>
      <c r="I7">
        <v>1.0560925953424815E-2</v>
      </c>
      <c r="J7">
        <v>1.0890074863312894E-3</v>
      </c>
      <c r="K7">
        <v>0.11298401409548171</v>
      </c>
      <c r="L7">
        <v>1.0790800195385424E-5</v>
      </c>
      <c r="M7">
        <v>0</v>
      </c>
    </row>
    <row r="8" spans="1:13">
      <c r="A8" s="5" t="s">
        <v>115</v>
      </c>
      <c r="B8">
        <v>0.21053706931574101</v>
      </c>
      <c r="C8">
        <v>7.853689043030776E-2</v>
      </c>
      <c r="D8">
        <v>4.545128070783979E-2</v>
      </c>
      <c r="E8">
        <v>5.9519133020500763E-2</v>
      </c>
      <c r="F8">
        <v>2.0817546693757236E-3</v>
      </c>
      <c r="G8">
        <v>9.0812774330255794E-2</v>
      </c>
      <c r="H8">
        <v>0.29966020256812093</v>
      </c>
      <c r="I8">
        <v>1.0670470709760762E-2</v>
      </c>
      <c r="J8">
        <v>1.095129327291303E-3</v>
      </c>
      <c r="K8">
        <v>0.11298401409548171</v>
      </c>
      <c r="L8">
        <v>1.0790800195385424E-5</v>
      </c>
      <c r="M8">
        <v>3.0476654882360111E-2</v>
      </c>
    </row>
    <row r="9" spans="1:13">
      <c r="A9" t="s">
        <v>116</v>
      </c>
      <c r="B9" s="8">
        <v>0.41681733516156316</v>
      </c>
      <c r="C9" s="8">
        <v>1.6075324377081181E-3</v>
      </c>
      <c r="D9" s="8">
        <v>4.7452107988669343E-5</v>
      </c>
      <c r="E9" s="8">
        <v>5.9519133020500763E-2</v>
      </c>
      <c r="F9" s="8">
        <v>0</v>
      </c>
      <c r="G9" s="8">
        <v>9.3572940286338058E-3</v>
      </c>
      <c r="H9" s="8">
        <v>0.36752970061822027</v>
      </c>
      <c r="I9" s="8">
        <v>6.9914386684400476E-2</v>
      </c>
      <c r="J9" s="8">
        <v>1.9052529476664224E-3</v>
      </c>
      <c r="K9" s="8">
        <v>1.2202165033294101E-2</v>
      </c>
      <c r="L9" s="8">
        <v>8.4731494353123486E-6</v>
      </c>
      <c r="M9" s="8">
        <v>0</v>
      </c>
    </row>
    <row r="10" spans="1:13">
      <c r="A10" t="s">
        <v>120</v>
      </c>
      <c r="B10" s="15">
        <v>1.2846731951719426E-2</v>
      </c>
      <c r="C10" s="15">
        <v>0</v>
      </c>
      <c r="D10" s="15">
        <v>0</v>
      </c>
      <c r="E10" s="15">
        <v>0.23807653208200305</v>
      </c>
      <c r="F10" s="15">
        <v>2.0817546693757236E-3</v>
      </c>
      <c r="G10" s="15">
        <v>0</v>
      </c>
      <c r="H10" s="15">
        <v>0.26287138528914838</v>
      </c>
      <c r="I10" s="15">
        <v>0</v>
      </c>
      <c r="J10" s="15">
        <v>5.0000000000000001E-3</v>
      </c>
      <c r="K10" s="15">
        <v>0</v>
      </c>
      <c r="L10" s="15">
        <v>0.02</v>
      </c>
      <c r="M10" s="15">
        <v>0</v>
      </c>
    </row>
    <row r="11" spans="1:13">
      <c r="A11" t="s">
        <v>128</v>
      </c>
      <c r="B11">
        <v>3.3799188424946211E-2</v>
      </c>
      <c r="C11">
        <v>2.2044883382566901E-3</v>
      </c>
      <c r="D11">
        <v>0</v>
      </c>
      <c r="E11">
        <v>4.7615306416400612E-2</v>
      </c>
      <c r="F11">
        <v>2.0817546693757236E-3</v>
      </c>
      <c r="G11">
        <v>1.8695083193120209E-2</v>
      </c>
      <c r="H11">
        <v>6.2377867897675215E-2</v>
      </c>
      <c r="I11">
        <v>4.9187738283849652E-4</v>
      </c>
      <c r="J11">
        <v>4.1492477617869245E-4</v>
      </c>
      <c r="K11">
        <v>2.2044883382566901E-3</v>
      </c>
      <c r="L11">
        <v>5.7485286960165248E-5</v>
      </c>
      <c r="M11">
        <v>0</v>
      </c>
    </row>
    <row r="12" spans="1:13">
      <c r="A12" t="s">
        <v>130</v>
      </c>
      <c r="B12">
        <v>2.1090927757397713E-2</v>
      </c>
      <c r="C12">
        <v>1.3089481738384628E-2</v>
      </c>
      <c r="D12">
        <v>4.4893542711891884E-5</v>
      </c>
      <c r="E12">
        <v>0</v>
      </c>
      <c r="F12">
        <v>1.0408773346878618E-3</v>
      </c>
      <c r="G12">
        <v>0</v>
      </c>
      <c r="H12">
        <v>1.7653361604979042E-2</v>
      </c>
      <c r="I12">
        <v>1.6456234497898008E-3</v>
      </c>
      <c r="J12">
        <v>5.2448367764119019E-4</v>
      </c>
      <c r="K12">
        <v>1.8830669015913619E-2</v>
      </c>
      <c r="L12">
        <v>1.0790800195385424E-5</v>
      </c>
      <c r="M12">
        <v>0</v>
      </c>
    </row>
    <row r="13" spans="1:13">
      <c r="A13" t="s">
        <v>133</v>
      </c>
      <c r="B13">
        <v>4.1406288071241588E-2</v>
      </c>
      <c r="C13">
        <v>1.883066901591362E-3</v>
      </c>
      <c r="D13">
        <v>7.5952629716605421E-6</v>
      </c>
      <c r="E13">
        <v>1.1903826604100153E-2</v>
      </c>
      <c r="F13">
        <v>2.0817546693757236E-3</v>
      </c>
      <c r="G13">
        <v>1.8695083193120209E-2</v>
      </c>
      <c r="H13">
        <v>9.2438400548651697E-2</v>
      </c>
      <c r="I13">
        <v>2.0157121732610611E-3</v>
      </c>
      <c r="J13">
        <v>4.5737231343902007E-4</v>
      </c>
      <c r="K13">
        <v>3.0313043570971607E-3</v>
      </c>
      <c r="L13">
        <v>0</v>
      </c>
      <c r="M13">
        <v>6.0953309764720222E-2</v>
      </c>
    </row>
    <row r="14" spans="1:13">
      <c r="A14" t="s">
        <v>132</v>
      </c>
      <c r="B14">
        <v>3.3799188424946211E-2</v>
      </c>
      <c r="C14">
        <v>2.2044883382566901E-3</v>
      </c>
      <c r="D14">
        <v>0</v>
      </c>
      <c r="E14">
        <v>4.7615306416400612E-2</v>
      </c>
      <c r="F14">
        <v>2.0817546693757236E-3</v>
      </c>
      <c r="G14">
        <v>1.8695083193120209E-2</v>
      </c>
      <c r="H14">
        <v>6.2377867897675215E-2</v>
      </c>
      <c r="I14">
        <v>4.9187738283849652E-4</v>
      </c>
      <c r="J14">
        <v>4.1492477617869245E-4</v>
      </c>
      <c r="K14">
        <v>2.2044883382566901E-3</v>
      </c>
      <c r="L14">
        <v>5.7485286960165248E-5</v>
      </c>
      <c r="M14">
        <v>0</v>
      </c>
    </row>
    <row r="15" spans="1:13">
      <c r="A15" t="s">
        <v>137</v>
      </c>
      <c r="B15">
        <v>1.4720206495818459E-2</v>
      </c>
      <c r="C15">
        <v>9.9936804667636638E-4</v>
      </c>
      <c r="D15">
        <v>0</v>
      </c>
      <c r="E15">
        <v>2.9997643042332385E-2</v>
      </c>
      <c r="F15">
        <v>4.9962112065017367E-4</v>
      </c>
      <c r="G15">
        <v>1.0001869508319312E-2</v>
      </c>
      <c r="H15">
        <v>3.1014247345397636E-2</v>
      </c>
      <c r="I15">
        <v>1.0034298609905329E-3</v>
      </c>
      <c r="J15">
        <v>1.0005808946866501E-3</v>
      </c>
      <c r="K15">
        <v>9.9936804667636638E-4</v>
      </c>
      <c r="L15">
        <v>4.994530064666216E-6</v>
      </c>
      <c r="M15">
        <v>0</v>
      </c>
    </row>
    <row r="16" spans="1:13">
      <c r="A16" t="s">
        <v>145</v>
      </c>
      <c r="B16">
        <v>4.0452000000000002E-2</v>
      </c>
      <c r="C16">
        <v>0.01</v>
      </c>
      <c r="D16">
        <v>0</v>
      </c>
      <c r="E16">
        <v>0</v>
      </c>
      <c r="F16">
        <v>0</v>
      </c>
      <c r="G16">
        <v>0.04</v>
      </c>
      <c r="H16">
        <v>1.9999999999999999E-6</v>
      </c>
      <c r="I16">
        <v>1.9999999999999998E-4</v>
      </c>
      <c r="J16">
        <v>0</v>
      </c>
      <c r="K16">
        <v>0.02</v>
      </c>
      <c r="L16">
        <v>2.4999999999999998E-5</v>
      </c>
      <c r="M16">
        <v>0</v>
      </c>
    </row>
    <row r="17" spans="1:13">
      <c r="A17" t="s">
        <v>146</v>
      </c>
      <c r="B17">
        <v>4.1406288071241588E-2</v>
      </c>
      <c r="C17">
        <v>1.883066901591362E-3</v>
      </c>
      <c r="D17">
        <v>7.5952629716605421E-6</v>
      </c>
      <c r="E17">
        <v>1.1903826604100153E-2</v>
      </c>
      <c r="F17">
        <v>2.0817546693757236E-3</v>
      </c>
      <c r="G17">
        <v>1.8695083193120209E-2</v>
      </c>
      <c r="H17">
        <v>9.2438400548651697E-2</v>
      </c>
      <c r="I17">
        <v>2.0157121732610611E-3</v>
      </c>
      <c r="J17">
        <v>4.5737231343902007E-4</v>
      </c>
      <c r="K17">
        <v>3.0313043570971607E-3</v>
      </c>
      <c r="L17">
        <v>0</v>
      </c>
      <c r="M17">
        <v>6.0953309764720222E-2</v>
      </c>
    </row>
    <row r="18" spans="1:13">
      <c r="A18" t="s">
        <v>147</v>
      </c>
      <c r="B18" s="15">
        <v>2.999660480425323E-2</v>
      </c>
      <c r="C18" s="15">
        <v>1.1482374555057985E-3</v>
      </c>
      <c r="D18" s="15">
        <v>0</v>
      </c>
      <c r="E18" s="15">
        <v>0</v>
      </c>
      <c r="F18" s="15">
        <v>0</v>
      </c>
      <c r="G18" s="15">
        <v>5.6085249579360622E-3</v>
      </c>
      <c r="H18" s="15">
        <v>2.0746035754336176E-2</v>
      </c>
      <c r="I18" s="15">
        <v>2.4593869141924826E-3</v>
      </c>
      <c r="J18" s="15">
        <v>6.8020455111261063E-4</v>
      </c>
      <c r="K18" s="15">
        <v>9.0032660736070174E-3</v>
      </c>
      <c r="L18" s="15">
        <v>0</v>
      </c>
      <c r="M18" s="15">
        <v>1.2190661952944045E-2</v>
      </c>
    </row>
    <row r="19" spans="1:13">
      <c r="A19" t="s">
        <v>149</v>
      </c>
      <c r="B19">
        <v>2.496357607275972E-2</v>
      </c>
      <c r="C19">
        <v>1.9520036743598578E-3</v>
      </c>
      <c r="D19">
        <v>0</v>
      </c>
      <c r="E19">
        <v>2.9759566510250382E-3</v>
      </c>
      <c r="F19">
        <v>2.0817546693757236E-3</v>
      </c>
      <c r="G19">
        <v>7.4780332772480841E-3</v>
      </c>
      <c r="H19">
        <v>7.140061154066628E-3</v>
      </c>
      <c r="I19">
        <v>2.3118236993409334E-3</v>
      </c>
      <c r="J19">
        <v>2.7272727272727271E-3</v>
      </c>
      <c r="K19">
        <v>8.4646253392846021E-3</v>
      </c>
      <c r="L19">
        <v>1.5089624826657938E-5</v>
      </c>
      <c r="M19">
        <v>0</v>
      </c>
    </row>
    <row r="20" spans="1:13">
      <c r="A20" t="s">
        <v>148</v>
      </c>
      <c r="B20">
        <v>3.4163556553000692E-2</v>
      </c>
      <c r="C20">
        <v>1.75284837861525E-3</v>
      </c>
      <c r="D20">
        <v>1.4178212080197573E-5</v>
      </c>
      <c r="E20">
        <v>3.8092245133120491E-3</v>
      </c>
      <c r="F20">
        <v>0</v>
      </c>
      <c r="G20">
        <v>1.8695083193120209E-2</v>
      </c>
      <c r="H20">
        <v>3.9813032403111428E-3</v>
      </c>
      <c r="I20">
        <v>5.1680136469383769E-3</v>
      </c>
      <c r="J20">
        <v>2.7299091135413516E-3</v>
      </c>
      <c r="K20">
        <v>3.5056967572305001E-3</v>
      </c>
      <c r="L20">
        <v>6.5829491085370315E-6</v>
      </c>
    </row>
    <row r="21" spans="1:13">
      <c r="A21" t="s">
        <v>152</v>
      </c>
      <c r="B21">
        <v>1.4114817578208289E-2</v>
      </c>
      <c r="C21">
        <v>1.028761224519789E-3</v>
      </c>
      <c r="D21">
        <v>0</v>
      </c>
      <c r="E21">
        <v>2.9759566510250381E-2</v>
      </c>
      <c r="F21">
        <v>6.4065439002014219E-3</v>
      </c>
      <c r="G21">
        <v>1.0095344924284913E-2</v>
      </c>
      <c r="H21">
        <v>4.2573057259873551E-2</v>
      </c>
      <c r="I21">
        <v>9.8375476567699304E-4</v>
      </c>
      <c r="J21">
        <v>1.0209870312200284E-3</v>
      </c>
      <c r="K21">
        <v>1.028761224519789E-3</v>
      </c>
      <c r="L21">
        <v>4.994530064666216E-6</v>
      </c>
    </row>
    <row r="22" spans="1:13">
      <c r="A22" t="s">
        <v>153</v>
      </c>
      <c r="B22">
        <v>6.1750833858352262E-3</v>
      </c>
      <c r="C22">
        <v>3.0105807998284644E-3</v>
      </c>
      <c r="D22">
        <v>1.7405781746632361E-3</v>
      </c>
      <c r="E22">
        <v>0</v>
      </c>
      <c r="F22">
        <v>1.0408773346878618E-3</v>
      </c>
      <c r="G22">
        <v>3.4811563493264723E-3</v>
      </c>
      <c r="H22">
        <v>6.0172266180161041E-3</v>
      </c>
      <c r="I22">
        <v>3.6514918778648991E-4</v>
      </c>
      <c r="J22">
        <v>4.0812273066756635E-4</v>
      </c>
      <c r="K22">
        <v>4.3310538736601326E-3</v>
      </c>
    </row>
    <row r="23" spans="1:13">
      <c r="A23" t="s">
        <v>154</v>
      </c>
      <c r="B23">
        <v>5.4019433049456089E-4</v>
      </c>
      <c r="C23">
        <v>9.9936804667636627E-5</v>
      </c>
      <c r="D23">
        <v>1.4908446459323558E-5</v>
      </c>
      <c r="E23">
        <v>0</v>
      </c>
      <c r="F23">
        <v>4.0000000000000003E-5</v>
      </c>
      <c r="G23">
        <v>5.0102822957562158E-4</v>
      </c>
      <c r="H23">
        <v>4.801983880967142E-4</v>
      </c>
      <c r="I23">
        <v>1.3292790322848646E-5</v>
      </c>
      <c r="J23">
        <v>9.5228637155765479E-6</v>
      </c>
      <c r="K23">
        <v>1.2005717815542289E-4</v>
      </c>
      <c r="L23">
        <v>6.5388374248851056E-6</v>
      </c>
      <c r="M23">
        <v>4.0000000000000002E-4</v>
      </c>
    </row>
    <row r="24" spans="1:13">
      <c r="A24" t="s">
        <v>156</v>
      </c>
      <c r="B24">
        <v>0.22923215250886123</v>
      </c>
      <c r="C24">
        <v>7.853689043030776E-2</v>
      </c>
      <c r="D24">
        <v>4.545128070783979E-2</v>
      </c>
      <c r="E24">
        <v>5.9519133020500763E-2</v>
      </c>
      <c r="F24">
        <v>2.0817546693757236E-3</v>
      </c>
      <c r="G24">
        <v>0.109507857523376</v>
      </c>
      <c r="H24">
        <v>0.29966020256812093</v>
      </c>
      <c r="I24">
        <v>1.0670470709760762E-2</v>
      </c>
      <c r="J24">
        <v>1.095129327291303E-3</v>
      </c>
      <c r="K24">
        <v>0.11298401409548171</v>
      </c>
      <c r="L24">
        <v>1.0790800195385424E-5</v>
      </c>
      <c r="M24">
        <v>3.0476654882360111E-2</v>
      </c>
    </row>
    <row r="25" spans="1:13">
      <c r="A25" t="s">
        <v>160</v>
      </c>
      <c r="B25">
        <v>0.22809345972817299</v>
      </c>
      <c r="C25">
        <v>7.853689043030776E-2</v>
      </c>
      <c r="D25">
        <v>4.545128070783979E-2</v>
      </c>
      <c r="E25">
        <v>3.571147981230046E-2</v>
      </c>
      <c r="F25">
        <v>1.2490528016254341E-3</v>
      </c>
      <c r="G25">
        <v>0.109507857523376</v>
      </c>
      <c r="H25">
        <v>0.27418715562442003</v>
      </c>
      <c r="I25">
        <v>1.0670470709760762E-2</v>
      </c>
      <c r="J25">
        <v>1.095129327291303E-3</v>
      </c>
      <c r="K25">
        <v>0.11298401409548171</v>
      </c>
      <c r="L25">
        <v>1.0790800195385424E-5</v>
      </c>
      <c r="M25">
        <v>3.0476654882360111E-2</v>
      </c>
    </row>
    <row r="26" spans="1:13">
      <c r="A26" t="s">
        <v>161</v>
      </c>
      <c r="B26">
        <v>2.6109199472874121E-2</v>
      </c>
      <c r="C26">
        <v>1.75284837861525E-3</v>
      </c>
      <c r="D26">
        <v>4.3578302980732561E-6</v>
      </c>
      <c r="E26">
        <v>0</v>
      </c>
      <c r="F26">
        <v>1.0408773346878618E-3</v>
      </c>
      <c r="G26">
        <v>1.8695083193120209E-2</v>
      </c>
      <c r="H26">
        <v>0.20209940143285382</v>
      </c>
      <c r="I26">
        <v>9.8375476567699304E-4</v>
      </c>
      <c r="J26">
        <v>2.7208182044504425E-3</v>
      </c>
      <c r="K26">
        <v>3.5056967572305001E-3</v>
      </c>
      <c r="L26">
        <v>3.5969333984618079E-6</v>
      </c>
      <c r="M26">
        <v>0</v>
      </c>
    </row>
    <row r="27" spans="1:13">
      <c r="A27" t="s">
        <v>166</v>
      </c>
      <c r="B27">
        <v>2.252556991051663E-2</v>
      </c>
      <c r="C27">
        <v>1.75284837861525E-3</v>
      </c>
      <c r="D27">
        <v>0</v>
      </c>
      <c r="E27">
        <v>0</v>
      </c>
      <c r="F27">
        <v>4.1635093387514471E-4</v>
      </c>
      <c r="G27">
        <v>1.8695083193120209E-2</v>
      </c>
      <c r="H27">
        <v>3.7575794166398134E-2</v>
      </c>
      <c r="I27">
        <v>4.9187738283849652E-4</v>
      </c>
      <c r="J27">
        <v>0</v>
      </c>
      <c r="K27">
        <v>3.5056967572305001E-3</v>
      </c>
      <c r="L27">
        <v>0</v>
      </c>
      <c r="M27">
        <v>3.6743092298647848E-2</v>
      </c>
    </row>
    <row r="28" spans="1:13">
      <c r="A28" t="s">
        <v>168</v>
      </c>
      <c r="B28">
        <v>3.5494776899624589E-2</v>
      </c>
      <c r="C28">
        <v>1.7223561832586977E-3</v>
      </c>
      <c r="D28">
        <v>2.5518631480129546E-7</v>
      </c>
      <c r="E28">
        <v>3.2140331831070415E-2</v>
      </c>
      <c r="F28">
        <v>3.843926340120853E-3</v>
      </c>
      <c r="G28">
        <v>4.6737707982800521E-3</v>
      </c>
      <c r="H28">
        <v>5.6939014775803348E-2</v>
      </c>
      <c r="I28">
        <v>1.9687266953132745E-3</v>
      </c>
      <c r="J28">
        <v>6.8020455111261063E-4</v>
      </c>
      <c r="K28">
        <v>1.0151503529112815E-2</v>
      </c>
      <c r="L28">
        <v>3.5969333984618083E-8</v>
      </c>
      <c r="M28">
        <v>0</v>
      </c>
    </row>
    <row r="29" spans="1:13">
      <c r="A29" t="s">
        <v>170</v>
      </c>
      <c r="B29">
        <v>4.1801443149097582E-2</v>
      </c>
      <c r="C29">
        <v>3.8057814577570153E-3</v>
      </c>
      <c r="D29">
        <v>3.4102742516506464E-5</v>
      </c>
      <c r="E29">
        <v>0.14284591924920184</v>
      </c>
      <c r="F29">
        <v>3.785286440195503E-3</v>
      </c>
      <c r="G29">
        <v>1.8695083193120209E-2</v>
      </c>
      <c r="H29">
        <v>0.1504173187466625</v>
      </c>
      <c r="I29">
        <v>8.8323617735382443E-3</v>
      </c>
      <c r="J29">
        <v>2.7208182044504425E-3</v>
      </c>
      <c r="K29">
        <v>7.6115629155140306E-3</v>
      </c>
      <c r="L29">
        <v>0</v>
      </c>
      <c r="M29">
        <v>0</v>
      </c>
    </row>
    <row r="30" spans="1:13">
      <c r="A30" t="s">
        <v>173</v>
      </c>
      <c r="B30">
        <v>0.56554054665712117</v>
      </c>
      <c r="C30">
        <v>1.75284837861525E-3</v>
      </c>
      <c r="D30">
        <v>1.0551982275308509E-5</v>
      </c>
      <c r="E30">
        <v>0</v>
      </c>
      <c r="F30">
        <v>1.0408773346878618E-3</v>
      </c>
      <c r="G30">
        <v>1.8695083193120209E-2</v>
      </c>
      <c r="H30">
        <v>0.70173323143415423</v>
      </c>
      <c r="I30">
        <v>2.0572745227123108E-2</v>
      </c>
      <c r="J30">
        <v>0</v>
      </c>
      <c r="K30">
        <v>9.5418088035663789E-3</v>
      </c>
      <c r="L30">
        <v>3.5969333984618079E-6</v>
      </c>
      <c r="M30">
        <v>0</v>
      </c>
    </row>
    <row r="31" spans="1:13">
      <c r="A31" t="s">
        <v>176</v>
      </c>
      <c r="B31">
        <v>0.38340000000000002</v>
      </c>
      <c r="C31">
        <v>1.5E-3</v>
      </c>
      <c r="D31">
        <v>8.0648492200574573E-6</v>
      </c>
      <c r="E31">
        <v>0.03</v>
      </c>
      <c r="F31">
        <v>2.4000000000000002E-3</v>
      </c>
      <c r="G31">
        <v>4.7000000000000002E-3</v>
      </c>
      <c r="H31">
        <v>0.37440026451746228</v>
      </c>
      <c r="I31">
        <v>1.4999999999999999E-2</v>
      </c>
      <c r="J31">
        <v>1E-3</v>
      </c>
      <c r="K31">
        <v>8.2000000000000007E-3</v>
      </c>
      <c r="L31">
        <v>3.5969333984618079E-6</v>
      </c>
      <c r="M31">
        <v>0</v>
      </c>
    </row>
    <row r="32" spans="1:13">
      <c r="A32" t="s">
        <v>180</v>
      </c>
      <c r="B32">
        <v>2.6109199472874121E-2</v>
      </c>
      <c r="C32">
        <v>1.75284837861525E-3</v>
      </c>
      <c r="D32">
        <v>4.3578302980732561E-6</v>
      </c>
      <c r="E32">
        <v>0</v>
      </c>
      <c r="F32">
        <v>1.0408773346878618E-3</v>
      </c>
      <c r="G32">
        <v>1.8695083193120209E-2</v>
      </c>
      <c r="H32">
        <v>0.20209940143285382</v>
      </c>
      <c r="I32">
        <v>9.8375476567699304E-4</v>
      </c>
      <c r="J32">
        <v>2.7208182044504425E-3</v>
      </c>
      <c r="K32">
        <v>3.5056967572305001E-3</v>
      </c>
      <c r="L32">
        <v>3.5969333984618079E-6</v>
      </c>
      <c r="M32">
        <v>0</v>
      </c>
    </row>
    <row r="33" spans="1:13">
      <c r="A33" t="s">
        <v>181</v>
      </c>
      <c r="B33">
        <v>2.496357607275972E-2</v>
      </c>
      <c r="C33">
        <v>1.9520036743598578E-3</v>
      </c>
      <c r="D33">
        <v>0</v>
      </c>
      <c r="E33">
        <v>2.9759566510250382E-3</v>
      </c>
      <c r="F33">
        <v>2.0817546693757236E-3</v>
      </c>
      <c r="G33">
        <v>7.4780332772480841E-3</v>
      </c>
      <c r="H33">
        <v>7.140061154066628E-3</v>
      </c>
      <c r="I33">
        <v>2.3118236993409334E-3</v>
      </c>
      <c r="J33">
        <v>2.7272727272727271E-3</v>
      </c>
      <c r="K33">
        <v>8.4646253392846021E-3</v>
      </c>
      <c r="L33">
        <v>1.5089624826657938E-5</v>
      </c>
      <c r="M33">
        <v>0</v>
      </c>
    </row>
    <row r="34" spans="1:13">
      <c r="A34" t="s">
        <v>182</v>
      </c>
      <c r="B34">
        <v>5.2955785629419397E-2</v>
      </c>
      <c r="C34">
        <v>3.699523273131943E-3</v>
      </c>
      <c r="D34">
        <v>1.0200469833640538E-5</v>
      </c>
      <c r="E34">
        <v>2.3807653208200306E-2</v>
      </c>
      <c r="F34">
        <v>2.0817546693757236E-3</v>
      </c>
      <c r="G34">
        <v>9.3577420663937452E-3</v>
      </c>
      <c r="H34">
        <v>9.6946999535576436E-2</v>
      </c>
      <c r="I34">
        <v>2.0286065988138332E-3</v>
      </c>
      <c r="J34">
        <v>1.7005113777815264E-3</v>
      </c>
      <c r="K34">
        <v>5.7089388202670906E-3</v>
      </c>
      <c r="L34">
        <v>5.1002349168202692E-6</v>
      </c>
      <c r="M34">
        <v>3.0476654882360111E-2</v>
      </c>
    </row>
    <row r="35" spans="1:13">
      <c r="A35" t="s">
        <v>183</v>
      </c>
      <c r="B35">
        <v>2.6109199472874121E-2</v>
      </c>
      <c r="C35">
        <v>1.75284837861525E-3</v>
      </c>
      <c r="D35">
        <v>4.3578302980732561E-6</v>
      </c>
      <c r="E35">
        <v>0</v>
      </c>
      <c r="F35">
        <v>1.0408773346878618E-3</v>
      </c>
      <c r="G35">
        <v>1.8695083193120209E-2</v>
      </c>
      <c r="H35">
        <v>0.20209940143285382</v>
      </c>
      <c r="I35">
        <v>9.8375476567699304E-4</v>
      </c>
      <c r="J35">
        <v>2.7208182044504425E-3</v>
      </c>
      <c r="K35">
        <v>3.5056967572305001E-3</v>
      </c>
      <c r="L35">
        <v>3.5969333984618079E-6</v>
      </c>
      <c r="M35">
        <v>0</v>
      </c>
    </row>
    <row r="36" spans="1:13">
      <c r="A36" t="s">
        <v>184</v>
      </c>
      <c r="B36">
        <v>0.56554054665712117</v>
      </c>
      <c r="C36">
        <v>1.75284837861525E-3</v>
      </c>
      <c r="D36">
        <v>1.0551982275308509E-5</v>
      </c>
      <c r="E36">
        <v>0</v>
      </c>
      <c r="F36">
        <v>1.0408773346878618E-3</v>
      </c>
      <c r="G36">
        <v>1.8695083193120209E-2</v>
      </c>
      <c r="H36">
        <v>0.70173323143415423</v>
      </c>
      <c r="I36">
        <v>2.0572745227123108E-2</v>
      </c>
      <c r="J36">
        <v>0</v>
      </c>
      <c r="K36">
        <v>9.5418088035663789E-3</v>
      </c>
      <c r="L36">
        <v>3.5969333984618079E-6</v>
      </c>
      <c r="M36">
        <v>0</v>
      </c>
    </row>
    <row r="37" spans="1:13">
      <c r="A37" t="s">
        <v>185</v>
      </c>
      <c r="B37">
        <v>0.4238167690102605</v>
      </c>
      <c r="C37">
        <v>4.2265784157093462E-3</v>
      </c>
      <c r="D37">
        <v>8.2535578825142451E-6</v>
      </c>
      <c r="E37">
        <v>4.717497386506448E-2</v>
      </c>
      <c r="F37">
        <v>1.0408773346878618E-3</v>
      </c>
      <c r="G37">
        <v>9.3475415965601043E-3</v>
      </c>
      <c r="H37">
        <v>0.50529443513464911</v>
      </c>
      <c r="I37">
        <v>5.2365285878071884E-2</v>
      </c>
      <c r="J37">
        <v>9.5319546246674578E-4</v>
      </c>
      <c r="K37">
        <v>1.0730865860152674E-2</v>
      </c>
      <c r="L37">
        <v>6.582949108537032E-7</v>
      </c>
      <c r="M37">
        <v>0</v>
      </c>
    </row>
    <row r="38" spans="1:13">
      <c r="A38" t="s">
        <v>188</v>
      </c>
      <c r="B38">
        <v>0.75382168871959487</v>
      </c>
      <c r="C38">
        <v>2.2964749110115971E-3</v>
      </c>
      <c r="D38">
        <v>4.3578302980732561E-6</v>
      </c>
      <c r="E38">
        <v>5.4581469358326251E-2</v>
      </c>
      <c r="F38">
        <v>1.0408773346878618E-3</v>
      </c>
      <c r="G38">
        <v>1.8695083193120209E-2</v>
      </c>
      <c r="H38">
        <v>0.75996394430216807</v>
      </c>
      <c r="I38">
        <v>2.9387347992230375E-2</v>
      </c>
      <c r="J38">
        <v>0</v>
      </c>
      <c r="K38">
        <v>1.8006532147214035E-2</v>
      </c>
      <c r="L38">
        <v>3.5969333984618079E-6</v>
      </c>
      <c r="M38">
        <v>0</v>
      </c>
    </row>
    <row r="39" spans="1:13">
      <c r="A39" t="s">
        <v>191</v>
      </c>
      <c r="B39">
        <v>1.3240425173601085E-2</v>
      </c>
      <c r="C39">
        <v>5.7078398484770301E-3</v>
      </c>
      <c r="D39">
        <v>0</v>
      </c>
      <c r="E39">
        <v>4.7615306416400612E-2</v>
      </c>
      <c r="F39">
        <v>2.0817546693757236E-3</v>
      </c>
      <c r="G39">
        <v>5.6085249579360622E-3</v>
      </c>
      <c r="H39">
        <v>0.1398263576282652</v>
      </c>
      <c r="I39">
        <v>4.9187738283849652E-4</v>
      </c>
      <c r="J39">
        <v>7.4890521077498429E-4</v>
      </c>
      <c r="K39">
        <v>9.7990549155658208E-3</v>
      </c>
      <c r="L39">
        <v>5.0298749422193119E-6</v>
      </c>
      <c r="M39">
        <v>8.2896501280019505E-2</v>
      </c>
    </row>
    <row r="40" spans="1:13">
      <c r="A40" t="s">
        <v>196</v>
      </c>
      <c r="B40">
        <v>0.38439318954532764</v>
      </c>
      <c r="C40">
        <v>9.9501197366992922E-3</v>
      </c>
      <c r="D40">
        <v>7.6810204226901908E-6</v>
      </c>
      <c r="E40">
        <v>2.9759566510250381E-2</v>
      </c>
      <c r="F40">
        <v>1.4988633619505208E-3</v>
      </c>
      <c r="G40">
        <v>1.0095344924284913E-2</v>
      </c>
      <c r="H40">
        <v>0.45497739105211044</v>
      </c>
      <c r="I40">
        <v>1.5052569620224726E-2</v>
      </c>
      <c r="J40">
        <v>1.0220753585018086E-3</v>
      </c>
      <c r="K40">
        <v>1.1155769064980382E-2</v>
      </c>
      <c r="L40">
        <v>7.1938667969236156E-7</v>
      </c>
      <c r="M40">
        <v>7.9970742411312926E-2</v>
      </c>
    </row>
    <row r="41" spans="1:13">
      <c r="A41" t="s">
        <v>199</v>
      </c>
      <c r="B41">
        <v>1.3223078956430576E-2</v>
      </c>
      <c r="C41">
        <v>6.3992747344019229E-3</v>
      </c>
      <c r="D41">
        <v>0</v>
      </c>
      <c r="E41">
        <v>4.7615306416400612E-2</v>
      </c>
      <c r="F41">
        <v>1.3438577107441551E-3</v>
      </c>
      <c r="G41">
        <v>5.6087676768736003E-3</v>
      </c>
      <c r="H41">
        <v>8.4693358772304703E-2</v>
      </c>
      <c r="I41">
        <v>4.9187738283849652E-4</v>
      </c>
      <c r="J41">
        <v>7.482250062238715E-4</v>
      </c>
      <c r="K41">
        <v>1.598988874682186E-3</v>
      </c>
      <c r="L41">
        <v>1.0059749884438624E-5</v>
      </c>
      <c r="M41">
        <v>0.02</v>
      </c>
    </row>
    <row r="42" spans="1:13">
      <c r="A42" t="s">
        <v>205</v>
      </c>
      <c r="B42">
        <v>2.1834192255161216E-3</v>
      </c>
      <c r="C42">
        <v>2.3595641829071944E-2</v>
      </c>
      <c r="D42">
        <v>3.4389402184803342E-3</v>
      </c>
      <c r="E42">
        <v>3.9996857389776519E-3</v>
      </c>
      <c r="F42">
        <v>0</v>
      </c>
      <c r="G42">
        <v>6.8109580747691854E-3</v>
      </c>
      <c r="H42">
        <v>7.84098507068237E-2</v>
      </c>
      <c r="I42">
        <v>4.868655837153199E-4</v>
      </c>
      <c r="J42">
        <v>2.7387793351795744E-4</v>
      </c>
      <c r="K42">
        <v>3.6168841966860439E-2</v>
      </c>
      <c r="L42">
        <v>2.0119499768877248E-5</v>
      </c>
      <c r="M42">
        <v>7.3486184597295695E-2</v>
      </c>
    </row>
    <row r="43" spans="1:13">
      <c r="A43" t="s">
        <v>206</v>
      </c>
      <c r="B43">
        <v>1.5811642272752526E-2</v>
      </c>
      <c r="C43">
        <v>1.028761224519789E-3</v>
      </c>
      <c r="D43">
        <v>0</v>
      </c>
      <c r="E43">
        <v>2.9759566510250381E-2</v>
      </c>
      <c r="F43">
        <v>1.2490528016254341E-3</v>
      </c>
      <c r="G43">
        <v>1.0095344924284913E-2</v>
      </c>
      <c r="H43">
        <v>3.3257876796749998E-2</v>
      </c>
      <c r="I43">
        <v>9.8375476567699304E-4</v>
      </c>
      <c r="J43">
        <v>1.0203068266689157E-3</v>
      </c>
      <c r="K43">
        <v>1.028761224519789E-3</v>
      </c>
      <c r="L43">
        <v>6.3879411766185269E-6</v>
      </c>
      <c r="M43">
        <v>1E-3</v>
      </c>
    </row>
    <row r="44" spans="1:13">
      <c r="A44" t="s">
        <v>207</v>
      </c>
      <c r="B44">
        <v>5.5292775969138905E-4</v>
      </c>
      <c r="C44">
        <v>9.9936804667636627E-5</v>
      </c>
      <c r="D44">
        <v>1.4680784906047806E-5</v>
      </c>
      <c r="E44">
        <v>0</v>
      </c>
      <c r="F44">
        <v>0</v>
      </c>
      <c r="G44">
        <v>5.0102822957562158E-4</v>
      </c>
      <c r="H44">
        <v>2.0002331002331002E-3</v>
      </c>
      <c r="I44">
        <v>1.2927238588970309E-5</v>
      </c>
      <c r="J44">
        <v>1.5889578313990581E-5</v>
      </c>
      <c r="K44">
        <v>1.2005717815542289E-4</v>
      </c>
      <c r="L44">
        <v>6.7601519223427561E-6</v>
      </c>
      <c r="M44">
        <v>2E-3</v>
      </c>
    </row>
    <row r="45" spans="1:13">
      <c r="A45" t="s">
        <v>209</v>
      </c>
      <c r="B45">
        <v>0.14182002381636341</v>
      </c>
      <c r="C45">
        <v>1.9361899354693518E-3</v>
      </c>
      <c r="D45">
        <v>6.8971182144409419E-5</v>
      </c>
      <c r="E45">
        <v>5.2376837058040679E-2</v>
      </c>
      <c r="F45">
        <v>4.1635093387514472E-3</v>
      </c>
      <c r="G45">
        <v>9.3949311783137444E-3</v>
      </c>
      <c r="H45">
        <v>0.17482257436856349</v>
      </c>
      <c r="I45">
        <v>1.3552332417340293E-2</v>
      </c>
      <c r="J45">
        <v>1.6499677273858885E-3</v>
      </c>
      <c r="K45">
        <v>4.6422057107144603E-3</v>
      </c>
      <c r="L45">
        <v>3.1334032464471929E-5</v>
      </c>
      <c r="M45">
        <v>0</v>
      </c>
    </row>
    <row r="46" spans="1:13">
      <c r="A46" t="s">
        <v>211</v>
      </c>
      <c r="B46">
        <v>0.66996973430610496</v>
      </c>
      <c r="C46">
        <v>3.9268445215153878E-3</v>
      </c>
      <c r="D46">
        <v>4.4893542711891884E-5</v>
      </c>
      <c r="E46">
        <v>1.8869989546025792E-3</v>
      </c>
      <c r="F46">
        <v>1.6654037355005788E-3</v>
      </c>
      <c r="G46">
        <v>1.8695083193120209E-2</v>
      </c>
      <c r="H46">
        <v>0.52669449853330363</v>
      </c>
      <c r="I46">
        <v>5.2636656896501245E-2</v>
      </c>
      <c r="J46">
        <v>1.3610893067763337E-2</v>
      </c>
      <c r="K46">
        <v>8.331917169812254E-3</v>
      </c>
      <c r="L46">
        <v>1.0790800195385424E-5</v>
      </c>
      <c r="M46">
        <v>6.0953309764720225E-3</v>
      </c>
    </row>
    <row r="47" spans="1:13">
      <c r="A47" t="s">
        <v>212</v>
      </c>
      <c r="B47">
        <v>0.4169989791455373</v>
      </c>
      <c r="C47">
        <v>1.6075324377081181E-3</v>
      </c>
      <c r="D47">
        <v>4.745210798866935E-5</v>
      </c>
      <c r="E47">
        <v>5.9519133020500763E-2</v>
      </c>
      <c r="F47">
        <v>2.0817546693757236E-3</v>
      </c>
      <c r="G47">
        <v>9.3572940286338058E-3</v>
      </c>
      <c r="H47">
        <v>0.38403869525541046</v>
      </c>
      <c r="I47">
        <v>7.0023931440736431E-2</v>
      </c>
      <c r="J47">
        <v>1.9113747886264358E-3</v>
      </c>
      <c r="K47">
        <v>1.2202165033294101E-2</v>
      </c>
      <c r="L47">
        <v>8.4731494353123486E-6</v>
      </c>
      <c r="M47">
        <v>1.2190661952944045E-2</v>
      </c>
    </row>
    <row r="48" spans="1:13">
      <c r="A48" t="s">
        <v>213</v>
      </c>
      <c r="B48">
        <v>0.2875350218084014</v>
      </c>
      <c r="C48">
        <v>8.0376621885405904E-4</v>
      </c>
      <c r="D48">
        <v>4.8351439522336829E-4</v>
      </c>
      <c r="E48">
        <v>4.717497386506448E-2</v>
      </c>
      <c r="F48">
        <v>2.0817546693757236E-3</v>
      </c>
      <c r="G48">
        <v>4.7441816561976302E-3</v>
      </c>
      <c r="H48">
        <v>0.37102087843482606</v>
      </c>
      <c r="I48">
        <v>2.6989058145497742E-2</v>
      </c>
      <c r="J48">
        <v>9.5228637155765487E-4</v>
      </c>
      <c r="K48">
        <v>6.0340146050210965E-3</v>
      </c>
      <c r="L48">
        <v>7.1174762943406958E-5</v>
      </c>
      <c r="M48">
        <v>2.438132390588809E-2</v>
      </c>
    </row>
    <row r="49" spans="1:13">
      <c r="A49" t="s">
        <v>214</v>
      </c>
      <c r="B49">
        <v>3.3596787623333117E-2</v>
      </c>
      <c r="C49">
        <v>6.6134650147700712E-3</v>
      </c>
      <c r="D49">
        <v>0</v>
      </c>
      <c r="E49">
        <v>8.9278699530751154E-2</v>
      </c>
      <c r="F49">
        <v>0</v>
      </c>
      <c r="G49">
        <v>8.4127874369040942E-3</v>
      </c>
      <c r="H49">
        <v>0.13676353270039801</v>
      </c>
      <c r="I49">
        <v>1.3509083864136542E-3</v>
      </c>
      <c r="J49">
        <v>8.162454613351327E-4</v>
      </c>
      <c r="K49">
        <v>6.6134650147700712E-3</v>
      </c>
      <c r="L49">
        <v>2.4999999999999998E-5</v>
      </c>
      <c r="M49">
        <v>2.438132390588809E-2</v>
      </c>
    </row>
    <row r="50" spans="1:13">
      <c r="A50" t="s">
        <v>217</v>
      </c>
      <c r="B50">
        <v>2.0183277103347816E-2</v>
      </c>
      <c r="C50">
        <v>6.4792934605003901E-3</v>
      </c>
      <c r="D50">
        <v>3.7906234942137779E-3</v>
      </c>
      <c r="E50">
        <v>2.3807653208200306E-2</v>
      </c>
      <c r="F50">
        <v>1.2490528016254341E-3</v>
      </c>
      <c r="G50">
        <v>7.4920538822461037E-3</v>
      </c>
      <c r="H50">
        <v>4.3417415693012038E-2</v>
      </c>
      <c r="I50">
        <v>6.5321132481805419E-4</v>
      </c>
      <c r="J50">
        <v>6.8224516476594833E-4</v>
      </c>
      <c r="K50">
        <v>9.3211811628772425E-3</v>
      </c>
      <c r="L50">
        <v>7.1938667969236158E-6</v>
      </c>
      <c r="M50">
        <v>0</v>
      </c>
    </row>
    <row r="51" spans="1:13">
      <c r="A51" t="s">
        <v>220</v>
      </c>
      <c r="B51">
        <v>3.846050852687298E-2</v>
      </c>
      <c r="C51">
        <v>1.4696588921711271E-3</v>
      </c>
      <c r="D51">
        <v>0</v>
      </c>
      <c r="E51">
        <v>0.02</v>
      </c>
      <c r="F51">
        <v>2E-3</v>
      </c>
      <c r="G51">
        <v>9.3475415965601043E-3</v>
      </c>
      <c r="H51">
        <v>4.1111045184929335E-2</v>
      </c>
      <c r="I51">
        <v>1.9675095313539861E-3</v>
      </c>
      <c r="J51">
        <v>6.8020455111261063E-4</v>
      </c>
      <c r="K51">
        <v>8.1764500547665472E-3</v>
      </c>
      <c r="L51">
        <v>7.5448124133289683E-6</v>
      </c>
      <c r="M51">
        <v>0</v>
      </c>
    </row>
    <row r="52" spans="1:13">
      <c r="A52" t="s">
        <v>222</v>
      </c>
      <c r="B52">
        <f>B50+B51</f>
        <v>5.8643785630220796E-2</v>
      </c>
      <c r="C52">
        <f>C50+C51</f>
        <v>7.9489523526715174E-3</v>
      </c>
      <c r="D52">
        <f>D50+D51</f>
        <v>3.7906234942137779E-3</v>
      </c>
      <c r="E52">
        <f>E50+E51</f>
        <v>4.3807653208200306E-2</v>
      </c>
      <c r="F52">
        <f>F50+F51</f>
        <v>3.2490528016254341E-3</v>
      </c>
      <c r="G52">
        <f>G50+G51</f>
        <v>1.6839595478806209E-2</v>
      </c>
      <c r="H52">
        <f>H50+H51</f>
        <v>8.4528460877941372E-2</v>
      </c>
      <c r="I52">
        <f>I50+I51</f>
        <v>2.6207208561720404E-3</v>
      </c>
      <c r="J52">
        <f>J50+J51</f>
        <v>1.3624497158785591E-3</v>
      </c>
      <c r="K52">
        <f>K50+K51</f>
        <v>1.7497631217643791E-2</v>
      </c>
      <c r="L52">
        <f>L50+L51</f>
        <v>1.4738679210252584E-5</v>
      </c>
      <c r="M52">
        <f>M50+M51</f>
        <v>0</v>
      </c>
    </row>
    <row r="53" spans="1:13">
      <c r="A53" t="s">
        <v>225</v>
      </c>
      <c r="B53">
        <v>1.6833779807941353E-2</v>
      </c>
      <c r="C53">
        <v>1.4696588921711271E-3</v>
      </c>
      <c r="D53">
        <v>1.896466324262792E-3</v>
      </c>
      <c r="E53">
        <v>2.9759566510250381E-2</v>
      </c>
      <c r="F53">
        <v>0</v>
      </c>
      <c r="G53">
        <v>4.6737707982800521E-3</v>
      </c>
      <c r="H53">
        <v>3.3543696624806663E-2</v>
      </c>
      <c r="I53">
        <v>1.9675095313539861E-3</v>
      </c>
      <c r="J53">
        <v>6.8020455111261063E-4</v>
      </c>
      <c r="K53">
        <v>8.1764500547665472E-3</v>
      </c>
      <c r="L53">
        <v>7.9684794959367111E-5</v>
      </c>
      <c r="M53">
        <v>0</v>
      </c>
    </row>
    <row r="54" spans="1:13">
      <c r="A54" t="s">
        <v>227</v>
      </c>
      <c r="B54">
        <v>0.10779084749408965</v>
      </c>
      <c r="C54">
        <v>3.6741472304278175E-3</v>
      </c>
      <c r="D54">
        <v>0</v>
      </c>
      <c r="E54">
        <v>4.7615306416400612E-2</v>
      </c>
      <c r="F54">
        <v>2.0817546693757236E-3</v>
      </c>
      <c r="G54">
        <v>1.8695083193120209E-2</v>
      </c>
      <c r="H54">
        <v>0.15687798057141028</v>
      </c>
      <c r="I54">
        <v>1.6228852790510665E-3</v>
      </c>
      <c r="J54">
        <v>3.4010227555630532E-4</v>
      </c>
      <c r="K54">
        <v>3.6741472304278175E-3</v>
      </c>
      <c r="L54">
        <v>7.5448921080428549E-6</v>
      </c>
      <c r="M54">
        <v>1.9505059124710473E-2</v>
      </c>
    </row>
    <row r="55" spans="1:13">
      <c r="A55" t="s">
        <v>228</v>
      </c>
      <c r="B55">
        <v>0.17248910882428595</v>
      </c>
      <c r="C55">
        <v>4.2265784157093462E-3</v>
      </c>
      <c r="D55">
        <v>8.2535578825142451E-6</v>
      </c>
      <c r="E55">
        <v>2.8304984319038686E-2</v>
      </c>
      <c r="F55">
        <v>1.0408773346878618E-3</v>
      </c>
      <c r="G55">
        <v>9.3475415965601043E-3</v>
      </c>
      <c r="H55">
        <v>0.11716296213744583</v>
      </c>
      <c r="I55">
        <v>5.0048853816530438E-2</v>
      </c>
      <c r="J55">
        <v>7.2945413388406425E-4</v>
      </c>
      <c r="K55">
        <v>1.019432256714504E-2</v>
      </c>
      <c r="L55">
        <v>6.582949108537032E-7</v>
      </c>
      <c r="M55">
        <v>0</v>
      </c>
    </row>
    <row r="56" spans="1:13">
      <c r="A56" t="s">
        <v>230</v>
      </c>
      <c r="B56">
        <v>0.56554054665712117</v>
      </c>
      <c r="C56">
        <v>1.75284837861525E-3</v>
      </c>
      <c r="D56">
        <v>1.0551982275308509E-5</v>
      </c>
      <c r="E56">
        <v>0</v>
      </c>
      <c r="F56">
        <v>1.0408773346878618E-3</v>
      </c>
      <c r="G56">
        <v>1.8695083193120209E-2</v>
      </c>
      <c r="H56">
        <v>0.70173323143415423</v>
      </c>
      <c r="I56">
        <v>2.0572745227123108E-2</v>
      </c>
      <c r="J56">
        <v>0</v>
      </c>
      <c r="K56">
        <v>9.5418088035663789E-3</v>
      </c>
      <c r="L56">
        <v>3.5969333984618079E-6</v>
      </c>
      <c r="M56">
        <v>0</v>
      </c>
    </row>
    <row r="57" spans="1:13">
      <c r="A57" t="s">
        <v>231</v>
      </c>
      <c r="B57">
        <v>0.4169989791455373</v>
      </c>
      <c r="C57">
        <v>1.6075324377081181E-3</v>
      </c>
      <c r="D57">
        <v>4.745210798866935E-5</v>
      </c>
      <c r="E57">
        <v>5.9519133020500763E-2</v>
      </c>
      <c r="F57">
        <v>2.0817546693757236E-3</v>
      </c>
      <c r="G57">
        <v>9.3572940286338058E-3</v>
      </c>
      <c r="H57">
        <v>0.38403869525541046</v>
      </c>
      <c r="I57">
        <v>7.0023931440736431E-2</v>
      </c>
      <c r="J57">
        <v>1.9113747886264358E-3</v>
      </c>
      <c r="K57">
        <v>1.2202165033294101E-2</v>
      </c>
      <c r="L57">
        <v>8.4731494353123486E-6</v>
      </c>
      <c r="M57">
        <v>1.2190661952944045E-2</v>
      </c>
    </row>
    <row r="58" spans="1:13">
      <c r="A58" t="s">
        <v>234</v>
      </c>
      <c r="B58">
        <v>0.71798680262579728</v>
      </c>
      <c r="C58">
        <v>1.75284837861525E-3</v>
      </c>
      <c r="D58">
        <v>1.0551982275308509E-5</v>
      </c>
      <c r="E58">
        <v>0</v>
      </c>
      <c r="F58">
        <v>1.0408773346878618E-3</v>
      </c>
      <c r="G58">
        <v>1.8695083193120209E-2</v>
      </c>
      <c r="H58">
        <v>0.86941855794144007</v>
      </c>
      <c r="I58">
        <v>1.2953209957818252E-2</v>
      </c>
      <c r="J58">
        <v>0</v>
      </c>
      <c r="K58">
        <v>9.5418088035663789E-3</v>
      </c>
      <c r="L58">
        <v>3.5969333984618079E-6</v>
      </c>
      <c r="M58">
        <v>0</v>
      </c>
    </row>
    <row r="59" spans="1:13">
      <c r="A59" t="s">
        <v>237</v>
      </c>
      <c r="B59">
        <v>1.3550727379750223E-2</v>
      </c>
      <c r="C59">
        <v>1.3400200302186856E-2</v>
      </c>
      <c r="D59">
        <v>0</v>
      </c>
      <c r="E59">
        <v>4.7615306416400612E-2</v>
      </c>
      <c r="F59">
        <v>1.0000749431680977E-2</v>
      </c>
      <c r="G59">
        <v>5.6087676768736003E-3</v>
      </c>
      <c r="H59">
        <v>9.1555485791560628E-2</v>
      </c>
      <c r="I59">
        <v>4.9187738283849652E-4</v>
      </c>
      <c r="J59">
        <v>7.4822500622387161E-4</v>
      </c>
      <c r="K59">
        <v>3.9974721867054646E-3</v>
      </c>
      <c r="L59">
        <v>1.2286400920005701E-5</v>
      </c>
      <c r="M59">
        <v>0</v>
      </c>
    </row>
    <row r="60" spans="1:13">
      <c r="A60" t="s">
        <v>238</v>
      </c>
      <c r="B60">
        <v>0.39312859418795421</v>
      </c>
      <c r="C60">
        <v>8.6117809162934884E-4</v>
      </c>
      <c r="D60">
        <v>0</v>
      </c>
      <c r="E60">
        <v>2.9759566510250381E-2</v>
      </c>
      <c r="F60">
        <v>1.2490528016254341E-3</v>
      </c>
      <c r="G60">
        <v>9.3475415965601043E-3</v>
      </c>
      <c r="H60">
        <v>0.38227503084622488</v>
      </c>
      <c r="I60">
        <v>1.4999999999999999E-2</v>
      </c>
      <c r="J60">
        <v>1.0209870312200284E-3</v>
      </c>
      <c r="K60">
        <v>1.7223561832586977E-3</v>
      </c>
      <c r="L60">
        <v>5.0298749422193119E-6</v>
      </c>
      <c r="M60">
        <v>0</v>
      </c>
    </row>
    <row r="61" spans="1:13">
      <c r="A61" t="s">
        <v>239</v>
      </c>
      <c r="B61">
        <v>0.71798680262579728</v>
      </c>
      <c r="C61">
        <v>1.75284837861525E-3</v>
      </c>
      <c r="D61">
        <v>1.0551982275308509E-5</v>
      </c>
      <c r="E61">
        <v>0</v>
      </c>
      <c r="F61">
        <v>1.0408773346878618E-3</v>
      </c>
      <c r="G61">
        <v>1.8695083193120209E-2</v>
      </c>
      <c r="H61">
        <v>0.86941855794144007</v>
      </c>
      <c r="I61">
        <v>1.2953209957818252E-2</v>
      </c>
      <c r="J61">
        <v>0</v>
      </c>
      <c r="K61">
        <v>9.5418088035663789E-3</v>
      </c>
      <c r="L61">
        <v>3.5969333984618079E-6</v>
      </c>
      <c r="M61">
        <v>0</v>
      </c>
    </row>
    <row r="62" spans="1:13">
      <c r="A62" t="s">
        <v>240</v>
      </c>
      <c r="B62">
        <v>0.64431737370435882</v>
      </c>
      <c r="C62">
        <v>1.4352968193822482E-3</v>
      </c>
      <c r="D62">
        <v>7.5818133657714988E-3</v>
      </c>
      <c r="E62">
        <v>2.3807653208200307E-3</v>
      </c>
      <c r="F62">
        <v>0</v>
      </c>
      <c r="G62">
        <v>4.6878529698635681E-3</v>
      </c>
      <c r="H62">
        <v>0.53101361085882237</v>
      </c>
      <c r="I62">
        <v>4.9187738283849654E-2</v>
      </c>
      <c r="J62">
        <v>9.0977111364202168E-3</v>
      </c>
      <c r="K62">
        <v>1.2260101266398087E-2</v>
      </c>
      <c r="L62">
        <v>5.6986386438419926E-5</v>
      </c>
      <c r="M62">
        <v>0</v>
      </c>
    </row>
    <row r="63" spans="1:13">
      <c r="A63" t="s">
        <v>241</v>
      </c>
      <c r="B63">
        <v>1.5078992971705348E-2</v>
      </c>
      <c r="C63">
        <v>1.1022441691283451E-3</v>
      </c>
      <c r="D63">
        <v>0</v>
      </c>
      <c r="E63">
        <v>2.9759566510250381E-2</v>
      </c>
      <c r="F63">
        <v>1.2490528016254341E-3</v>
      </c>
      <c r="G63">
        <v>9.3475415965601043E-3</v>
      </c>
      <c r="H63">
        <v>3.3258154383085423E-2</v>
      </c>
      <c r="I63">
        <v>9.8375476567699304E-4</v>
      </c>
      <c r="J63">
        <v>1.0209870312200284E-3</v>
      </c>
      <c r="K63">
        <v>1.1022441691283451E-3</v>
      </c>
      <c r="L63">
        <v>5.0298749422193119E-6</v>
      </c>
      <c r="M63">
        <v>1E-3</v>
      </c>
    </row>
    <row r="64" spans="1:13">
      <c r="A64" t="s">
        <v>242</v>
      </c>
      <c r="B64">
        <v>1.583801840496429E-2</v>
      </c>
      <c r="C64">
        <v>1.028761224519789E-3</v>
      </c>
      <c r="D64">
        <v>8.9661250828245814E-8</v>
      </c>
      <c r="E64">
        <v>2.9759566510250381E-2</v>
      </c>
      <c r="F64">
        <v>1.2490528016254341E-3</v>
      </c>
      <c r="G64">
        <v>1.0095344924284913E-2</v>
      </c>
      <c r="H64">
        <v>3.3257921584431464E-2</v>
      </c>
      <c r="I64">
        <v>9.8375476567699304E-4</v>
      </c>
      <c r="J64">
        <v>1.0203068266689157E-3</v>
      </c>
      <c r="K64">
        <v>1.028761224519789E-3</v>
      </c>
      <c r="L64">
        <v>1.001964481542552E-5</v>
      </c>
      <c r="M64">
        <f>M63+M62</f>
        <v>1E-3</v>
      </c>
    </row>
    <row r="65" spans="1:15">
      <c r="A65" t="s">
        <v>243</v>
      </c>
      <c r="B65">
        <v>0.25141917678569647</v>
      </c>
      <c r="C65">
        <v>1.6075324377081181E-3</v>
      </c>
      <c r="D65">
        <v>5.1781847498483824E-5</v>
      </c>
      <c r="E65">
        <v>5.9519133020500763E-2</v>
      </c>
      <c r="F65">
        <v>2.0817546693757236E-3</v>
      </c>
      <c r="G65">
        <v>2.3382936162983779E-2</v>
      </c>
      <c r="H65">
        <v>0.18066695194852467</v>
      </c>
      <c r="I65">
        <v>7.0023931440736431E-2</v>
      </c>
      <c r="J65">
        <v>1.9113747886264358E-3</v>
      </c>
      <c r="K65">
        <v>1.2202165033294101E-2</v>
      </c>
      <c r="L65">
        <v>1.0638019190219582E-5</v>
      </c>
      <c r="M65">
        <v>9.1857730746619619E-3</v>
      </c>
    </row>
    <row r="66" spans="1:15">
      <c r="A66" t="s">
        <v>244</v>
      </c>
      <c r="B66">
        <v>7.849626968497482E-2</v>
      </c>
      <c r="C66">
        <v>2.2964749110115971E-3</v>
      </c>
      <c r="D66">
        <v>4.3578302980732561E-6</v>
      </c>
      <c r="E66">
        <v>0</v>
      </c>
      <c r="F66">
        <v>1.0408773346878618E-3</v>
      </c>
      <c r="G66">
        <v>1.8695083193120209E-2</v>
      </c>
      <c r="H66">
        <v>2.0825812864453661E-3</v>
      </c>
      <c r="I66">
        <v>2.6497085320614733E-2</v>
      </c>
      <c r="J66">
        <v>3.4010227555630527E-3</v>
      </c>
      <c r="K66">
        <v>4.5929498220231941E-3</v>
      </c>
      <c r="L66">
        <v>3.5969333984618079E-6</v>
      </c>
      <c r="M66">
        <v>0</v>
      </c>
    </row>
    <row r="67" spans="1:15">
      <c r="A67" t="s">
        <v>245</v>
      </c>
      <c r="B67">
        <v>1.8221267261971192</v>
      </c>
      <c r="C67">
        <v>0</v>
      </c>
      <c r="D67">
        <v>4.729079486165452E-5</v>
      </c>
      <c r="E67">
        <v>2.3807653208200306E-2</v>
      </c>
      <c r="F67">
        <v>0.17381082746164306</v>
      </c>
      <c r="G67">
        <v>9.3475415965601043E-3</v>
      </c>
      <c r="H67">
        <v>1.6042540665423379</v>
      </c>
      <c r="I67">
        <v>0.17284077944071455</v>
      </c>
      <c r="J67">
        <v>5.0000000000000001E-3</v>
      </c>
      <c r="K67">
        <v>7.6457419253587802E-2</v>
      </c>
      <c r="L67">
        <v>6.5829491085370324E-6</v>
      </c>
      <c r="M67">
        <v>0</v>
      </c>
    </row>
    <row r="68" spans="1:15">
      <c r="A68" t="s">
        <v>246</v>
      </c>
      <c r="B68">
        <v>0.2</v>
      </c>
      <c r="C68">
        <v>1E-3</v>
      </c>
      <c r="D68">
        <v>0</v>
      </c>
      <c r="E68">
        <v>0.03</v>
      </c>
      <c r="F68">
        <v>2.0817546693757235E-4</v>
      </c>
      <c r="G68">
        <v>0.01</v>
      </c>
      <c r="H68">
        <v>2.0416833203459314E-2</v>
      </c>
      <c r="I68">
        <v>1.4999999999999999E-2</v>
      </c>
      <c r="J68">
        <v>1E-3</v>
      </c>
      <c r="K68">
        <v>1E-3</v>
      </c>
      <c r="L68">
        <v>5.0298749422193119E-6</v>
      </c>
      <c r="M68">
        <v>0</v>
      </c>
    </row>
    <row r="69" spans="1:15">
      <c r="A69" t="s">
        <v>247</v>
      </c>
      <c r="B69">
        <v>0.35420916741316222</v>
      </c>
      <c r="C69">
        <v>8.0376621885405904E-4</v>
      </c>
      <c r="D69">
        <v>4.4893542711891884E-5</v>
      </c>
      <c r="E69">
        <v>1.1903826604100153E-3</v>
      </c>
      <c r="F69">
        <v>2.0817546693757236E-3</v>
      </c>
      <c r="G69">
        <v>4.6737707982800521E-3</v>
      </c>
      <c r="H69">
        <v>0.30650387642523408</v>
      </c>
      <c r="I69">
        <v>3.5072823918332628E-2</v>
      </c>
      <c r="J69">
        <v>9.5908841706878096E-4</v>
      </c>
      <c r="K69">
        <v>6.1681504282730046E-3</v>
      </c>
      <c r="L69">
        <v>1.0790800195385424E-5</v>
      </c>
      <c r="M69">
        <v>0</v>
      </c>
    </row>
    <row r="70" spans="1:15" ht="14.4">
      <c r="A70" s="11" t="s">
        <v>248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O70" t="s">
        <v>263</v>
      </c>
    </row>
    <row r="71" spans="1:15" ht="14.4">
      <c r="A71" s="11" t="s">
        <v>249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O71" t="s">
        <v>263</v>
      </c>
    </row>
    <row r="72" spans="1:15">
      <c r="A72" t="s">
        <v>250</v>
      </c>
      <c r="B72">
        <v>0.38609838188120366</v>
      </c>
      <c r="C72">
        <v>1.4696588921711271E-3</v>
      </c>
      <c r="D72">
        <v>0</v>
      </c>
      <c r="E72">
        <v>5.9519133020500763E-2</v>
      </c>
      <c r="F72">
        <v>3.6460410306331306E-2</v>
      </c>
      <c r="G72">
        <v>5.6085249579360622E-3</v>
      </c>
      <c r="H72">
        <v>0.46163173423607395</v>
      </c>
      <c r="I72">
        <v>1.4756321485154895E-2</v>
      </c>
      <c r="J72">
        <v>1.0203068266689157E-3</v>
      </c>
      <c r="K72">
        <v>8.1764500547665472E-3</v>
      </c>
      <c r="L72">
        <v>5.0298749422193119E-6</v>
      </c>
      <c r="M72">
        <v>2.4381323905888091E-3</v>
      </c>
    </row>
    <row r="73" spans="1:15">
      <c r="A73" t="s">
        <v>251</v>
      </c>
      <c r="B73" s="15">
        <v>9.3568244684357427E-2</v>
      </c>
      <c r="C73" s="15">
        <v>1.75284837861525E-3</v>
      </c>
      <c r="D73" s="15">
        <v>1.0551982275308509E-5</v>
      </c>
      <c r="E73" s="15">
        <v>0</v>
      </c>
      <c r="F73" s="15">
        <v>1.0408773346878618E-3</v>
      </c>
      <c r="G73" s="15">
        <v>1.8695083193120209E-2</v>
      </c>
      <c r="H73" s="15">
        <v>0.25</v>
      </c>
      <c r="I73" s="15">
        <v>1.2953209957818252E-2</v>
      </c>
      <c r="J73" s="15">
        <v>0</v>
      </c>
      <c r="K73" s="15">
        <v>9.5418088035663789E-3</v>
      </c>
      <c r="L73" s="15">
        <v>3.5969333984618079E-6</v>
      </c>
      <c r="M73" s="15">
        <v>5.0000000000000001E-3</v>
      </c>
    </row>
    <row r="74" spans="1:15">
      <c r="A74" t="s">
        <v>252</v>
      </c>
      <c r="B74">
        <v>9.3568244684357427E-2</v>
      </c>
      <c r="C74">
        <v>1.75284837861525E-3</v>
      </c>
      <c r="D74">
        <v>1.0551982275308509E-5</v>
      </c>
      <c r="E74">
        <v>0</v>
      </c>
      <c r="F74">
        <v>1.0408773346878618E-3</v>
      </c>
      <c r="G74">
        <v>1.8695083193120209E-2</v>
      </c>
      <c r="H74">
        <v>0.25</v>
      </c>
      <c r="I74">
        <v>1.2953209957818252E-2</v>
      </c>
      <c r="J74">
        <v>0</v>
      </c>
      <c r="K74">
        <v>9.5418088035663789E-3</v>
      </c>
      <c r="L74">
        <v>3.5969333984618079E-6</v>
      </c>
      <c r="M74">
        <v>5.0000000000000001E-3</v>
      </c>
    </row>
    <row r="75" spans="1:15">
      <c r="A75" t="s">
        <v>253</v>
      </c>
      <c r="B75">
        <v>0.49288246419851756</v>
      </c>
      <c r="C75">
        <v>8.0376621885405904E-4</v>
      </c>
      <c r="D75">
        <v>5.2418180505551009E-5</v>
      </c>
      <c r="E75">
        <v>3.7739979092051582E-2</v>
      </c>
      <c r="F75">
        <v>2.0817546693757236E-3</v>
      </c>
      <c r="G75">
        <v>4.7247711575775838E-3</v>
      </c>
      <c r="H75">
        <v>0.53919081784580936</v>
      </c>
      <c r="I75">
        <v>2.7013982127353082E-2</v>
      </c>
      <c r="J75">
        <v>9.5296657610876743E-4</v>
      </c>
      <c r="K75">
        <v>6.0340146050210965E-3</v>
      </c>
      <c r="L75">
        <v>2.6158474559619326E-5</v>
      </c>
      <c r="M75">
        <v>6.0953309764720225E-3</v>
      </c>
    </row>
    <row r="76" spans="1:15">
      <c r="A76" t="s">
        <v>254</v>
      </c>
      <c r="B76">
        <v>9.3568244684357427E-2</v>
      </c>
      <c r="C76">
        <v>1.75284837861525E-3</v>
      </c>
      <c r="D76">
        <v>1.0551982275308509E-5</v>
      </c>
      <c r="E76">
        <v>0</v>
      </c>
      <c r="F76">
        <v>1.0408773346878618E-3</v>
      </c>
      <c r="G76">
        <v>1.8695083193120209E-2</v>
      </c>
      <c r="H76">
        <v>0.25</v>
      </c>
      <c r="I76">
        <v>1.2953209957818252E-2</v>
      </c>
      <c r="J76">
        <v>0</v>
      </c>
      <c r="K76">
        <v>9.5418088035663789E-3</v>
      </c>
      <c r="L76">
        <v>3.5969333984618079E-6</v>
      </c>
      <c r="M76">
        <v>5.0000000000000001E-3</v>
      </c>
    </row>
    <row r="77" spans="1:15">
      <c r="A77" t="s">
        <v>255</v>
      </c>
      <c r="B77">
        <v>1.5303439167972589E-2</v>
      </c>
      <c r="C77">
        <v>7.853689043030776E-2</v>
      </c>
      <c r="D77">
        <v>4.545128070783979E-2</v>
      </c>
      <c r="E77">
        <v>5.9519133020500763E-2</v>
      </c>
      <c r="F77">
        <v>2.0817546693757236E-3</v>
      </c>
      <c r="G77">
        <v>9.0812774330255794E-2</v>
      </c>
      <c r="H77">
        <v>0.13490322730271265</v>
      </c>
      <c r="I77">
        <v>1.0670470709760762E-2</v>
      </c>
      <c r="J77">
        <v>1.1495844358611726E-3</v>
      </c>
      <c r="K77">
        <v>0.11298401409548171</v>
      </c>
      <c r="L77">
        <v>1.0790800195385424E-5</v>
      </c>
      <c r="M77">
        <v>6.0953309764720222E-2</v>
      </c>
    </row>
    <row r="78" spans="1:15">
      <c r="A78" t="s">
        <v>256</v>
      </c>
      <c r="B78">
        <v>1.3226897087291535E-2</v>
      </c>
      <c r="C78">
        <v>3.3378178432880799E-3</v>
      </c>
      <c r="D78">
        <v>1.9511435333950569E-3</v>
      </c>
      <c r="E78">
        <v>7.142295962460092E-4</v>
      </c>
      <c r="F78">
        <v>2.581375790025897E-3</v>
      </c>
      <c r="G78">
        <v>3.8595429090358714E-3</v>
      </c>
      <c r="H78">
        <v>8.0560119420992851E-2</v>
      </c>
      <c r="I78">
        <v>6.5496113831617873E-4</v>
      </c>
      <c r="J78">
        <v>4.8523409486973655E-4</v>
      </c>
      <c r="K78">
        <v>4.8018205990579734E-3</v>
      </c>
      <c r="L78">
        <v>1.3776815905460647E-5</v>
      </c>
      <c r="M78">
        <v>6.0953309764720222E-2</v>
      </c>
    </row>
    <row r="79" spans="1:15">
      <c r="A79" t="s">
        <v>257</v>
      </c>
      <c r="B79" s="15">
        <v>0.12359955388764375</v>
      </c>
      <c r="C79" s="15">
        <v>2.2964749110115971E-3</v>
      </c>
      <c r="D79" s="15">
        <v>9.79108537569706E-6</v>
      </c>
      <c r="E79" s="15">
        <v>4.7615306416400612E-2</v>
      </c>
      <c r="F79" s="15">
        <v>0</v>
      </c>
      <c r="G79" s="15">
        <v>1.8695083193120209E-2</v>
      </c>
      <c r="H79" s="15">
        <v>0.13322432615596144</v>
      </c>
      <c r="I79" s="15">
        <v>4.9187738283849652E-3</v>
      </c>
      <c r="J79" s="15">
        <v>6.8020455111261063E-4</v>
      </c>
      <c r="K79" s="15">
        <v>1.1299740984618615E-2</v>
      </c>
      <c r="L79" s="15">
        <v>3.5969333984618079E-6</v>
      </c>
      <c r="M79" s="15">
        <v>0</v>
      </c>
    </row>
    <row r="80" spans="1:15">
      <c r="A80" t="s">
        <v>258</v>
      </c>
      <c r="B80">
        <v>1.583801840496429E-2</v>
      </c>
      <c r="C80">
        <v>1.028761224519789E-3</v>
      </c>
      <c r="D80">
        <v>8.9661250828245814E-8</v>
      </c>
      <c r="E80">
        <v>2.9759566510250381E-2</v>
      </c>
      <c r="F80">
        <v>1.2490528016254341E-3</v>
      </c>
      <c r="G80">
        <v>1.0095344924284913E-2</v>
      </c>
      <c r="H80">
        <v>3.3257921584431464E-2</v>
      </c>
      <c r="I80">
        <v>9.8375476567699304E-4</v>
      </c>
      <c r="J80">
        <v>2.0203068266689199E-3</v>
      </c>
      <c r="K80">
        <v>1.028761224519789E-3</v>
      </c>
      <c r="L80">
        <v>1.001964481542552E-5</v>
      </c>
      <c r="M80">
        <v>1E-3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8"/>
  <sheetViews>
    <sheetView zoomScaleNormal="100" workbookViewId="0">
      <selection activeCell="A3" sqref="A3:XFD82"/>
    </sheetView>
  </sheetViews>
  <sheetFormatPr defaultColWidth="8.69921875" defaultRowHeight="13.8"/>
  <cols>
    <col min="1" max="1" width="25.5" style="5" customWidth="1"/>
    <col min="2" max="2" width="11.19921875" style="5" bestFit="1" customWidth="1"/>
    <col min="3" max="3" width="12.19921875" style="5" bestFit="1" customWidth="1"/>
    <col min="4" max="4" width="8.796875" style="5" bestFit="1" customWidth="1"/>
    <col min="5" max="6" width="11.19921875" style="5" bestFit="1" customWidth="1"/>
    <col min="7" max="7" width="8.796875" style="5" bestFit="1" customWidth="1"/>
    <col min="8" max="11" width="12.19921875" style="5" bestFit="1" customWidth="1"/>
    <col min="12" max="16384" width="8.69921875" style="5"/>
  </cols>
  <sheetData>
    <row r="1" spans="1:16384">
      <c r="B1" s="5" t="s">
        <v>81</v>
      </c>
    </row>
    <row r="2" spans="1:16384">
      <c r="B2" s="5" t="s">
        <v>15</v>
      </c>
      <c r="C2" s="5" t="s">
        <v>16</v>
      </c>
      <c r="D2" s="5" t="s">
        <v>17</v>
      </c>
      <c r="E2" s="5" t="s">
        <v>18</v>
      </c>
      <c r="F2" s="5" t="s">
        <v>19</v>
      </c>
      <c r="G2" s="5" t="s">
        <v>20</v>
      </c>
      <c r="H2" s="5" t="s">
        <v>21</v>
      </c>
      <c r="I2" s="5" t="s">
        <v>22</v>
      </c>
      <c r="J2" s="5" t="s">
        <v>78</v>
      </c>
      <c r="K2" s="5" t="s">
        <v>90</v>
      </c>
    </row>
    <row r="3" spans="1:16384">
      <c r="A3" t="s">
        <v>140</v>
      </c>
      <c r="B3">
        <v>4.2029009262773349E-6</v>
      </c>
      <c r="C3">
        <v>1.2621481761958854E-5</v>
      </c>
      <c r="D3">
        <v>3.0317022068063536E-6</v>
      </c>
      <c r="E3">
        <v>4.1330853482124402E-6</v>
      </c>
      <c r="F3">
        <v>0</v>
      </c>
      <c r="G3">
        <v>1.0393762308992216E-5</v>
      </c>
      <c r="H3">
        <v>3.4776608974590818E-6</v>
      </c>
      <c r="I3">
        <v>1.6173378618793464E-6</v>
      </c>
      <c r="J3">
        <v>4.0050463584115988E-7</v>
      </c>
      <c r="K3">
        <v>0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>
      <c r="A4" s="5" t="str">
        <f>Macroelements!A4</f>
        <v>Methermicoccus shengliensis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  <row r="5" spans="1:16384">
      <c r="A5" t="s">
        <v>111</v>
      </c>
      <c r="B5" s="5">
        <v>7.7017868145409732E-6</v>
      </c>
      <c r="C5" s="5">
        <v>0</v>
      </c>
      <c r="D5" s="5">
        <v>0</v>
      </c>
      <c r="E5" s="5">
        <v>4.1330853482124409E-7</v>
      </c>
      <c r="F5" s="5">
        <v>2.6733507564513297E-5</v>
      </c>
      <c r="G5" s="5">
        <v>0</v>
      </c>
      <c r="H5" s="5">
        <v>6.1941519772352521E-6</v>
      </c>
      <c r="I5" s="5">
        <v>1.6173378618793464E-6</v>
      </c>
      <c r="J5" s="5">
        <v>4.0050463584115988E-7</v>
      </c>
      <c r="K5" s="5">
        <v>3.8728916945837614E-7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16384">
      <c r="A6" s="5" t="str">
        <f>Macroelements!A6</f>
        <v>Methanotorris formicicus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</row>
    <row r="7" spans="1:16384">
      <c r="A7" t="s">
        <v>114</v>
      </c>
      <c r="B7" s="5">
        <v>7.7017868145409732E-6</v>
      </c>
      <c r="C7" s="5">
        <v>0</v>
      </c>
      <c r="D7" s="5">
        <v>0</v>
      </c>
      <c r="E7" s="5">
        <v>4.1330853482124409E-7</v>
      </c>
      <c r="F7" s="5">
        <v>2.6733507564513297E-5</v>
      </c>
      <c r="G7" s="5">
        <v>0</v>
      </c>
      <c r="H7" s="5">
        <v>6.1941519772352521E-6</v>
      </c>
      <c r="I7" s="5">
        <v>1.6173378618793464E-6</v>
      </c>
      <c r="J7" s="5">
        <v>4.0050463584115988E-7</v>
      </c>
      <c r="K7" s="5">
        <v>3.8728916945837614E-7</v>
      </c>
    </row>
    <row r="8" spans="1:16384">
      <c r="A8" s="5" t="s">
        <v>115</v>
      </c>
      <c r="B8" s="5">
        <v>7.7017868145409732E-6</v>
      </c>
      <c r="C8" s="5">
        <v>0</v>
      </c>
      <c r="D8" s="5">
        <v>0</v>
      </c>
      <c r="E8" s="5">
        <v>4.1330853482124409E-7</v>
      </c>
      <c r="F8" s="5">
        <v>2.6733507564513297E-5</v>
      </c>
      <c r="G8" s="5">
        <v>0</v>
      </c>
      <c r="H8" s="5">
        <v>6.1941519772352521E-6</v>
      </c>
      <c r="I8" s="5">
        <v>1.6173378618793464E-6</v>
      </c>
      <c r="J8" s="5">
        <v>4.0050463584115988E-7</v>
      </c>
      <c r="K8" s="5">
        <v>3.8728916945837614E-7</v>
      </c>
    </row>
    <row r="9" spans="1:16384">
      <c r="A9" s="5" t="str">
        <f>Macroelements!A9</f>
        <v>Methanothermococcus thermolithotrophicus</v>
      </c>
      <c r="B9" s="5">
        <v>7.7017868145409732E-6</v>
      </c>
      <c r="C9" s="5">
        <v>0</v>
      </c>
      <c r="D9" s="5">
        <v>0</v>
      </c>
      <c r="E9" s="5">
        <v>4.1330853482124409E-7</v>
      </c>
      <c r="F9" s="5">
        <v>2.6733507564513297E-5</v>
      </c>
      <c r="G9" s="5">
        <v>0</v>
      </c>
      <c r="H9" s="5">
        <v>6.1941519772352521E-6</v>
      </c>
      <c r="I9" s="5">
        <v>1.6173378618793464E-6</v>
      </c>
      <c r="J9" s="5">
        <v>4.0050463584115988E-7</v>
      </c>
      <c r="K9" s="5">
        <v>3.8728916945837614E-7</v>
      </c>
    </row>
    <row r="10" spans="1:16384">
      <c r="A10" t="s">
        <v>120</v>
      </c>
      <c r="B10">
        <v>0</v>
      </c>
      <c r="C10">
        <v>0</v>
      </c>
      <c r="D10">
        <v>1.0210332856851134E-4</v>
      </c>
      <c r="E10">
        <v>0</v>
      </c>
      <c r="F10">
        <v>0</v>
      </c>
      <c r="G10">
        <v>2.6462026991267535E-4</v>
      </c>
      <c r="H10">
        <v>0</v>
      </c>
      <c r="I10">
        <v>0</v>
      </c>
      <c r="J10">
        <v>0</v>
      </c>
      <c r="K10">
        <v>0</v>
      </c>
      <c r="L10"/>
      <c r="M10"/>
      <c r="N10"/>
    </row>
    <row r="11" spans="1:16384">
      <c r="A11" s="5" t="str">
        <f>Macroelements!A11</f>
        <v>Methanothermobacter wolfeii</v>
      </c>
      <c r="B11" s="5">
        <v>1.0086962223065603E-6</v>
      </c>
      <c r="C11" s="5">
        <v>5.0485927047835419E-6</v>
      </c>
      <c r="D11" s="5">
        <v>7.8824257376965192E-6</v>
      </c>
      <c r="E11" s="5">
        <v>9.9194048357098574E-7</v>
      </c>
      <c r="F11" s="5">
        <v>5.0528017785862269E-6</v>
      </c>
      <c r="G11" s="5">
        <v>9.3185455184068149E-7</v>
      </c>
      <c r="H11" s="5">
        <v>7.3359498221032169E-6</v>
      </c>
      <c r="I11" s="5">
        <v>1.6173378618793464E-6</v>
      </c>
      <c r="J11" s="5">
        <v>1.4664476771468794E-6</v>
      </c>
      <c r="K11" s="5">
        <v>2.0709747912664506E-6</v>
      </c>
    </row>
    <row r="12" spans="1:16384">
      <c r="A12" s="5" t="s">
        <v>130</v>
      </c>
      <c r="B12" s="5">
        <v>7.7017868145409732E-6</v>
      </c>
      <c r="C12" s="5">
        <v>0</v>
      </c>
      <c r="D12" s="5">
        <v>0</v>
      </c>
      <c r="E12" s="5">
        <v>4.1330853482124409E-7</v>
      </c>
      <c r="F12" s="5">
        <v>2.6733507564513297E-5</v>
      </c>
      <c r="G12" s="5">
        <v>0</v>
      </c>
      <c r="H12" s="5">
        <v>6.1941519772352521E-6</v>
      </c>
      <c r="I12" s="5">
        <v>1.6173378618793464E-6</v>
      </c>
      <c r="J12" s="5">
        <v>4.0050463584115988E-7</v>
      </c>
      <c r="K12" s="5">
        <v>3.8728916945837614E-7</v>
      </c>
    </row>
    <row r="13" spans="1:16384">
      <c r="A13" s="5" t="s">
        <v>133</v>
      </c>
      <c r="B13" s="5">
        <v>7.7017868145409732E-6</v>
      </c>
      <c r="C13" s="5">
        <v>0</v>
      </c>
      <c r="D13" s="5">
        <v>0</v>
      </c>
      <c r="E13" s="5">
        <v>4.1330853482124409E-7</v>
      </c>
      <c r="F13" s="5">
        <v>2.6733507564513297E-5</v>
      </c>
      <c r="G13" s="5">
        <v>0</v>
      </c>
      <c r="H13" s="5">
        <v>6.1941519772352521E-6</v>
      </c>
      <c r="I13" s="5">
        <v>1.6173378618793464E-6</v>
      </c>
      <c r="J13" s="5">
        <v>4.0050463584115988E-7</v>
      </c>
      <c r="K13" s="5">
        <v>3.8728916945837614E-7</v>
      </c>
    </row>
    <row r="14" spans="1:16384">
      <c r="A14" s="5" t="str">
        <f>Macroelements!A14</f>
        <v>Methanobacterium thermoautotrophicum</v>
      </c>
      <c r="B14" s="5">
        <v>1.0086962223065603E-6</v>
      </c>
      <c r="C14" s="5">
        <v>5.0485927047835419E-6</v>
      </c>
      <c r="D14" s="5">
        <v>0</v>
      </c>
      <c r="E14" s="5">
        <v>9.9194048357098574E-7</v>
      </c>
      <c r="F14" s="5">
        <v>5.0528017785862269E-6</v>
      </c>
      <c r="G14" s="5">
        <v>9.3185455184068149E-7</v>
      </c>
      <c r="H14" s="5">
        <v>7.3359498221032169E-6</v>
      </c>
      <c r="I14" s="5">
        <v>1.6173378618793464E-6</v>
      </c>
      <c r="J14" s="5">
        <v>1.4664476771468794E-6</v>
      </c>
      <c r="K14" s="5">
        <v>2.0709747912664506E-6</v>
      </c>
    </row>
    <row r="15" spans="1:16384">
      <c r="A15" s="5" t="str">
        <f>Macroelements!A15</f>
        <v>Methanothermobacter tenebrarum</v>
      </c>
      <c r="B15" s="5">
        <v>1.0086962223065604E-7</v>
      </c>
      <c r="C15" s="5">
        <v>5.0485927047835422E-7</v>
      </c>
      <c r="D15" s="5">
        <v>1.2126808827225414E-8</v>
      </c>
      <c r="E15" s="5">
        <v>9.9194048357098579E-8</v>
      </c>
      <c r="F15" s="5">
        <v>5.0528017785862262E-7</v>
      </c>
      <c r="G15" s="5">
        <v>1.4336223874472022E-8</v>
      </c>
      <c r="H15" s="5">
        <v>7.3359498221032173E-7</v>
      </c>
      <c r="I15" s="5">
        <v>1.6173378618793467E-7</v>
      </c>
      <c r="J15" s="5">
        <v>1.4664476771468797E-7</v>
      </c>
      <c r="K15" s="5">
        <v>0</v>
      </c>
    </row>
    <row r="16" spans="1:16384">
      <c r="A16" s="5" t="str">
        <f>Macroelements!A16</f>
        <v>Methanothermobacter marburgensis</v>
      </c>
      <c r="B16" s="5">
        <v>9.9999999999999995E-7</v>
      </c>
      <c r="C16" s="5">
        <v>0</v>
      </c>
      <c r="D16" s="5">
        <v>7.9999999999999996E-6</v>
      </c>
      <c r="E16" s="5">
        <v>9.9999999999999995E-7</v>
      </c>
      <c r="F16" s="5">
        <v>9.9999999999999995E-7</v>
      </c>
      <c r="G16" s="5">
        <v>9.9999999999999995E-7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5" t="str">
        <f>Macroelements!A17</f>
        <v>Methanobacterium defluvii</v>
      </c>
      <c r="B17" s="5">
        <v>7.7017868145409732E-6</v>
      </c>
      <c r="C17" s="5">
        <v>0</v>
      </c>
      <c r="D17" s="5">
        <v>0</v>
      </c>
      <c r="E17" s="5">
        <v>4.1330853482124409E-7</v>
      </c>
      <c r="F17" s="5">
        <v>2.6733507564513297E-5</v>
      </c>
      <c r="G17" s="5">
        <v>0</v>
      </c>
      <c r="H17" s="5">
        <v>6.1941519772352521E-6</v>
      </c>
      <c r="I17" s="5">
        <v>1.6173378618793464E-6</v>
      </c>
      <c r="J17" s="5">
        <v>4.0050463584115988E-7</v>
      </c>
      <c r="K17" s="5">
        <v>3.8728916945837614E-7</v>
      </c>
    </row>
    <row r="18" spans="1:11">
      <c r="A18" s="5" t="str">
        <f>Macroelements!A18</f>
        <v>Methanothermobacter crinale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5" t="str">
        <f>Macroelements!A19</f>
        <v>Methanospirillum stamsii</v>
      </c>
      <c r="B19" s="5">
        <v>1.597102351985387E-6</v>
      </c>
      <c r="C19" s="5">
        <v>3.3657284698556945E-8</v>
      </c>
      <c r="D19" s="5">
        <v>0</v>
      </c>
      <c r="E19" s="5">
        <v>2.9758214507129576E-7</v>
      </c>
      <c r="F19" s="5">
        <v>0</v>
      </c>
      <c r="G19" s="5">
        <v>0</v>
      </c>
      <c r="H19" s="5">
        <v>1.0270329750944505E-6</v>
      </c>
      <c r="I19" s="5">
        <v>1.9408054342552157E-7</v>
      </c>
      <c r="J19" s="5">
        <v>2.3463162834350073E-8</v>
      </c>
      <c r="K19" s="5">
        <v>0</v>
      </c>
    </row>
    <row r="20" spans="1:11">
      <c r="A20" s="5" t="str">
        <f>Macroelements!A20</f>
        <v>Methanospirillum psychrodurum</v>
      </c>
      <c r="B20" s="5">
        <v>7.7017868145409732E-6</v>
      </c>
      <c r="C20" s="5">
        <v>0</v>
      </c>
      <c r="D20" s="5">
        <v>0</v>
      </c>
      <c r="E20" s="5">
        <v>4.1330853482124409E-7</v>
      </c>
      <c r="F20" s="5">
        <v>2.6733507564513297E-5</v>
      </c>
      <c r="G20" s="5">
        <v>0</v>
      </c>
      <c r="H20" s="5">
        <v>6.1941519772352521E-6</v>
      </c>
      <c r="I20" s="5">
        <v>1.6173378618793464E-6</v>
      </c>
      <c r="J20" s="5">
        <v>4.0050463584115988E-7</v>
      </c>
      <c r="K20" s="5">
        <v>3.8728916945837614E-7</v>
      </c>
    </row>
    <row r="21" spans="1:11">
      <c r="A21" s="5" t="str">
        <f>Macroelements!A21</f>
        <v>Methanospirillum lacunae</v>
      </c>
      <c r="B21" s="5">
        <v>1.0086962223065604E-7</v>
      </c>
      <c r="C21" s="5">
        <v>5.0485927047835422E-7</v>
      </c>
      <c r="D21" s="5">
        <v>9.0951066204190599E-9</v>
      </c>
      <c r="E21" s="5">
        <v>9.9194048357098579E-8</v>
      </c>
      <c r="F21" s="5">
        <v>5.0528017785862262E-7</v>
      </c>
      <c r="G21" s="5">
        <v>9.3185455184068154E-8</v>
      </c>
      <c r="H21" s="5">
        <v>7.3359498221032173E-7</v>
      </c>
      <c r="I21" s="5">
        <v>1.6173378618793467E-7</v>
      </c>
      <c r="J21" s="5">
        <v>1.4664476771468797E-7</v>
      </c>
      <c r="K21" s="5">
        <v>0</v>
      </c>
    </row>
    <row r="22" spans="1:11">
      <c r="A22" s="5" t="str">
        <f>Macroelements!A22</f>
        <v>Methanospirillurn hungatii</v>
      </c>
      <c r="B22" s="5">
        <v>7.7017868145409732E-6</v>
      </c>
      <c r="C22" s="5">
        <v>0</v>
      </c>
      <c r="D22" s="5">
        <v>0</v>
      </c>
      <c r="E22" s="5">
        <v>4.1330853482124409E-7</v>
      </c>
      <c r="F22" s="5">
        <v>2.6733507564513297E-5</v>
      </c>
      <c r="G22" s="5">
        <v>0</v>
      </c>
      <c r="H22" s="5">
        <v>6.1941519772352521E-6</v>
      </c>
      <c r="I22" s="5">
        <v>1.6173378618793464E-6</v>
      </c>
      <c r="J22" s="5">
        <v>4.0050463584115988E-7</v>
      </c>
      <c r="K22" s="5">
        <v>3.8728916945837614E-7</v>
      </c>
    </row>
    <row r="23" spans="1:11">
      <c r="A23" t="str">
        <f>Macroelements!A23</f>
        <v>Methanosphaerula palustris</v>
      </c>
      <c r="B23">
        <v>1.0086962223065604E-7</v>
      </c>
      <c r="C23">
        <v>1.0097185409567084E-7</v>
      </c>
      <c r="D23">
        <v>0</v>
      </c>
      <c r="E23">
        <v>9.9194048357098579E-8</v>
      </c>
      <c r="F23">
        <v>1.1655962607671955E-7</v>
      </c>
      <c r="G23">
        <v>0</v>
      </c>
      <c r="H23">
        <v>5.5019623665774125E-7</v>
      </c>
      <c r="I23">
        <v>3.0729419375707589E-7</v>
      </c>
      <c r="J23">
        <v>3.6045417225704383E-8</v>
      </c>
      <c r="K23">
        <v>7.377920708010567E-6</v>
      </c>
    </row>
    <row r="24" spans="1:11">
      <c r="A24" s="5" t="str">
        <f>Macroelements!A24</f>
        <v>Methanosphaera stadtmaniae</v>
      </c>
      <c r="B24" s="5">
        <v>7.7017868145409732E-6</v>
      </c>
      <c r="C24" s="5">
        <v>0</v>
      </c>
      <c r="D24" s="5">
        <v>0</v>
      </c>
      <c r="E24" s="5">
        <v>4.1330853482124409E-7</v>
      </c>
      <c r="F24" s="5">
        <v>2.6733507564513297E-5</v>
      </c>
      <c r="G24" s="5">
        <v>0</v>
      </c>
      <c r="H24" s="5">
        <v>6.1941519772352521E-6</v>
      </c>
      <c r="I24" s="5">
        <v>1.6173378618793464E-6</v>
      </c>
      <c r="J24" s="5">
        <v>4.0050463584115988E-7</v>
      </c>
      <c r="K24" s="5">
        <v>3.8728916945837614E-7</v>
      </c>
    </row>
    <row r="25" spans="1:11">
      <c r="A25" s="5" t="str">
        <f>Macroelements!A25</f>
        <v>Methanosphaera cuniculi</v>
      </c>
      <c r="B25" s="5">
        <v>7.7017868145409732E-6</v>
      </c>
      <c r="C25" s="5">
        <v>8.4143211746392369E-7</v>
      </c>
      <c r="D25" s="5">
        <v>0</v>
      </c>
      <c r="E25" s="5">
        <v>4.1330853482124409E-7</v>
      </c>
      <c r="F25" s="5">
        <v>2.6733507564513297E-5</v>
      </c>
      <c r="G25" s="5">
        <v>5.0000000000000001E-9</v>
      </c>
      <c r="H25" s="5">
        <v>6.1941519772352521E-6</v>
      </c>
      <c r="I25" s="5">
        <v>1.6173378618793464E-6</v>
      </c>
      <c r="J25" s="5">
        <v>4.0050463584115988E-7</v>
      </c>
      <c r="K25" s="5">
        <v>3.8728916945837614E-7</v>
      </c>
    </row>
    <row r="26" spans="1:11">
      <c r="A26" s="5" t="str">
        <f>Macroelements!A26</f>
        <v>Methanosarcina vacuolata</v>
      </c>
      <c r="B26" s="5">
        <v>6.3043513894160023E-6</v>
      </c>
      <c r="C26" s="5">
        <v>7.6089689961144806E-7</v>
      </c>
      <c r="D26" s="5">
        <v>9.0951066204190607E-7</v>
      </c>
      <c r="E26" s="5">
        <v>4.1330853482124409E-7</v>
      </c>
      <c r="F26" s="5">
        <v>5.052801778586226E-6</v>
      </c>
      <c r="G26" s="5">
        <v>7.7534946938959068E-7</v>
      </c>
      <c r="H26" s="5">
        <v>7.3359498221032169E-6</v>
      </c>
      <c r="I26" s="5">
        <v>1.617337861879347E-6</v>
      </c>
      <c r="J26" s="5">
        <v>1.1731581417175038E-6</v>
      </c>
      <c r="K26" s="5">
        <v>1.6567798330131607E-6</v>
      </c>
    </row>
    <row r="27" spans="1:11">
      <c r="A27" s="5" t="str">
        <f>Macroelements!A27</f>
        <v>Methanosarcina thermophila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5" t="str">
        <f>Macroelements!A28</f>
        <v>Methanosarcina spelaei</v>
      </c>
      <c r="B28" s="5">
        <v>4.2029009262773349E-8</v>
      </c>
      <c r="C28" s="5">
        <v>0</v>
      </c>
      <c r="D28" s="5">
        <v>0</v>
      </c>
      <c r="E28" s="5">
        <v>4.1330853482124401E-8</v>
      </c>
      <c r="F28" s="5">
        <v>1.8043532548367495E-7</v>
      </c>
      <c r="G28" s="5">
        <v>0</v>
      </c>
      <c r="H28" s="5">
        <v>3.4776608974590824E-8</v>
      </c>
      <c r="I28" s="5">
        <v>1.6173378618793464E-8</v>
      </c>
      <c r="J28" s="5">
        <v>4.0050463584115988E-9</v>
      </c>
      <c r="K28" s="5">
        <v>0</v>
      </c>
    </row>
    <row r="29" spans="1:11">
      <c r="A29" s="5" t="str">
        <f>Macroelements!A29</f>
        <v>Methanosarcina soligelidi</v>
      </c>
      <c r="B29" s="5">
        <v>7.7017868145409732E-6</v>
      </c>
      <c r="C29" s="5">
        <v>0</v>
      </c>
      <c r="D29" s="5">
        <v>0</v>
      </c>
      <c r="E29" s="5">
        <v>4.1330853482124409E-7</v>
      </c>
      <c r="F29" s="5">
        <v>2.6733507564513297E-5</v>
      </c>
      <c r="G29" s="5">
        <v>0</v>
      </c>
      <c r="H29" s="5">
        <v>6.1941519772352521E-6</v>
      </c>
      <c r="I29" s="5">
        <v>1.6173378618793464E-6</v>
      </c>
      <c r="J29" s="5">
        <v>4.0050463584115988E-7</v>
      </c>
      <c r="K29" s="5">
        <v>3.8728916945837614E-7</v>
      </c>
    </row>
    <row r="30" spans="1:11">
      <c r="A30" s="5" t="str">
        <f>Macroelements!A30</f>
        <v>Methanosarcina siciliae</v>
      </c>
      <c r="B30" s="5">
        <v>6.3043513894160023E-6</v>
      </c>
      <c r="C30" s="5">
        <v>7.6089689961144806E-7</v>
      </c>
      <c r="D30" s="5">
        <v>9.0951066204190607E-7</v>
      </c>
      <c r="E30" s="5">
        <v>4.1330853482124409E-7</v>
      </c>
      <c r="F30" s="5">
        <v>5.052801778586226E-6</v>
      </c>
      <c r="G30" s="5">
        <v>7.7534946938959068E-7</v>
      </c>
      <c r="H30" s="5">
        <v>6.1941519772352529E-6</v>
      </c>
      <c r="I30" s="5">
        <v>1.617337861879347E-6</v>
      </c>
      <c r="J30" s="5">
        <v>1.1731581417175038E-6</v>
      </c>
      <c r="K30" s="5">
        <v>1.6567798330131607E-6</v>
      </c>
    </row>
    <row r="31" spans="1:11">
      <c r="A31" s="5" t="str">
        <f>Macroelements!A31</f>
        <v>Methanosarcina semesiae</v>
      </c>
      <c r="B31" s="5">
        <v>1.3449282964087472E-6</v>
      </c>
      <c r="C31" s="5">
        <v>1.3042197820690816E-6</v>
      </c>
      <c r="D31" s="5">
        <v>0</v>
      </c>
      <c r="E31" s="5">
        <v>1.3225873114279808E-7</v>
      </c>
      <c r="F31" s="5">
        <v>1.6168965691475924E-6</v>
      </c>
      <c r="G31" s="5">
        <v>9.3041936326750884E-7</v>
      </c>
      <c r="H31" s="5">
        <v>1.1128514871869064E-6</v>
      </c>
      <c r="I31" s="5">
        <v>4.8520135856380393E-6</v>
      </c>
      <c r="J31" s="5">
        <v>1.6356640182540106E-6</v>
      </c>
      <c r="K31" s="5">
        <v>1.1462668774364889E-6</v>
      </c>
    </row>
    <row r="32" spans="1:11">
      <c r="A32" s="5" t="str">
        <f>Macroelements!A32</f>
        <v>Methanosarcina mazei</v>
      </c>
      <c r="B32" s="5">
        <v>6.3043513894160023E-6</v>
      </c>
      <c r="C32" s="5">
        <v>7.6089689961144806E-7</v>
      </c>
      <c r="D32" s="5">
        <v>9.0951066204190607E-7</v>
      </c>
      <c r="E32" s="5">
        <v>4.1330853482124409E-7</v>
      </c>
      <c r="F32" s="5">
        <v>5.052801778586226E-6</v>
      </c>
      <c r="G32" s="5">
        <v>7.7534946938959068E-7</v>
      </c>
      <c r="H32" s="5">
        <v>7.3359498221032169E-6</v>
      </c>
      <c r="I32" s="5">
        <v>1.617337861879347E-6</v>
      </c>
      <c r="J32" s="5">
        <v>1.1731581417175038E-6</v>
      </c>
      <c r="K32" s="5">
        <v>1.6567798330131607E-6</v>
      </c>
    </row>
    <row r="33" spans="1:11">
      <c r="A33" s="5" t="str">
        <f>Macroelements!A33</f>
        <v>Methanosarcina lacustris</v>
      </c>
      <c r="B33" s="5">
        <v>1.597102351985387E-6</v>
      </c>
      <c r="C33" s="5">
        <v>3.3657284698556945E-8</v>
      </c>
      <c r="D33" s="5">
        <v>0</v>
      </c>
      <c r="E33" s="5">
        <v>2.9758214507129576E-7</v>
      </c>
      <c r="F33" s="5">
        <v>0</v>
      </c>
      <c r="G33" s="5">
        <v>0</v>
      </c>
      <c r="H33" s="5">
        <v>1.0270329750944505E-6</v>
      </c>
      <c r="I33" s="5">
        <v>1.9408054342552157E-7</v>
      </c>
      <c r="J33" s="5">
        <v>2.3463162834350073E-8</v>
      </c>
      <c r="K33" s="5">
        <v>0</v>
      </c>
    </row>
    <row r="34" spans="1:11">
      <c r="A34" s="5" t="str">
        <f>Macroelements!A34</f>
        <v>Methanosarcina horonobensis</v>
      </c>
      <c r="B34" s="5">
        <v>1.4633394947627849E-6</v>
      </c>
      <c r="C34" s="5">
        <v>1.0097185409567084E-7</v>
      </c>
      <c r="D34" s="5">
        <v>0</v>
      </c>
      <c r="E34" s="5">
        <v>1.4879107253564786E-7</v>
      </c>
      <c r="F34" s="5">
        <v>5.0528017785862262E-7</v>
      </c>
      <c r="G34" s="5">
        <v>0</v>
      </c>
      <c r="H34" s="5">
        <v>5.1351648754722524E-7</v>
      </c>
      <c r="I34" s="5">
        <v>9.7040271712760786E-8</v>
      </c>
      <c r="J34" s="5">
        <v>1.1731581417175035E-8</v>
      </c>
      <c r="K34" s="5">
        <v>0</v>
      </c>
    </row>
    <row r="35" spans="1:11">
      <c r="A35" s="5" t="str">
        <f>Macroelements!A35</f>
        <v>Methanosarcina barkeri</v>
      </c>
      <c r="B35" s="5">
        <v>6.3043513894160023E-6</v>
      </c>
      <c r="C35" s="5">
        <v>7.6089689961144806E-7</v>
      </c>
      <c r="D35" s="5">
        <v>9.0951066204190607E-7</v>
      </c>
      <c r="E35" s="5">
        <v>4.1330853482124409E-7</v>
      </c>
      <c r="F35" s="5">
        <v>5.052801778586226E-6</v>
      </c>
      <c r="G35" s="5">
        <v>7.7534946938959068E-7</v>
      </c>
      <c r="H35" s="5">
        <v>7.3359498221032169E-6</v>
      </c>
      <c r="I35" s="5">
        <v>1.617337861879347E-6</v>
      </c>
      <c r="J35" s="5">
        <v>1.1731581417175038E-6</v>
      </c>
      <c r="K35" s="5">
        <v>1.6567798330131607E-6</v>
      </c>
    </row>
    <row r="36" spans="1:11">
      <c r="A36" s="5" t="str">
        <f>Macroelements!A36</f>
        <v>Methanosarcina baltica</v>
      </c>
      <c r="B36" s="5">
        <v>6.3043513894160023E-6</v>
      </c>
      <c r="C36" s="5">
        <v>7.6089689961144806E-7</v>
      </c>
      <c r="D36" s="5">
        <v>9.0951066204190607E-7</v>
      </c>
      <c r="E36" s="5">
        <v>4.1330853482124409E-7</v>
      </c>
      <c r="F36" s="5">
        <v>5.052801778586226E-6</v>
      </c>
      <c r="G36" s="5">
        <v>7.7534946938959068E-7</v>
      </c>
      <c r="H36" s="5">
        <v>6.1941519772352529E-6</v>
      </c>
      <c r="I36" s="5">
        <v>1.617337861879347E-6</v>
      </c>
      <c r="J36" s="5">
        <v>1.1731581417175038E-6</v>
      </c>
      <c r="K36" s="5">
        <v>1.6567798330131607E-6</v>
      </c>
    </row>
    <row r="37" spans="1:11">
      <c r="A37" s="5" t="str">
        <f>Macroelements!A37</f>
        <v>Methanosarcina acetivorans</v>
      </c>
      <c r="B37" s="5">
        <v>7.7017868145409732E-6</v>
      </c>
      <c r="C37" s="5">
        <v>0</v>
      </c>
      <c r="D37" s="5">
        <v>0</v>
      </c>
      <c r="E37" s="5">
        <v>4.1330853482124409E-7</v>
      </c>
      <c r="F37" s="5">
        <v>2.6733507564513297E-5</v>
      </c>
      <c r="G37" s="5">
        <v>0</v>
      </c>
      <c r="H37" s="5">
        <v>6.1941519772352521E-6</v>
      </c>
      <c r="I37" s="5">
        <v>1.6173378618793464E-6</v>
      </c>
      <c r="J37" s="5">
        <v>4.0050463584115988E-7</v>
      </c>
      <c r="K37" s="5">
        <v>3.8728916945837614E-7</v>
      </c>
    </row>
    <row r="38" spans="1:11">
      <c r="A38" s="5" t="str">
        <f>Macroelements!A38</f>
        <v>Methanosalsum zhilinae</v>
      </c>
      <c r="B38" s="5">
        <v>6.3043513894160023E-6</v>
      </c>
      <c r="C38" s="5">
        <v>7.6089689961144796E-7</v>
      </c>
      <c r="D38" s="5">
        <v>0</v>
      </c>
      <c r="E38" s="5">
        <v>4.1330853482124409E-7</v>
      </c>
      <c r="F38" s="5">
        <v>5.0528017785862269E-6</v>
      </c>
      <c r="G38" s="5">
        <v>7.7534946938959068E-7</v>
      </c>
      <c r="H38" s="5">
        <v>7.3359498221032169E-6</v>
      </c>
      <c r="I38" s="5">
        <v>1.6173378618793464E-6</v>
      </c>
      <c r="J38" s="5">
        <v>1.1731581417175035E-6</v>
      </c>
      <c r="K38" s="5">
        <v>1.6567798330131605E-6</v>
      </c>
    </row>
    <row r="39" spans="1:11">
      <c r="A39" s="5" t="str">
        <f>Macroelements!A39</f>
        <v>Methanosaeta thermophila</v>
      </c>
      <c r="B39" s="5">
        <v>1.2608702778832004E-7</v>
      </c>
      <c r="C39" s="5">
        <v>4.2071605873196185E-7</v>
      </c>
      <c r="D39" s="5">
        <v>1.2126808827225415E-7</v>
      </c>
      <c r="E39" s="5">
        <v>1.2399256044637322E-7</v>
      </c>
      <c r="F39" s="5">
        <v>5.0528017785862262E-7</v>
      </c>
      <c r="G39" s="5">
        <v>1.0752167905854017E-7</v>
      </c>
      <c r="H39" s="5">
        <v>7.3359498221032173E-7</v>
      </c>
      <c r="I39" s="5">
        <v>1.6173378618793467E-7</v>
      </c>
      <c r="J39" s="5">
        <v>1.4875197096361528E-7</v>
      </c>
      <c r="K39" s="5">
        <v>0</v>
      </c>
    </row>
    <row r="40" spans="1:11">
      <c r="A40" s="5" t="str">
        <f>Macroelements!A40</f>
        <v>Methanosaeta pelagica</v>
      </c>
      <c r="B40" s="5">
        <v>1.4289863149342938E-6</v>
      </c>
      <c r="C40" s="5">
        <v>2.1035802936598092E-7</v>
      </c>
      <c r="D40" s="5">
        <v>0</v>
      </c>
      <c r="E40" s="5">
        <v>9.0927877660673704E-8</v>
      </c>
      <c r="F40" s="5">
        <v>4.9313687955535194E-6</v>
      </c>
      <c r="G40" s="5">
        <v>0</v>
      </c>
      <c r="H40" s="5">
        <v>1.2519579230852695E-6</v>
      </c>
      <c r="I40" s="5">
        <v>3.2346757237586934E-7</v>
      </c>
      <c r="J40" s="5">
        <v>6.2653265550853786E-7</v>
      </c>
      <c r="K40" s="5">
        <v>7.5887184425251543E-8</v>
      </c>
    </row>
    <row r="41" spans="1:11">
      <c r="A41" s="5" t="str">
        <f>Macroelements!A41</f>
        <v>Methanosaeta harundinacea</v>
      </c>
      <c r="B41" s="5">
        <v>2.1014504631386675E-7</v>
      </c>
      <c r="C41" s="5">
        <v>3.8580246913580245E-7</v>
      </c>
      <c r="D41" s="5">
        <v>0</v>
      </c>
      <c r="E41" s="5">
        <v>2.8317209379468809E-7</v>
      </c>
      <c r="F41" s="5">
        <v>2.526400889293113E-6</v>
      </c>
      <c r="G41" s="5">
        <v>5.7820179242555662E-7</v>
      </c>
      <c r="H41" s="5">
        <v>3.6679749110516087E-7</v>
      </c>
      <c r="I41" s="5">
        <v>8.0866893093967319E-7</v>
      </c>
      <c r="J41" s="5">
        <v>2.231279564454229E-7</v>
      </c>
      <c r="K41" s="5">
        <v>3.7497984483334024E-7</v>
      </c>
    </row>
    <row r="42" spans="1:11">
      <c r="A42" s="5" t="str">
        <f>Macroelements!A42</f>
        <v>Methanosaeta concilii</v>
      </c>
      <c r="B42" s="5">
        <v>4.2029009262773349E-6</v>
      </c>
      <c r="C42" s="5">
        <v>0</v>
      </c>
      <c r="D42" s="5">
        <v>0</v>
      </c>
      <c r="E42" s="5">
        <v>0</v>
      </c>
      <c r="F42" s="5">
        <v>2.9583015562441168E-5</v>
      </c>
      <c r="G42" s="5">
        <v>0</v>
      </c>
      <c r="H42" s="5">
        <v>3.4776608974590818E-6</v>
      </c>
      <c r="I42" s="5">
        <v>0</v>
      </c>
      <c r="J42" s="5">
        <v>4.0050463584115988E-7</v>
      </c>
      <c r="K42" s="5">
        <v>0</v>
      </c>
    </row>
    <row r="43" spans="1:11">
      <c r="A43" s="5" t="str">
        <f>Macroelements!A43</f>
        <v>Methanoregula formicica</v>
      </c>
      <c r="B43" s="5">
        <v>1.0012322858903264E-6</v>
      </c>
      <c r="C43" s="5">
        <v>7.7160493827160508E-8</v>
      </c>
      <c r="D43" s="5">
        <v>9.0951066204190599E-9</v>
      </c>
      <c r="E43" s="5">
        <v>8.2661706964248816E-8</v>
      </c>
      <c r="F43" s="5">
        <v>1.0105603557172452E-6</v>
      </c>
      <c r="G43" s="5">
        <v>1.0584810796507013E-8</v>
      </c>
      <c r="H43" s="5">
        <v>1.0270329750944505E-6</v>
      </c>
      <c r="I43" s="5">
        <v>3.2346757237586934E-7</v>
      </c>
      <c r="J43" s="5">
        <v>5.865790708587518E-8</v>
      </c>
      <c r="K43" s="5">
        <v>4.499758138000083E-8</v>
      </c>
    </row>
    <row r="44" spans="1:11">
      <c r="A44" s="5" t="str">
        <f>Macroelements!A44</f>
        <v>Methanoregula boonei</v>
      </c>
      <c r="B44" s="5">
        <v>1.0086962223065604E-7</v>
      </c>
      <c r="C44" s="5">
        <v>1.0097185409567084E-7</v>
      </c>
      <c r="D44" s="5">
        <v>0</v>
      </c>
      <c r="E44" s="5">
        <v>1.1655011655011656E-7</v>
      </c>
      <c r="F44" s="5">
        <v>1.1655962607671955E-7</v>
      </c>
      <c r="G44" s="5">
        <v>0</v>
      </c>
      <c r="H44" s="5">
        <v>5.5019623665774125E-7</v>
      </c>
      <c r="I44" s="5">
        <v>3.0729419375707589E-7</v>
      </c>
      <c r="J44" s="5">
        <v>3.6045417225704383E-8</v>
      </c>
      <c r="K44" s="5">
        <v>7.2640899313726907E-6</v>
      </c>
    </row>
    <row r="45" spans="1:11">
      <c r="A45" s="5" t="str">
        <f>Macroelements!A45</f>
        <v>Methanopyrus kandleri</v>
      </c>
      <c r="B45" s="5">
        <v>7.7017868145409732E-6</v>
      </c>
      <c r="C45" s="5">
        <v>6.971179401559104E-6</v>
      </c>
      <c r="D45" s="5">
        <v>6.0634044136127073E-6</v>
      </c>
      <c r="E45" s="5">
        <v>4.1330853482124409E-7</v>
      </c>
      <c r="F45" s="5">
        <v>2.6733507564513297E-5</v>
      </c>
      <c r="G45" s="5">
        <v>0</v>
      </c>
      <c r="H45" s="5">
        <v>6.1941519772352521E-6</v>
      </c>
      <c r="I45" s="5">
        <v>1.6173378618793464E-6</v>
      </c>
      <c r="J45" s="5">
        <v>4.0050463584115988E-7</v>
      </c>
      <c r="K45" s="5">
        <v>3.8728916945837614E-7</v>
      </c>
    </row>
    <row r="46" spans="1:11">
      <c r="A46" s="5" t="str">
        <f>Macroelements!A46</f>
        <v>Methanoplanus petrolearius</v>
      </c>
      <c r="B46" s="5">
        <v>7.7017868145409732E-6</v>
      </c>
      <c r="C46" s="5">
        <v>0</v>
      </c>
      <c r="D46" s="5">
        <v>0</v>
      </c>
      <c r="E46" s="5">
        <v>4.1330853482124409E-7</v>
      </c>
      <c r="F46" s="5">
        <v>2.6733507564513297E-5</v>
      </c>
      <c r="G46" s="5">
        <v>0</v>
      </c>
      <c r="H46" s="5">
        <v>6.1941519772352521E-6</v>
      </c>
      <c r="I46" s="5">
        <v>1.6173378618793464E-6</v>
      </c>
      <c r="J46" s="5">
        <v>4.0050463584115988E-7</v>
      </c>
      <c r="K46" s="5">
        <v>3.8728916945837614E-7</v>
      </c>
    </row>
    <row r="47" spans="1:11">
      <c r="A47" s="5" t="str">
        <f>Macroelements!A47</f>
        <v>Methanoplanus limicola</v>
      </c>
      <c r="B47" s="5">
        <v>7.7017868145409732E-6</v>
      </c>
      <c r="C47" s="5">
        <v>0</v>
      </c>
      <c r="D47" s="5">
        <v>0</v>
      </c>
      <c r="E47" s="5">
        <v>4.1330853482124409E-7</v>
      </c>
      <c r="F47" s="5">
        <v>2.6733507564513297E-5</v>
      </c>
      <c r="G47" s="5">
        <v>0</v>
      </c>
      <c r="H47" s="5">
        <v>6.1941519772352521E-6</v>
      </c>
      <c r="I47" s="5">
        <v>1.6173378618793464E-6</v>
      </c>
      <c r="J47" s="5">
        <v>4.0050463584115988E-7</v>
      </c>
      <c r="K47" s="5">
        <v>3.8728916945837614E-7</v>
      </c>
    </row>
    <row r="48" spans="1:11">
      <c r="A48" s="5" t="str">
        <f>Macroelements!A48</f>
        <v>Methanoplanus endosymbiosus</v>
      </c>
      <c r="B48" s="5">
        <v>8.4058018525546681E-6</v>
      </c>
      <c r="C48" s="5">
        <v>1.2621481761958854E-5</v>
      </c>
      <c r="D48" s="5">
        <v>1.0004617282460967E-5</v>
      </c>
      <c r="E48" s="5">
        <v>1.2399256044637322E-7</v>
      </c>
      <c r="F48" s="5">
        <v>2.9583015562441171E-4</v>
      </c>
      <c r="G48" s="5">
        <v>1.007954310206468E-5</v>
      </c>
      <c r="H48" s="5">
        <v>6.9553217949181655E-5</v>
      </c>
      <c r="I48" s="5">
        <v>1.6173378618793462E-5</v>
      </c>
      <c r="J48" s="5">
        <v>4.0050463584115983E-6</v>
      </c>
      <c r="K48" s="5">
        <v>3.8728916945837611E-6</v>
      </c>
    </row>
    <row r="49" spans="1:11">
      <c r="A49" s="5" t="s">
        <v>214</v>
      </c>
      <c r="B49" s="5">
        <v>5.0999999999999993E-5</v>
      </c>
      <c r="C49" s="5">
        <v>0</v>
      </c>
      <c r="D49" s="5">
        <v>0</v>
      </c>
      <c r="E49" s="5">
        <v>9.9999999999999995E-7</v>
      </c>
      <c r="F49" s="5">
        <v>9.9999999999999995E-7</v>
      </c>
      <c r="G49" s="5">
        <v>9.9999999999999995E-7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5" t="str">
        <f>Macroelements!A50</f>
        <v>Methanomicrobium mobile</v>
      </c>
      <c r="B50" s="5">
        <v>7.1449315746714697E-6</v>
      </c>
      <c r="C50" s="5">
        <v>0</v>
      </c>
      <c r="D50" s="5">
        <v>0</v>
      </c>
      <c r="E50" s="5">
        <v>4.5463938830336845E-7</v>
      </c>
      <c r="F50" s="5">
        <v>2.9583015562441168E-5</v>
      </c>
      <c r="G50" s="5">
        <v>0</v>
      </c>
      <c r="H50" s="5">
        <v>6.259789615426348E-6</v>
      </c>
      <c r="I50" s="5">
        <v>1.6173378618793464E-6</v>
      </c>
      <c r="J50" s="5">
        <v>8.0100927168231977E-7</v>
      </c>
      <c r="K50" s="5">
        <v>3.7943592212625777E-7</v>
      </c>
    </row>
    <row r="51" spans="1:11">
      <c r="A51" s="5" t="str">
        <f>Macroelements!A51</f>
        <v>Methanomethylovorans uponensis</v>
      </c>
      <c r="B51" s="5">
        <v>7.9855117599269359E-7</v>
      </c>
      <c r="C51" s="5">
        <v>1.0097185409567084E-7</v>
      </c>
      <c r="D51" s="5">
        <v>0</v>
      </c>
      <c r="E51" s="5">
        <v>1.4879107253564786E-7</v>
      </c>
      <c r="F51" s="5">
        <v>5.0528017785862262E-7</v>
      </c>
      <c r="G51" s="5">
        <v>0</v>
      </c>
      <c r="H51" s="5">
        <v>5.1351648754722524E-7</v>
      </c>
      <c r="I51" s="5">
        <v>1.0027494743651949E-6</v>
      </c>
      <c r="J51" s="5">
        <v>9.9718442045987796E-8</v>
      </c>
      <c r="K51" s="5">
        <v>0</v>
      </c>
    </row>
    <row r="52" spans="1:11">
      <c r="A52" s="5" t="str">
        <f>Macroelements!A52</f>
        <v>Methanomethylovorans thermophila</v>
      </c>
      <c r="B52" s="5">
        <v>1.5499999999999997E-5</v>
      </c>
      <c r="C52" s="5">
        <v>2.0000000000000002E-7</v>
      </c>
      <c r="D52" s="5">
        <v>1.0000000000000001E-7</v>
      </c>
      <c r="E52" s="5">
        <v>9.9999999999999995E-7</v>
      </c>
      <c r="F52" s="5">
        <v>4.9999999999999998E-7</v>
      </c>
      <c r="G52" s="5">
        <v>1.0000000000000001E-7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5" t="str">
        <f>Macroelements!A53</f>
        <v>Methanomethylovorans hollandica</v>
      </c>
      <c r="B53" s="5">
        <v>1.3449282964087472E-6</v>
      </c>
      <c r="C53" s="5">
        <v>1.3042197820690816E-6</v>
      </c>
      <c r="D53" s="5">
        <v>0</v>
      </c>
      <c r="E53" s="5">
        <v>1.3225873114279808E-7</v>
      </c>
      <c r="F53" s="5">
        <v>1.6168965691475924E-6</v>
      </c>
      <c r="G53" s="5">
        <v>2.4811183020466901E-6</v>
      </c>
      <c r="H53" s="5">
        <v>1.1128514871869064E-6</v>
      </c>
      <c r="I53" s="5">
        <v>4.8520135856380393E-6</v>
      </c>
      <c r="J53" s="5">
        <v>1.2816148346917114E-6</v>
      </c>
      <c r="K53" s="5">
        <v>6.7455275044668037E-7</v>
      </c>
    </row>
    <row r="54" spans="1:11">
      <c r="A54" s="5" t="str">
        <f>Macroelements!A54</f>
        <v>Methanomassiliicoccus luminyensis</v>
      </c>
      <c r="B54" s="5">
        <v>7.9855117599269359E-7</v>
      </c>
      <c r="C54" s="5">
        <v>1.0097185409567084E-7</v>
      </c>
      <c r="D54" s="5">
        <v>1.0419556465530152E-8</v>
      </c>
      <c r="E54" s="5">
        <v>1.4879107253564786E-7</v>
      </c>
      <c r="F54" s="5">
        <v>5.0528017785862262E-7</v>
      </c>
      <c r="G54" s="5">
        <v>2.3128071697022264E-8</v>
      </c>
      <c r="H54" s="5">
        <v>5.1351648754722524E-7</v>
      </c>
      <c r="I54" s="5">
        <v>9.7040271712760786E-8</v>
      </c>
      <c r="J54" s="5">
        <v>1.1731581417175035E-8</v>
      </c>
      <c r="K54" s="5">
        <v>0</v>
      </c>
    </row>
    <row r="55" spans="1:11">
      <c r="A55" s="5" t="str">
        <f>Macroelements!A55</f>
        <v>Methanolobus zinderi</v>
      </c>
      <c r="B55" s="5">
        <v>7.7017868145409732E-6</v>
      </c>
      <c r="C55" s="5">
        <v>0</v>
      </c>
      <c r="D55" s="5">
        <v>0</v>
      </c>
      <c r="E55" s="5">
        <v>4.1330853482124409E-7</v>
      </c>
      <c r="F55" s="5">
        <v>2.6733507564513297E-5</v>
      </c>
      <c r="G55" s="5">
        <v>0</v>
      </c>
      <c r="H55" s="5">
        <v>6.1941519772352521E-6</v>
      </c>
      <c r="I55" s="5">
        <v>1.6173378618793464E-6</v>
      </c>
      <c r="J55" s="5">
        <v>4.0050463584115988E-7</v>
      </c>
      <c r="K55" s="5">
        <v>3.8728916945837614E-7</v>
      </c>
    </row>
    <row r="56" spans="1:11">
      <c r="A56" s="5" t="str">
        <f>Macroelements!A56</f>
        <v>Methanolobus vulcani</v>
      </c>
      <c r="B56" s="5">
        <v>6.3043513894160023E-6</v>
      </c>
      <c r="C56" s="5">
        <v>7.6089689961144806E-7</v>
      </c>
      <c r="D56" s="5">
        <v>9.0951066204190607E-7</v>
      </c>
      <c r="E56" s="5">
        <v>4.1330853482124409E-7</v>
      </c>
      <c r="F56" s="5">
        <v>5.052801778586226E-6</v>
      </c>
      <c r="G56" s="5">
        <v>7.7534946938959068E-7</v>
      </c>
      <c r="H56" s="5">
        <v>6.1941519772352529E-6</v>
      </c>
      <c r="I56" s="5">
        <v>1.617337861879347E-6</v>
      </c>
      <c r="J56" s="5">
        <v>1.1731581417175038E-6</v>
      </c>
      <c r="K56" s="5">
        <v>1.6567798330131607E-6</v>
      </c>
    </row>
    <row r="57" spans="1:11">
      <c r="A57" s="5" t="str">
        <f>Macroelements!A57</f>
        <v>Methanolobus tindarius</v>
      </c>
      <c r="B57" s="5">
        <v>7.7017868145409732E-6</v>
      </c>
      <c r="C57" s="5">
        <v>0</v>
      </c>
      <c r="D57" s="5">
        <v>0</v>
      </c>
      <c r="E57" s="5">
        <v>4.1330853482124409E-7</v>
      </c>
      <c r="F57" s="5">
        <v>2.6733507564513297E-5</v>
      </c>
      <c r="G57" s="5">
        <v>0</v>
      </c>
      <c r="H57" s="5">
        <v>6.1941519772352521E-6</v>
      </c>
      <c r="I57" s="5">
        <v>1.6173378618793464E-6</v>
      </c>
      <c r="J57" s="5">
        <v>4.0050463584115988E-7</v>
      </c>
      <c r="K57" s="5">
        <v>3.8728916945837614E-7</v>
      </c>
    </row>
    <row r="58" spans="1:11">
      <c r="A58" s="5" t="str">
        <f>Macroelements!A58</f>
        <v>Methanolobus taylorii</v>
      </c>
      <c r="B58" s="5">
        <v>6.3043513894160023E-6</v>
      </c>
      <c r="C58" s="5">
        <v>7.6089689961144806E-7</v>
      </c>
      <c r="D58" s="5">
        <v>9.0951066204190607E-7</v>
      </c>
      <c r="E58" s="5">
        <v>4.1330853482124409E-7</v>
      </c>
      <c r="F58" s="5">
        <v>5.052801778586226E-6</v>
      </c>
      <c r="G58" s="5">
        <v>7.7534946938959068E-7</v>
      </c>
      <c r="H58" s="5">
        <v>6.1941519772352529E-6</v>
      </c>
      <c r="I58" s="5">
        <v>1.617337861879347E-6</v>
      </c>
      <c r="J58" s="5">
        <v>1.1731581417175038E-6</v>
      </c>
      <c r="K58" s="5">
        <v>1.6567798330131607E-6</v>
      </c>
    </row>
    <row r="59" spans="1:11">
      <c r="A59" s="5" t="str">
        <f>Macroelements!A59</f>
        <v>Methanolobus psychrophilus</v>
      </c>
      <c r="B59" s="5">
        <v>8.4058018525546698E-6</v>
      </c>
      <c r="C59" s="5">
        <v>0</v>
      </c>
      <c r="D59" s="5">
        <v>0</v>
      </c>
      <c r="E59" s="5">
        <v>2.8317209379468809E-7</v>
      </c>
      <c r="F59" s="5">
        <v>2.5264008892931131E-7</v>
      </c>
      <c r="G59" s="5">
        <v>0</v>
      </c>
      <c r="H59" s="5">
        <v>3.6679749110516087E-7</v>
      </c>
      <c r="I59" s="5">
        <v>4.8520135856380396E-7</v>
      </c>
      <c r="J59" s="5">
        <v>1.7597372125762555E-7</v>
      </c>
      <c r="K59" s="5">
        <v>3.7497984483334024E-7</v>
      </c>
    </row>
    <row r="60" spans="1:11">
      <c r="A60" s="5" t="str">
        <f>Macroelements!A60</f>
        <v>Methanolobus profundi</v>
      </c>
      <c r="B60" s="5">
        <v>1.2608702778832004E-7</v>
      </c>
      <c r="C60" s="5">
        <v>4.2071605873196185E-7</v>
      </c>
      <c r="D60" s="5">
        <v>0</v>
      </c>
      <c r="E60" s="5">
        <v>1.2399256044637322E-7</v>
      </c>
      <c r="F60" s="5">
        <v>5.0528017785862262E-7</v>
      </c>
      <c r="G60" s="5">
        <v>0</v>
      </c>
      <c r="H60" s="5">
        <v>7.3359498221032173E-7</v>
      </c>
      <c r="I60" s="5">
        <v>1.6173378618793467E-7</v>
      </c>
      <c r="J60" s="5">
        <v>1.4875197096361528E-7</v>
      </c>
      <c r="K60" s="5">
        <v>0</v>
      </c>
    </row>
    <row r="61" spans="1:11">
      <c r="A61" s="5" t="str">
        <f>Macroelements!A61</f>
        <v>Methanolobus oregonensis</v>
      </c>
      <c r="B61" s="5">
        <v>6.3043513894160023E-6</v>
      </c>
      <c r="C61" s="5">
        <v>7.6089689961144806E-7</v>
      </c>
      <c r="D61" s="5">
        <v>9.0951066204190607E-7</v>
      </c>
      <c r="E61" s="5">
        <v>4.1330853482124409E-7</v>
      </c>
      <c r="F61" s="5">
        <v>5.052801778586226E-6</v>
      </c>
      <c r="G61" s="5">
        <v>7.7534946938959068E-7</v>
      </c>
      <c r="H61" s="5">
        <v>6.1941519772352529E-6</v>
      </c>
      <c r="I61" s="5">
        <v>1.617337861879347E-6</v>
      </c>
      <c r="J61" s="5">
        <v>1.1731581417175038E-6</v>
      </c>
      <c r="K61" s="5">
        <v>1.6567798330131607E-6</v>
      </c>
    </row>
    <row r="62" spans="1:11">
      <c r="A62" s="5" t="str">
        <f>Macroelements!A62</f>
        <v>Methanolobus bombayensis</v>
      </c>
      <c r="B62" s="5">
        <v>1.0086962223065603E-6</v>
      </c>
      <c r="C62" s="5">
        <v>5.0485927047835419E-6</v>
      </c>
      <c r="D62" s="5">
        <v>0</v>
      </c>
      <c r="E62" s="5">
        <v>9.9194048357098574E-7</v>
      </c>
      <c r="F62" s="5">
        <v>5.0528017785862269E-6</v>
      </c>
      <c r="G62" s="5">
        <v>9.3185455184068149E-7</v>
      </c>
      <c r="H62" s="5">
        <v>7.3359498221032169E-6</v>
      </c>
      <c r="I62" s="5">
        <v>1.6173378618793464E-6</v>
      </c>
      <c r="J62" s="5">
        <v>1.4664476771468794E-6</v>
      </c>
      <c r="K62" s="5">
        <v>0</v>
      </c>
    </row>
    <row r="63" spans="1:11">
      <c r="A63" s="5" t="str">
        <f>Macroelements!A63</f>
        <v>Methanolinea tarda</v>
      </c>
      <c r="B63" s="5">
        <v>1.2608702778832004E-7</v>
      </c>
      <c r="C63" s="5">
        <v>4.2071605873196185E-7</v>
      </c>
      <c r="D63" s="5">
        <v>9.6205525788853251E-9</v>
      </c>
      <c r="E63" s="5">
        <v>1.2399256044637322E-7</v>
      </c>
      <c r="F63" s="5">
        <v>5.0528017785862262E-7</v>
      </c>
      <c r="G63" s="5">
        <v>1.0752167905854017E-7</v>
      </c>
      <c r="H63" s="5">
        <v>7.3359498221032173E-7</v>
      </c>
      <c r="I63" s="5">
        <v>1.6173378618793467E-7</v>
      </c>
      <c r="J63" s="5">
        <v>1.4875197096361528E-7</v>
      </c>
      <c r="K63" s="5">
        <v>0</v>
      </c>
    </row>
    <row r="64" spans="1:11">
      <c r="A64" s="5" t="str">
        <f>Macroelements!A64</f>
        <v>Methanolinea mesophila</v>
      </c>
      <c r="B64" s="5">
        <v>1.0012322858903264E-6</v>
      </c>
      <c r="C64" s="5">
        <v>7.7160493827160508E-8</v>
      </c>
      <c r="D64" s="5">
        <v>9.0951066204190599E-9</v>
      </c>
      <c r="E64" s="5">
        <v>0</v>
      </c>
      <c r="F64" s="5">
        <v>1.100221606545491E-6</v>
      </c>
      <c r="G64" s="5">
        <v>1.1564035848511132E-7</v>
      </c>
      <c r="H64" s="5">
        <v>1.0270329750944505E-6</v>
      </c>
      <c r="I64" s="5">
        <v>9.7040271712760786E-8</v>
      </c>
      <c r="J64" s="5">
        <v>7.4375985481807639E-9</v>
      </c>
      <c r="K64" s="5">
        <v>7.4995968966668048E-8</v>
      </c>
    </row>
    <row r="65" spans="1:11">
      <c r="A65" s="5" t="str">
        <f>Macroelements!A65</f>
        <v>Methanolacinia paynteri</v>
      </c>
      <c r="B65" s="5">
        <v>7.7017868145409732E-6</v>
      </c>
      <c r="C65" s="5">
        <v>0</v>
      </c>
      <c r="D65" s="5">
        <v>0</v>
      </c>
      <c r="E65" s="5">
        <v>4.1330853482124409E-7</v>
      </c>
      <c r="F65" s="5">
        <v>2.6733507564513297E-5</v>
      </c>
      <c r="G65" s="5">
        <v>0</v>
      </c>
      <c r="H65" s="5">
        <v>6.1941519772352521E-6</v>
      </c>
      <c r="I65" s="5">
        <v>1.6173378618793464E-6</v>
      </c>
      <c r="J65" s="5">
        <v>4.0050463584115988E-7</v>
      </c>
      <c r="K65" s="5">
        <v>3.8728916945837614E-7</v>
      </c>
    </row>
    <row r="66" spans="1:11">
      <c r="A66" s="5" t="str">
        <f>Macroelements!A66</f>
        <v>Methanohalophilus portucalensis</v>
      </c>
      <c r="B66" s="5">
        <v>6.3043513894160023E-6</v>
      </c>
      <c r="C66" s="5">
        <v>7.6089689961144796E-7</v>
      </c>
      <c r="D66" s="5">
        <v>0</v>
      </c>
      <c r="E66" s="5">
        <v>4.1330853482124409E-7</v>
      </c>
      <c r="F66" s="5">
        <v>5.0528017785862269E-6</v>
      </c>
      <c r="G66" s="5">
        <v>7.7534946938959068E-7</v>
      </c>
      <c r="H66" s="5">
        <v>7.3359498221032169E-6</v>
      </c>
      <c r="I66" s="5">
        <v>1.6173378618793464E-6</v>
      </c>
      <c r="J66" s="5">
        <v>1.1731581417175035E-6</v>
      </c>
      <c r="K66" s="5">
        <v>1.6567798330131605E-6</v>
      </c>
    </row>
    <row r="67" spans="1:11">
      <c r="A67" s="5" t="str">
        <f>Macroelements!A67</f>
        <v>Methanohalophilus mahii</v>
      </c>
      <c r="B67" s="5">
        <v>7.7017868145409732E-6</v>
      </c>
      <c r="C67" s="5">
        <v>0</v>
      </c>
      <c r="D67" s="5">
        <v>0</v>
      </c>
      <c r="E67" s="5">
        <v>4.8562548562548573E-7</v>
      </c>
      <c r="F67" s="5">
        <v>3.3112582781456947E-5</v>
      </c>
      <c r="G67" s="5">
        <v>0</v>
      </c>
      <c r="H67" s="5">
        <v>6.1941519772352521E-6</v>
      </c>
      <c r="I67" s="5">
        <v>2.1025392204431502E-5</v>
      </c>
      <c r="J67" s="5">
        <v>6.2653265550853786E-7</v>
      </c>
      <c r="K67" s="5">
        <v>3.8728916945837614E-7</v>
      </c>
    </row>
    <row r="68" spans="1:11">
      <c r="A68" s="5" t="str">
        <f>Macroelements!A68</f>
        <v>Methanohalophilus levihalophilus</v>
      </c>
      <c r="B68" s="5">
        <v>1.2608702778832004E-7</v>
      </c>
      <c r="C68" s="5">
        <v>4.2071605873196185E-7</v>
      </c>
      <c r="D68" s="5">
        <v>0</v>
      </c>
      <c r="E68" s="5">
        <v>1.2399256044637322E-7</v>
      </c>
      <c r="F68" s="5">
        <v>5.0528017785862262E-7</v>
      </c>
      <c r="G68" s="5">
        <v>0</v>
      </c>
      <c r="H68" s="5">
        <v>7.3359498221032173E-7</v>
      </c>
      <c r="I68" s="5">
        <v>1.6173378618793467E-7</v>
      </c>
      <c r="J68" s="5">
        <v>1.4875197096361528E-7</v>
      </c>
      <c r="K68" s="5">
        <v>0</v>
      </c>
    </row>
    <row r="69" spans="1:11">
      <c r="A69" s="5" t="str">
        <f>Macroelements!A69</f>
        <v>Methanohalophilus halophilus</v>
      </c>
      <c r="B69" s="5">
        <v>7.7017868145409732E-6</v>
      </c>
      <c r="C69" s="5">
        <v>0</v>
      </c>
      <c r="D69" s="5">
        <v>0</v>
      </c>
      <c r="E69" s="5">
        <v>4.1330853482124409E-7</v>
      </c>
      <c r="F69" s="5">
        <v>2.6733507564513297E-5</v>
      </c>
      <c r="G69" s="5">
        <v>0</v>
      </c>
      <c r="H69" s="5">
        <v>6.1941519772352521E-6</v>
      </c>
      <c r="I69" s="5">
        <v>1.6173378618793464E-6</v>
      </c>
      <c r="J69" s="5">
        <v>4.0050463584115988E-7</v>
      </c>
      <c r="K69" s="5">
        <v>3.8728916945837614E-7</v>
      </c>
    </row>
    <row r="70" spans="1:11" ht="14.4">
      <c r="A70" s="5" t="str">
        <f>Macroelements!A70</f>
        <v>Methanohalophilus euhalobius</v>
      </c>
      <c r="B70" s="14" t="s">
        <v>264</v>
      </c>
      <c r="C70" s="14" t="s">
        <v>264</v>
      </c>
      <c r="D70" s="14" t="s">
        <v>264</v>
      </c>
      <c r="E70" s="14" t="s">
        <v>264</v>
      </c>
      <c r="F70" s="14" t="s">
        <v>264</v>
      </c>
      <c r="G70" s="14" t="s">
        <v>264</v>
      </c>
      <c r="H70" s="14" t="s">
        <v>264</v>
      </c>
      <c r="I70" s="14" t="s">
        <v>264</v>
      </c>
      <c r="J70" s="14" t="s">
        <v>264</v>
      </c>
      <c r="K70" s="14" t="s">
        <v>264</v>
      </c>
    </row>
    <row r="71" spans="1:11" ht="14.4">
      <c r="A71" s="5" t="str">
        <f>Macroelements!A71</f>
        <v>Methanohalobium evestigatum</v>
      </c>
      <c r="B71" s="14" t="s">
        <v>264</v>
      </c>
      <c r="C71" s="14" t="s">
        <v>264</v>
      </c>
      <c r="D71" s="14" t="s">
        <v>264</v>
      </c>
      <c r="E71" s="14" t="s">
        <v>264</v>
      </c>
      <c r="F71" s="14" t="s">
        <v>264</v>
      </c>
      <c r="G71" s="14" t="s">
        <v>264</v>
      </c>
      <c r="H71" s="14" t="s">
        <v>264</v>
      </c>
      <c r="I71" s="14" t="s">
        <v>264</v>
      </c>
      <c r="J71" s="14" t="s">
        <v>264</v>
      </c>
      <c r="K71" s="14" t="s">
        <v>264</v>
      </c>
    </row>
    <row r="72" spans="1:11">
      <c r="A72" s="5" t="str">
        <f>Macroelements!A72</f>
        <v>Methanogenium organophilum</v>
      </c>
      <c r="B72" s="5">
        <v>5.0434811115328016E-7</v>
      </c>
      <c r="C72" s="5">
        <v>1.0097185409567084E-7</v>
      </c>
      <c r="D72" s="5">
        <v>1.0004617282460967E-7</v>
      </c>
      <c r="E72" s="5">
        <v>0</v>
      </c>
      <c r="F72" s="5">
        <v>9.6003233793138304E-7</v>
      </c>
      <c r="G72" s="5">
        <v>2.1504335811708033E-8</v>
      </c>
      <c r="H72" s="5">
        <v>7.3359498221032173E-7</v>
      </c>
      <c r="I72" s="5">
        <v>1.1321365033155425E-6</v>
      </c>
      <c r="J72" s="5">
        <v>9.9718442045987796E-8</v>
      </c>
      <c r="K72" s="5">
        <v>0</v>
      </c>
    </row>
    <row r="73" spans="1:11">
      <c r="A73" s="5" t="str">
        <f>Macroelements!A73</f>
        <v>Methanogenium marinum</v>
      </c>
      <c r="B73" s="5">
        <v>5.0434811115328016E-7</v>
      </c>
      <c r="C73" s="5">
        <v>1.0097185409567084E-7</v>
      </c>
      <c r="D73" s="5">
        <v>1.0004617282460967E-7</v>
      </c>
      <c r="E73" s="5">
        <v>0</v>
      </c>
      <c r="F73" s="5">
        <v>9.6003233793138304E-7</v>
      </c>
      <c r="G73" s="5">
        <v>2.1504335811708033E-8</v>
      </c>
      <c r="H73" s="5">
        <v>7.3359498221032173E-7</v>
      </c>
      <c r="I73" s="5">
        <v>1.1321365033155425E-6</v>
      </c>
      <c r="J73" s="5">
        <v>9.9718442045987796E-8</v>
      </c>
      <c r="K73" s="5">
        <v>0</v>
      </c>
    </row>
    <row r="74" spans="1:11">
      <c r="A74" s="5" t="str">
        <f>Macroelements!A74</f>
        <v>Methanogenium frigidum</v>
      </c>
      <c r="B74" s="5">
        <v>5.0434811115328016E-7</v>
      </c>
      <c r="C74" s="5">
        <v>1.0097185409567084E-7</v>
      </c>
      <c r="D74" s="5">
        <v>1.0004617282460967E-7</v>
      </c>
      <c r="E74" s="5">
        <v>0</v>
      </c>
      <c r="F74" s="5">
        <v>9.6003233793138304E-7</v>
      </c>
      <c r="G74" s="5">
        <v>2.1504335811708033E-8</v>
      </c>
      <c r="H74" s="5">
        <v>7.3359498221032173E-7</v>
      </c>
      <c r="I74" s="5">
        <v>1.1321365033155425E-6</v>
      </c>
      <c r="J74" s="5">
        <v>9.9718442045987796E-8</v>
      </c>
      <c r="K74" s="5">
        <v>0</v>
      </c>
    </row>
    <row r="75" spans="1:11">
      <c r="A75" s="5" t="str">
        <f>Macroelements!A75</f>
        <v>Methanogenium cariaci</v>
      </c>
      <c r="B75" s="5">
        <v>7.7017868145409734E-7</v>
      </c>
      <c r="C75" s="5">
        <v>0</v>
      </c>
      <c r="D75" s="5">
        <v>0</v>
      </c>
      <c r="E75" s="5">
        <v>4.8562548562548578E-8</v>
      </c>
      <c r="F75" s="5">
        <v>3.3112582781456948E-6</v>
      </c>
      <c r="G75" s="5">
        <v>0</v>
      </c>
      <c r="H75" s="5">
        <v>6.1941519772352529E-7</v>
      </c>
      <c r="I75" s="5">
        <v>1.6173378618793464E-7</v>
      </c>
      <c r="J75" s="5">
        <v>6.2653265550853789E-8</v>
      </c>
      <c r="K75" s="5">
        <v>3.8728916945837615E-8</v>
      </c>
    </row>
    <row r="76" spans="1:11">
      <c r="A76" s="5" t="str">
        <f>Macroelements!A76</f>
        <v>Methanogenium boonei</v>
      </c>
      <c r="B76" s="5">
        <v>5.0434811115328016E-7</v>
      </c>
      <c r="C76" s="5">
        <v>1.0097185409567084E-7</v>
      </c>
      <c r="D76" s="5">
        <v>1.0004617282460967E-7</v>
      </c>
      <c r="E76" s="5">
        <v>0</v>
      </c>
      <c r="F76" s="5">
        <v>9.6003233793138304E-7</v>
      </c>
      <c r="G76" s="5">
        <v>2.1504335811708033E-8</v>
      </c>
      <c r="H76" s="5">
        <v>7.3359498221032173E-7</v>
      </c>
      <c r="I76" s="5">
        <v>1.1321365033155425E-6</v>
      </c>
      <c r="J76" s="5">
        <v>9.9718442045987796E-8</v>
      </c>
      <c r="K76" s="5">
        <v>0</v>
      </c>
    </row>
    <row r="77" spans="1:11">
      <c r="A77" s="5" t="str">
        <f>Macroelements!A77</f>
        <v>Methanofollis tationis</v>
      </c>
      <c r="B77" s="5">
        <v>7.7017868145409732E-6</v>
      </c>
      <c r="C77" s="5">
        <v>6.9714831481823609E-11</v>
      </c>
      <c r="D77" s="5">
        <v>2.7227554284936355E-5</v>
      </c>
      <c r="E77" s="5">
        <v>4.1330853482124409E-7</v>
      </c>
      <c r="F77" s="5">
        <v>2.6733507564513297E-5</v>
      </c>
      <c r="G77" s="5">
        <v>0</v>
      </c>
      <c r="H77" s="5">
        <v>6.1941519772352521E-6</v>
      </c>
      <c r="I77" s="5">
        <v>1.6173378618793464E-6</v>
      </c>
      <c r="J77" s="5">
        <v>4.0050463584115988E-7</v>
      </c>
      <c r="K77" s="5">
        <v>3.8728916945837614E-7</v>
      </c>
    </row>
    <row r="78" spans="1:11">
      <c r="A78" s="5" t="str">
        <f>Macroelements!A78</f>
        <v>Methanofollis liminatans</v>
      </c>
      <c r="B78" s="5">
        <v>7.7017868145409732E-6</v>
      </c>
      <c r="C78" s="5">
        <v>0</v>
      </c>
      <c r="D78" s="5">
        <v>1.0004617282460966E-6</v>
      </c>
      <c r="E78" s="5">
        <v>4.8562548562548573E-7</v>
      </c>
      <c r="F78" s="5">
        <v>3.3112582781456947E-5</v>
      </c>
      <c r="G78" s="5">
        <v>0</v>
      </c>
      <c r="H78" s="5">
        <v>6.1941519772352521E-6</v>
      </c>
      <c r="I78" s="5">
        <v>1.6173378618793464E-6</v>
      </c>
      <c r="J78" s="5">
        <v>6.2653265550853786E-7</v>
      </c>
      <c r="K78" s="5">
        <v>3.8728916945837614E-7</v>
      </c>
    </row>
    <row r="79" spans="1:11">
      <c r="A79" s="5" t="str">
        <f>Macroelements!A79</f>
        <v>Methanofollis formosanus</v>
      </c>
      <c r="B79" s="5">
        <v>6.3043513894160023E-6</v>
      </c>
      <c r="C79" s="5">
        <v>8.4143211746392369E-7</v>
      </c>
      <c r="D79" s="5">
        <v>2.7227554284936355E-5</v>
      </c>
      <c r="E79" s="5">
        <v>4.1330853482124409E-7</v>
      </c>
      <c r="F79" s="5">
        <v>5.0528017785862252E-7</v>
      </c>
      <c r="G79" s="5">
        <v>7.7534946938959068E-7</v>
      </c>
      <c r="H79" s="5">
        <v>6.1941519772352521E-6</v>
      </c>
      <c r="I79" s="5">
        <v>1.6173378618793464E-6</v>
      </c>
      <c r="J79" s="5">
        <v>1.1731581417175035E-6</v>
      </c>
      <c r="K79" s="5">
        <v>1.6567798330131605E-6</v>
      </c>
    </row>
    <row r="80" spans="1:11">
      <c r="A80" s="5" t="str">
        <f>Macroelements!A80</f>
        <v>Methanofollis ethanolicus</v>
      </c>
      <c r="B80" s="5">
        <v>1.0012322858903264E-6</v>
      </c>
      <c r="C80" s="5">
        <v>7.7160493827160508E-8</v>
      </c>
      <c r="D80" s="5">
        <v>9.0951066204190599E-9</v>
      </c>
      <c r="E80" s="5">
        <v>0</v>
      </c>
      <c r="F80" s="5">
        <v>1.100221606545491E-6</v>
      </c>
      <c r="G80" s="5">
        <v>1.1564035848511132E-7</v>
      </c>
      <c r="H80" s="5">
        <v>1.0270329750944505E-6</v>
      </c>
      <c r="I80" s="5">
        <v>9.7040271712760786E-8</v>
      </c>
      <c r="J80" s="5">
        <v>7.4375985481807639E-9</v>
      </c>
      <c r="K80" s="5">
        <v>7.4995968966668048E-8</v>
      </c>
    </row>
    <row r="81" spans="1:16">
      <c r="A81" s="5">
        <f>Macroelements!A82</f>
        <v>0</v>
      </c>
    </row>
    <row r="88" spans="1:16">
      <c r="B88" s="5">
        <v>0</v>
      </c>
      <c r="C88" s="5">
        <v>0</v>
      </c>
      <c r="D88" s="5">
        <v>2.7227554284936355E-5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5.445510856987271E-5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61" zoomScale="90" zoomScaleNormal="90" workbookViewId="0">
      <selection activeCell="A3" sqref="A3:XFD82"/>
    </sheetView>
  </sheetViews>
  <sheetFormatPr defaultRowHeight="13.8"/>
  <cols>
    <col min="1" max="1" width="28.5" customWidth="1"/>
    <col min="4" max="5" width="13.8984375" customWidth="1"/>
    <col min="6" max="6" width="13" customWidth="1"/>
    <col min="7" max="7" width="12.5" customWidth="1"/>
    <col min="8" max="8" width="14.09765625" customWidth="1"/>
    <col min="9" max="9" width="12" customWidth="1"/>
    <col min="10" max="10" width="14" customWidth="1"/>
    <col min="12" max="12" width="10.69921875" customWidth="1"/>
  </cols>
  <sheetData>
    <row r="1" spans="1:12">
      <c r="B1" t="s">
        <v>113</v>
      </c>
    </row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102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>
      <c r="A3" t="s">
        <v>140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Macroelements!A4</f>
        <v>Methermicoccus shengliensis</v>
      </c>
      <c r="B4">
        <v>0.02</v>
      </c>
      <c r="C4">
        <v>0.02</v>
      </c>
      <c r="D4">
        <v>0.1</v>
      </c>
      <c r="E4">
        <v>0.05</v>
      </c>
      <c r="F4">
        <v>0.05</v>
      </c>
      <c r="G4">
        <v>0.05</v>
      </c>
      <c r="H4">
        <v>0.05</v>
      </c>
      <c r="I4">
        <v>1E-3</v>
      </c>
      <c r="J4">
        <v>0.05</v>
      </c>
      <c r="K4">
        <v>0.05</v>
      </c>
      <c r="L4">
        <v>2.5</v>
      </c>
    </row>
    <row r="5" spans="1:12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Macroelements!A6</f>
        <v>Methanotorris formicicus</v>
      </c>
      <c r="B6">
        <v>2E-3</v>
      </c>
      <c r="C6">
        <v>2E-3</v>
      </c>
      <c r="D6">
        <v>0.01</v>
      </c>
      <c r="E6">
        <v>5.0000000000000001E-3</v>
      </c>
      <c r="F6">
        <v>5.0000000000000001E-3</v>
      </c>
      <c r="G6">
        <v>5.0000000000000001E-3</v>
      </c>
      <c r="H6">
        <v>5.0000000000000001E-3</v>
      </c>
      <c r="I6">
        <v>1E-4</v>
      </c>
      <c r="J6">
        <v>5.0000000000000001E-3</v>
      </c>
      <c r="K6">
        <v>5.0000000000000001E-3</v>
      </c>
      <c r="L6">
        <v>0</v>
      </c>
    </row>
    <row r="7" spans="1:12">
      <c r="A7" t="s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s="5" t="s">
        <v>115</v>
      </c>
      <c r="B8">
        <v>0.02</v>
      </c>
      <c r="C8">
        <v>0.02</v>
      </c>
      <c r="D8">
        <v>0.1</v>
      </c>
      <c r="E8">
        <v>0.05</v>
      </c>
      <c r="F8">
        <v>0.05</v>
      </c>
      <c r="G8">
        <v>0.05</v>
      </c>
      <c r="H8">
        <v>0.05</v>
      </c>
      <c r="I8">
        <v>1E-3</v>
      </c>
      <c r="J8">
        <v>0.05</v>
      </c>
      <c r="K8">
        <v>0.05</v>
      </c>
      <c r="L8">
        <v>0.1</v>
      </c>
    </row>
    <row r="9" spans="1:12">
      <c r="A9" t="str">
        <f>Macroelements!A9</f>
        <v>Methanothermococcus thermolithotrophicus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>
      <c r="A10" t="s">
        <v>120</v>
      </c>
      <c r="B10">
        <v>2E-3</v>
      </c>
      <c r="C10">
        <v>2E-3</v>
      </c>
      <c r="D10">
        <v>0.01</v>
      </c>
      <c r="E10">
        <v>5.0000000000000001E-3</v>
      </c>
      <c r="F10">
        <v>5.0000000000000001E-3</v>
      </c>
      <c r="G10">
        <v>5.0000000000000001E-3</v>
      </c>
      <c r="H10">
        <v>5.0000000000000001E-3</v>
      </c>
      <c r="I10">
        <v>1E-4</v>
      </c>
      <c r="J10">
        <v>5.0000000000000001E-3</v>
      </c>
      <c r="K10">
        <v>5.0000000000000001E-3</v>
      </c>
      <c r="L10">
        <v>0</v>
      </c>
    </row>
    <row r="11" spans="1:12">
      <c r="A11" t="str">
        <f>Macroelements!A11</f>
        <v>Methanothermobacter wolfeii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">
        <v>130</v>
      </c>
      <c r="B12">
        <v>0.01</v>
      </c>
      <c r="C12">
        <v>0.01</v>
      </c>
      <c r="D12">
        <v>0.05</v>
      </c>
      <c r="E12">
        <v>2.5000000000000001E-2</v>
      </c>
      <c r="F12">
        <v>2.5000000000000001E-2</v>
      </c>
      <c r="G12">
        <v>2.5000000000000001E-2</v>
      </c>
      <c r="H12">
        <v>2.5000000000000001E-2</v>
      </c>
      <c r="I12">
        <v>5.0000000000000001E-4</v>
      </c>
      <c r="J12">
        <v>2.5000000000000001E-2</v>
      </c>
      <c r="K12">
        <v>2.5000000000000001E-2</v>
      </c>
      <c r="L12">
        <v>2E-3</v>
      </c>
    </row>
    <row r="13" spans="1:12">
      <c r="A13" t="s">
        <v>133</v>
      </c>
      <c r="B13">
        <v>1.2E-2</v>
      </c>
      <c r="C13">
        <v>1.2E-2</v>
      </c>
      <c r="D13">
        <v>0.06</v>
      </c>
      <c r="E13">
        <v>0.03</v>
      </c>
      <c r="F13">
        <v>0.03</v>
      </c>
      <c r="G13">
        <v>0.03</v>
      </c>
      <c r="H13">
        <v>0.03</v>
      </c>
      <c r="I13">
        <v>6.0000000000000006E-4</v>
      </c>
      <c r="J13">
        <v>0.03</v>
      </c>
      <c r="K13">
        <v>0.03</v>
      </c>
      <c r="L13">
        <v>0</v>
      </c>
    </row>
    <row r="14" spans="1:12">
      <c r="A14" t="str">
        <f>Macroelements!A14</f>
        <v>Methanobacterium thermoautotrophicum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Macroelements!A15</f>
        <v>Methanothermobacter tenebrarum</v>
      </c>
      <c r="B15">
        <v>2E-3</v>
      </c>
      <c r="C15">
        <v>2E-3</v>
      </c>
      <c r="D15">
        <v>0.01</v>
      </c>
      <c r="E15">
        <v>5.0000000000000001E-3</v>
      </c>
      <c r="F15">
        <v>5.0000000000000001E-3</v>
      </c>
      <c r="G15">
        <v>5.0000000000000001E-3</v>
      </c>
      <c r="H15">
        <v>5.0000000000000001E-3</v>
      </c>
      <c r="I15">
        <v>1E-4</v>
      </c>
      <c r="J15">
        <v>5.0000000000000001E-3</v>
      </c>
      <c r="K15">
        <v>5.0000000000000001E-3</v>
      </c>
    </row>
    <row r="16" spans="1:12">
      <c r="A16" t="str">
        <f>Macroelements!A16</f>
        <v>Methanothermobacter marburgensis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 t="str">
        <f>Macroelements!A17</f>
        <v>Methanobacterium defluvii</v>
      </c>
      <c r="B17">
        <v>1.2E-2</v>
      </c>
      <c r="C17">
        <v>1.2E-2</v>
      </c>
      <c r="D17">
        <v>0.06</v>
      </c>
      <c r="E17">
        <v>0.03</v>
      </c>
      <c r="F17">
        <v>0.03</v>
      </c>
      <c r="G17">
        <v>0.03</v>
      </c>
      <c r="H17">
        <v>0.03</v>
      </c>
      <c r="I17">
        <v>6.0000000000000006E-4</v>
      </c>
      <c r="J17">
        <v>0.03</v>
      </c>
      <c r="K17">
        <v>0.03</v>
      </c>
      <c r="L17">
        <v>0</v>
      </c>
    </row>
    <row r="18" spans="1:12">
      <c r="A18" t="str">
        <f>Macroelements!A18</f>
        <v>Methanothermobacter crinale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Macroelements!A19</f>
        <v>Methanospirillum stamsii</v>
      </c>
      <c r="B19">
        <v>0.02</v>
      </c>
      <c r="C19">
        <v>0.02</v>
      </c>
      <c r="D19">
        <v>0.1</v>
      </c>
      <c r="E19">
        <v>0.05</v>
      </c>
      <c r="F19">
        <v>0.05</v>
      </c>
      <c r="G19">
        <v>0.05</v>
      </c>
      <c r="H19">
        <v>0.05</v>
      </c>
      <c r="I19">
        <v>1E-3</v>
      </c>
      <c r="J19">
        <v>0.05</v>
      </c>
      <c r="K19">
        <v>0.05</v>
      </c>
      <c r="L19">
        <v>0</v>
      </c>
    </row>
    <row r="20" spans="1:12">
      <c r="A20" t="str">
        <f>Macroelements!A20</f>
        <v>Methanospirillum psychrodurum</v>
      </c>
      <c r="B20">
        <v>5.0000000000000001E-4</v>
      </c>
      <c r="C20">
        <v>2.5000000000000001E-4</v>
      </c>
      <c r="D20">
        <v>0.02</v>
      </c>
      <c r="E20">
        <v>0.02</v>
      </c>
      <c r="F20">
        <v>0.02</v>
      </c>
      <c r="G20">
        <v>5.0000000000000001E-3</v>
      </c>
      <c r="H20">
        <v>0.02</v>
      </c>
      <c r="I20">
        <v>2.0000000000000001E-4</v>
      </c>
      <c r="J20">
        <v>0</v>
      </c>
      <c r="K20">
        <v>0</v>
      </c>
      <c r="L20">
        <v>0</v>
      </c>
    </row>
    <row r="21" spans="1:12">
      <c r="A21" t="str">
        <f>Macroelements!A21</f>
        <v>Methanospirillum lacunae</v>
      </c>
      <c r="B21">
        <v>0.02</v>
      </c>
      <c r="C21">
        <v>0.02</v>
      </c>
      <c r="D21">
        <v>0.1</v>
      </c>
      <c r="E21">
        <v>0.05</v>
      </c>
      <c r="F21">
        <v>0.05</v>
      </c>
      <c r="G21">
        <v>0.05</v>
      </c>
      <c r="H21">
        <v>0.05</v>
      </c>
      <c r="I21">
        <v>1E-3</v>
      </c>
      <c r="J21">
        <v>0.05</v>
      </c>
      <c r="K21">
        <v>0.05</v>
      </c>
      <c r="L21">
        <v>0</v>
      </c>
    </row>
    <row r="22" spans="1:12">
      <c r="A22" t="str">
        <f>Macroelements!A22</f>
        <v>Methanospirillurn hungatii</v>
      </c>
      <c r="B22">
        <v>0.02</v>
      </c>
      <c r="C22">
        <v>0.02</v>
      </c>
      <c r="D22">
        <v>0.1</v>
      </c>
      <c r="E22">
        <v>0.05</v>
      </c>
      <c r="F22">
        <v>0.05</v>
      </c>
      <c r="G22">
        <v>0.05</v>
      </c>
      <c r="H22">
        <v>0.05</v>
      </c>
      <c r="I22">
        <v>1E-3</v>
      </c>
      <c r="J22">
        <v>0.05</v>
      </c>
      <c r="K22">
        <v>0.05</v>
      </c>
      <c r="L22">
        <v>0</v>
      </c>
    </row>
    <row r="23" spans="1:12">
      <c r="A23" t="str">
        <f>Macroelements!A23</f>
        <v>Methanosphaerula palustris</v>
      </c>
      <c r="B23">
        <v>0.02</v>
      </c>
      <c r="C23">
        <v>0.02</v>
      </c>
      <c r="D23">
        <v>0.1</v>
      </c>
      <c r="E23">
        <v>0.05</v>
      </c>
      <c r="F23">
        <v>0.05</v>
      </c>
      <c r="G23">
        <v>0.05</v>
      </c>
      <c r="H23">
        <v>0.05</v>
      </c>
      <c r="I23">
        <v>1E-3</v>
      </c>
      <c r="J23">
        <v>0.05</v>
      </c>
      <c r="K23">
        <v>0.05</v>
      </c>
      <c r="L23">
        <v>70.59</v>
      </c>
    </row>
    <row r="24" spans="1:12">
      <c r="A24" t="str">
        <f>Macroelements!A24</f>
        <v>Methanosphaera stadtmaniae</v>
      </c>
      <c r="B24">
        <v>0.02</v>
      </c>
      <c r="C24">
        <v>0</v>
      </c>
      <c r="D24">
        <v>0</v>
      </c>
      <c r="E24">
        <v>0</v>
      </c>
      <c r="F24">
        <v>0.05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 t="str">
        <f>Macroelements!A25</f>
        <v>Methanosphaera cuniculi</v>
      </c>
      <c r="B25">
        <v>0.02</v>
      </c>
      <c r="C25">
        <v>0.02</v>
      </c>
      <c r="D25">
        <v>0.1</v>
      </c>
      <c r="E25">
        <v>0.05</v>
      </c>
      <c r="F25">
        <v>0.05</v>
      </c>
      <c r="G25">
        <v>0.05</v>
      </c>
      <c r="H25">
        <v>0.05</v>
      </c>
      <c r="I25">
        <v>1E-3</v>
      </c>
      <c r="J25">
        <v>0.05</v>
      </c>
      <c r="K25">
        <v>0.05</v>
      </c>
      <c r="L25">
        <v>0</v>
      </c>
    </row>
    <row r="26" spans="1:12">
      <c r="A26" t="str">
        <f>Macroelements!A26</f>
        <v>Methanosarcina vacuolata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 t="str">
        <f>Macroelements!A27</f>
        <v>Methanosarcina thermophila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 t="str">
        <f>Macroelements!A28</f>
        <v>Methanosarcina spelaei</v>
      </c>
      <c r="B28">
        <v>2.0000000000000001E-4</v>
      </c>
      <c r="C28">
        <v>2.0000000000000001E-4</v>
      </c>
      <c r="D28">
        <v>1E-3</v>
      </c>
      <c r="E28">
        <v>0</v>
      </c>
      <c r="F28">
        <v>5.0000000000000001E-4</v>
      </c>
      <c r="G28">
        <v>5.0000000000000001E-4</v>
      </c>
      <c r="H28">
        <v>5.0000000000000001E-4</v>
      </c>
      <c r="I28">
        <v>1.0000000000000001E-5</v>
      </c>
      <c r="J28">
        <v>5.0000000000000001E-4</v>
      </c>
      <c r="K28">
        <v>5.0000000000000001E-4</v>
      </c>
      <c r="L28">
        <v>0</v>
      </c>
    </row>
    <row r="29" spans="1:12">
      <c r="A29" t="str">
        <f>Macroelements!A29</f>
        <v>Methanosarcina soligelidi</v>
      </c>
      <c r="B29">
        <v>5.0000000000000001E-3</v>
      </c>
      <c r="C29">
        <v>2.5000000000000001E-3</v>
      </c>
      <c r="D29">
        <v>0.2</v>
      </c>
      <c r="E29">
        <v>0.2</v>
      </c>
      <c r="F29">
        <v>0.2</v>
      </c>
      <c r="G29">
        <v>0.2</v>
      </c>
      <c r="H29">
        <v>0.2</v>
      </c>
      <c r="I29">
        <v>2E-3</v>
      </c>
      <c r="J29">
        <v>5.0000000000000001E-3</v>
      </c>
      <c r="K29">
        <v>0</v>
      </c>
      <c r="L29">
        <v>0</v>
      </c>
    </row>
    <row r="30" spans="1:12">
      <c r="A30" t="str">
        <f>Macroelements!A30</f>
        <v>Methanosarcina siciliae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tr">
        <f>Macroelements!A31</f>
        <v>Methanosarcina semesiae</v>
      </c>
      <c r="B31">
        <v>0.2</v>
      </c>
      <c r="C31">
        <v>0.5</v>
      </c>
      <c r="D31">
        <v>5</v>
      </c>
      <c r="E31">
        <v>1</v>
      </c>
      <c r="F31">
        <v>2</v>
      </c>
      <c r="G31">
        <v>2</v>
      </c>
      <c r="H31">
        <v>1</v>
      </c>
      <c r="I31">
        <v>1</v>
      </c>
      <c r="J31">
        <v>1</v>
      </c>
      <c r="K31">
        <v>0.5</v>
      </c>
      <c r="L31">
        <v>0</v>
      </c>
    </row>
    <row r="32" spans="1:12">
      <c r="A32" t="str">
        <f>Macroelements!A32</f>
        <v>Methanosarcina mazei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Macroelements!A33</f>
        <v>Methanosarcina lacustris</v>
      </c>
      <c r="B33">
        <v>0.02</v>
      </c>
      <c r="C33">
        <v>0.02</v>
      </c>
      <c r="D33">
        <v>0.1</v>
      </c>
      <c r="E33">
        <v>0.05</v>
      </c>
      <c r="F33">
        <v>0.05</v>
      </c>
      <c r="G33">
        <v>0.05</v>
      </c>
      <c r="H33">
        <v>0.05</v>
      </c>
      <c r="I33">
        <v>1E-3</v>
      </c>
      <c r="J33">
        <v>0.05</v>
      </c>
      <c r="K33">
        <v>0.05</v>
      </c>
      <c r="L33">
        <v>0</v>
      </c>
    </row>
    <row r="34" spans="1:12">
      <c r="A34" t="str">
        <f>Macroelements!A34</f>
        <v>Methanosarcina horonobensis</v>
      </c>
      <c r="B34">
        <v>0.02</v>
      </c>
      <c r="C34">
        <v>0.02</v>
      </c>
      <c r="D34">
        <v>0.1</v>
      </c>
      <c r="E34">
        <v>0.05</v>
      </c>
      <c r="F34">
        <v>0.05</v>
      </c>
      <c r="G34">
        <v>0.05</v>
      </c>
      <c r="H34">
        <v>0.05</v>
      </c>
      <c r="I34">
        <v>1E-3</v>
      </c>
      <c r="J34">
        <v>0.05</v>
      </c>
      <c r="K34">
        <v>0.05</v>
      </c>
      <c r="L34">
        <v>0</v>
      </c>
    </row>
    <row r="35" spans="1:12">
      <c r="A35" t="str">
        <f>Macroelements!A35</f>
        <v>Methanosarcina barkeri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Macroelements!A36</f>
        <v>Methanosarcina baltica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>
      <c r="A37" t="str">
        <f>Macroelements!A37</f>
        <v>Methanosarcina acetivorans</v>
      </c>
      <c r="B37">
        <v>0.02</v>
      </c>
      <c r="C37">
        <v>0.02</v>
      </c>
      <c r="D37">
        <v>0.1</v>
      </c>
      <c r="E37">
        <v>0.05</v>
      </c>
      <c r="F37">
        <v>0.05</v>
      </c>
      <c r="G37">
        <v>0.05</v>
      </c>
      <c r="H37">
        <v>0.05</v>
      </c>
      <c r="I37">
        <v>1E-3</v>
      </c>
      <c r="J37">
        <v>0.05</v>
      </c>
      <c r="K37">
        <v>0.05</v>
      </c>
      <c r="L37">
        <v>0</v>
      </c>
    </row>
    <row r="38" spans="1:12">
      <c r="A38" t="str">
        <f>Macroelements!A38</f>
        <v>Methanosalsum zhilinae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 t="str">
        <f>Macroelements!A39</f>
        <v>Methanosaeta thermophila</v>
      </c>
      <c r="B39">
        <v>0.02</v>
      </c>
      <c r="C39">
        <v>0.02</v>
      </c>
      <c r="D39">
        <v>0.1</v>
      </c>
      <c r="E39">
        <v>0.05</v>
      </c>
      <c r="F39">
        <v>0.05</v>
      </c>
      <c r="G39">
        <v>0.05</v>
      </c>
      <c r="H39">
        <v>0.05</v>
      </c>
      <c r="I39">
        <v>1E-3</v>
      </c>
      <c r="J39">
        <v>0.05</v>
      </c>
      <c r="K39">
        <v>0.05</v>
      </c>
      <c r="L39">
        <v>0</v>
      </c>
    </row>
    <row r="40" spans="1:12">
      <c r="A40" t="str">
        <f>Macroelements!A40</f>
        <v>Methanosaeta pelagica</v>
      </c>
      <c r="B40">
        <v>0.02</v>
      </c>
      <c r="C40">
        <v>0.02</v>
      </c>
      <c r="D40">
        <v>0.1</v>
      </c>
      <c r="E40">
        <v>0.05</v>
      </c>
      <c r="F40">
        <v>0.05</v>
      </c>
      <c r="G40">
        <v>0.05</v>
      </c>
      <c r="H40">
        <v>0.05</v>
      </c>
      <c r="I40">
        <v>1E-3</v>
      </c>
      <c r="J40">
        <v>0.05</v>
      </c>
      <c r="K40">
        <v>0.05</v>
      </c>
      <c r="L40">
        <v>0.14000000000000001</v>
      </c>
    </row>
    <row r="41" spans="1:12">
      <c r="A41" t="str">
        <f>Macroelements!A41</f>
        <v>Methanosaeta harundinacea</v>
      </c>
      <c r="B41">
        <v>2E-3</v>
      </c>
      <c r="C41">
        <v>2E-3</v>
      </c>
      <c r="D41">
        <v>0.01</v>
      </c>
      <c r="E41">
        <v>5.0000000000000001E-3</v>
      </c>
      <c r="F41">
        <v>5.0000000000000001E-3</v>
      </c>
      <c r="G41">
        <v>5.0000000000000001E-3</v>
      </c>
      <c r="H41">
        <v>5.0000000000000001E-3</v>
      </c>
      <c r="I41">
        <v>1E-4</v>
      </c>
      <c r="J41">
        <v>5.0000000000000001E-3</v>
      </c>
      <c r="K41">
        <v>5.0000000000000001E-3</v>
      </c>
      <c r="L41">
        <v>0</v>
      </c>
    </row>
    <row r="42" spans="1:12">
      <c r="A42" t="str">
        <f>Macroelements!A42</f>
        <v>Methanosaeta concilii</v>
      </c>
      <c r="B42">
        <v>0.02</v>
      </c>
      <c r="C42">
        <v>0.02</v>
      </c>
      <c r="D42">
        <v>0.1</v>
      </c>
      <c r="E42">
        <v>0.5</v>
      </c>
      <c r="F42">
        <v>0.5</v>
      </c>
      <c r="G42">
        <v>0.5</v>
      </c>
      <c r="H42">
        <v>0</v>
      </c>
      <c r="I42">
        <v>5.0000000000000001E-3</v>
      </c>
      <c r="J42">
        <v>0.5</v>
      </c>
      <c r="K42">
        <v>0.5</v>
      </c>
      <c r="L42">
        <v>0</v>
      </c>
    </row>
    <row r="43" spans="1:12">
      <c r="A43" t="str">
        <f>Macroelements!A43</f>
        <v>Methanoregula formicica</v>
      </c>
      <c r="B43">
        <v>4.9000000000000004</v>
      </c>
      <c r="C43">
        <v>8.8000000000000007</v>
      </c>
      <c r="D43">
        <v>4.0999999999999996</v>
      </c>
      <c r="E43">
        <v>7.5</v>
      </c>
      <c r="F43">
        <v>6.7</v>
      </c>
      <c r="G43">
        <v>2.4</v>
      </c>
      <c r="H43">
        <v>9.5</v>
      </c>
      <c r="I43">
        <v>0.1</v>
      </c>
      <c r="J43">
        <v>2.7</v>
      </c>
      <c r="K43">
        <v>4.0999999999999996</v>
      </c>
      <c r="L43">
        <v>0</v>
      </c>
    </row>
    <row r="44" spans="1:12">
      <c r="A44" t="str">
        <f>Macroelements!A44</f>
        <v>Methanoregula boonei</v>
      </c>
      <c r="B44">
        <v>0.2</v>
      </c>
      <c r="C44">
        <v>0.2</v>
      </c>
      <c r="D44">
        <v>1</v>
      </c>
      <c r="E44">
        <v>0.5</v>
      </c>
      <c r="F44">
        <v>0.5</v>
      </c>
      <c r="G44">
        <v>0.5</v>
      </c>
      <c r="H44">
        <v>0.5</v>
      </c>
      <c r="I44">
        <v>0.01</v>
      </c>
      <c r="J44">
        <v>0.5</v>
      </c>
      <c r="K44">
        <v>0.5</v>
      </c>
      <c r="L44">
        <v>65.586449999999999</v>
      </c>
    </row>
    <row r="45" spans="1:12">
      <c r="A45" t="str">
        <f>Macroelements!A45</f>
        <v>Methanopyrus kandleri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tr">
        <f>Macroelements!A46</f>
        <v>Methanoplanus petrolearius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tr">
        <f>Macroelements!A47</f>
        <v>Methanoplanus limicola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Macroelements!A48</f>
        <v>Methanoplanus endosymbiosus</v>
      </c>
      <c r="B48">
        <v>0.02</v>
      </c>
      <c r="C48">
        <v>0.02</v>
      </c>
      <c r="D48">
        <v>0.1</v>
      </c>
      <c r="E48">
        <v>0.5</v>
      </c>
      <c r="F48">
        <v>0.5</v>
      </c>
      <c r="G48">
        <v>0.5</v>
      </c>
      <c r="H48">
        <v>0.5</v>
      </c>
      <c r="I48">
        <v>5.0000000000000001E-3</v>
      </c>
      <c r="J48">
        <v>0.5</v>
      </c>
      <c r="K48">
        <v>0.5</v>
      </c>
      <c r="L48">
        <v>1.5999999999999999E-5</v>
      </c>
    </row>
    <row r="49" spans="1:12">
      <c r="A49" t="str">
        <f>Macroelements!A49</f>
        <v>Methanomicrococcus blatticola</v>
      </c>
      <c r="B49">
        <v>0.02</v>
      </c>
      <c r="C49">
        <v>0.02</v>
      </c>
      <c r="D49">
        <v>0.1</v>
      </c>
      <c r="E49">
        <v>0.05</v>
      </c>
      <c r="F49">
        <v>0.05</v>
      </c>
      <c r="G49">
        <v>0.05</v>
      </c>
      <c r="H49">
        <v>0.05</v>
      </c>
      <c r="I49">
        <v>1E-3</v>
      </c>
      <c r="J49">
        <v>0.05</v>
      </c>
      <c r="K49">
        <v>0.05</v>
      </c>
      <c r="L49">
        <v>1.6</v>
      </c>
    </row>
    <row r="50" spans="1:12">
      <c r="A50" t="s">
        <v>217</v>
      </c>
      <c r="B50">
        <v>0.02</v>
      </c>
      <c r="C50">
        <v>0.02</v>
      </c>
      <c r="D50">
        <v>0.1</v>
      </c>
      <c r="E50">
        <v>0.05</v>
      </c>
      <c r="F50">
        <v>0.05</v>
      </c>
      <c r="G50">
        <v>0.05</v>
      </c>
      <c r="H50">
        <v>0.05</v>
      </c>
      <c r="I50">
        <v>1E-3</v>
      </c>
      <c r="J50">
        <v>0.05</v>
      </c>
      <c r="K50">
        <v>0.05</v>
      </c>
      <c r="L50">
        <v>0</v>
      </c>
    </row>
    <row r="51" spans="1:12">
      <c r="A51" t="str">
        <f>Macroelements!A51</f>
        <v>Methanomethylovorans uponensis</v>
      </c>
      <c r="B51">
        <v>2E-3</v>
      </c>
      <c r="C51">
        <v>2E-3</v>
      </c>
      <c r="D51">
        <v>0.01</v>
      </c>
      <c r="E51">
        <v>5.0000000000000001E-3</v>
      </c>
      <c r="F51">
        <v>5.0000000000000001E-3</v>
      </c>
      <c r="G51">
        <v>5.0000000000000001E-3</v>
      </c>
      <c r="H51">
        <v>5.0000000000000001E-3</v>
      </c>
      <c r="I51">
        <v>1E-4</v>
      </c>
      <c r="J51">
        <v>5.0000000000000001E-3</v>
      </c>
      <c r="K51">
        <v>5.0000000000000001E-3</v>
      </c>
      <c r="L51">
        <v>0</v>
      </c>
    </row>
    <row r="52" spans="1:12">
      <c r="A52" t="str">
        <f>Macroelements!A52</f>
        <v>Methanomethylovorans thermophila</v>
      </c>
      <c r="B52">
        <v>4.0000000000000001E-3</v>
      </c>
      <c r="C52">
        <v>0</v>
      </c>
      <c r="D52">
        <v>0.1</v>
      </c>
      <c r="E52">
        <v>0.02</v>
      </c>
      <c r="F52">
        <v>0.04</v>
      </c>
      <c r="G52">
        <v>0.04</v>
      </c>
      <c r="H52">
        <v>0.02</v>
      </c>
      <c r="I52">
        <v>0.02</v>
      </c>
      <c r="J52">
        <v>0.02</v>
      </c>
      <c r="K52">
        <v>0</v>
      </c>
      <c r="L52">
        <v>0</v>
      </c>
    </row>
    <row r="53" spans="1:12">
      <c r="A53" t="str">
        <f>Macroelements!A53</f>
        <v>Methanomethylovorans hollandica</v>
      </c>
      <c r="B53">
        <v>0.02</v>
      </c>
      <c r="C53">
        <v>0.05</v>
      </c>
      <c r="D53">
        <v>0.5</v>
      </c>
      <c r="E53">
        <v>0.1</v>
      </c>
      <c r="F53">
        <v>0.2</v>
      </c>
      <c r="G53">
        <v>0.2</v>
      </c>
      <c r="H53">
        <v>0.1</v>
      </c>
      <c r="I53">
        <v>0.1</v>
      </c>
      <c r="J53">
        <v>0.1</v>
      </c>
      <c r="K53">
        <v>0.05</v>
      </c>
      <c r="L53">
        <v>0</v>
      </c>
    </row>
    <row r="54" spans="1:12">
      <c r="A54" t="str">
        <f>Macroelements!A54</f>
        <v>Methanomassiliicoccus luminyensis</v>
      </c>
      <c r="B54">
        <v>0.02</v>
      </c>
      <c r="C54">
        <v>0.02</v>
      </c>
      <c r="D54">
        <v>0.1</v>
      </c>
      <c r="E54">
        <v>0.05</v>
      </c>
      <c r="F54">
        <v>0.05</v>
      </c>
      <c r="G54">
        <v>0.05</v>
      </c>
      <c r="H54">
        <v>0.05</v>
      </c>
      <c r="I54">
        <v>1E-3</v>
      </c>
      <c r="J54">
        <v>0.05</v>
      </c>
      <c r="K54">
        <v>0.05</v>
      </c>
      <c r="L54">
        <v>0</v>
      </c>
    </row>
    <row r="55" spans="1:12">
      <c r="A55" t="str">
        <f>Macroelements!A55</f>
        <v>Methanolobus zinderi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 t="str">
        <f>Macroelements!A56</f>
        <v>Methanolobus vulcani</v>
      </c>
      <c r="B56">
        <v>0.02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tr">
        <f>Macroelements!A57</f>
        <v>Methanolobus tindarius</v>
      </c>
      <c r="B57">
        <v>0.02</v>
      </c>
      <c r="C57">
        <v>0.02</v>
      </c>
      <c r="D57">
        <v>0.1</v>
      </c>
      <c r="E57">
        <v>0.05</v>
      </c>
      <c r="F57">
        <v>0.05</v>
      </c>
      <c r="G57">
        <v>0.05</v>
      </c>
      <c r="H57">
        <v>0.05</v>
      </c>
      <c r="I57">
        <v>1E-3</v>
      </c>
      <c r="J57">
        <v>0.05</v>
      </c>
      <c r="K57">
        <v>0.05</v>
      </c>
      <c r="L57">
        <v>0</v>
      </c>
    </row>
    <row r="58" spans="1:12">
      <c r="A58" t="str">
        <f>Macroelements!A58</f>
        <v>Methanolobus taylorii</v>
      </c>
      <c r="B58">
        <v>0</v>
      </c>
      <c r="C58">
        <v>0.2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 t="str">
        <f>Macroelements!A59</f>
        <v>Methanolobus psychrophilus</v>
      </c>
      <c r="B59">
        <v>0.02</v>
      </c>
      <c r="C59">
        <v>0.02</v>
      </c>
      <c r="D59">
        <v>0.1</v>
      </c>
      <c r="E59">
        <v>0.05</v>
      </c>
      <c r="F59">
        <v>0.05</v>
      </c>
      <c r="G59">
        <v>0.05</v>
      </c>
      <c r="H59">
        <v>0.05</v>
      </c>
      <c r="I59">
        <v>1E-3</v>
      </c>
      <c r="J59">
        <v>0.05</v>
      </c>
      <c r="K59">
        <v>0.05</v>
      </c>
      <c r="L59">
        <v>0</v>
      </c>
    </row>
    <row r="60" spans="1:12">
      <c r="A60" t="str">
        <f>Macroelements!A60</f>
        <v>Methanolobus profundi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 t="str">
        <f>Macroelements!A61</f>
        <v>Methanolobus oregonensis</v>
      </c>
      <c r="B61">
        <v>0.2</v>
      </c>
      <c r="C61">
        <v>0.2</v>
      </c>
      <c r="D61">
        <v>1</v>
      </c>
      <c r="E61">
        <v>0.5</v>
      </c>
      <c r="F61">
        <v>0.5</v>
      </c>
      <c r="G61">
        <v>0.5</v>
      </c>
      <c r="H61">
        <v>0.5</v>
      </c>
      <c r="I61">
        <v>0.01</v>
      </c>
      <c r="J61">
        <v>0.5</v>
      </c>
      <c r="K61">
        <v>0.5</v>
      </c>
      <c r="L61">
        <v>0.5</v>
      </c>
    </row>
    <row r="62" spans="1:12">
      <c r="A62" t="str">
        <f>Macroelements!A62</f>
        <v>Methanolobus bombayensis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 t="str">
        <f>Macroelements!A63</f>
        <v>Methanolinea tarda</v>
      </c>
      <c r="B63">
        <v>4.8861999999999994E-3</v>
      </c>
      <c r="C63">
        <v>8.8279499999999993E-3</v>
      </c>
      <c r="D63">
        <v>4.11276E-3</v>
      </c>
      <c r="E63">
        <v>7.5271999999999995E-3</v>
      </c>
      <c r="F63">
        <v>6.7453999999999986E-3</v>
      </c>
      <c r="G63">
        <v>2.4621879999999997E-3</v>
      </c>
      <c r="H63">
        <v>4.3845999999999998E-3</v>
      </c>
      <c r="I63">
        <v>2.7107399999999997E-2</v>
      </c>
      <c r="J63">
        <v>2.7427999999999997E-3</v>
      </c>
      <c r="K63">
        <v>4.1266000000000002E-3</v>
      </c>
    </row>
    <row r="64" spans="1:12">
      <c r="A64" t="str">
        <f>Macroelements!A64</f>
        <v>Methanolinea mesophila</v>
      </c>
      <c r="B64">
        <v>4.9000000000000007E-3</v>
      </c>
      <c r="C64">
        <v>8.8000000000000005E-3</v>
      </c>
      <c r="D64">
        <v>4.0999999999999995E-3</v>
      </c>
      <c r="E64">
        <v>7.4999999999999997E-3</v>
      </c>
      <c r="F64">
        <v>6.7000000000000002E-3</v>
      </c>
      <c r="G64">
        <v>2.3999999999999998E-3</v>
      </c>
      <c r="H64">
        <v>9.4999999999999998E-3</v>
      </c>
      <c r="I64">
        <v>2.7100000000000003E-2</v>
      </c>
      <c r="J64">
        <v>2.7000000000000001E-3</v>
      </c>
      <c r="K64">
        <v>4.0999999999999995E-3</v>
      </c>
      <c r="L64">
        <v>0</v>
      </c>
    </row>
    <row r="65" spans="1:12">
      <c r="A65" t="str">
        <f>Macroelements!A65</f>
        <v>Methanolacinia paynteri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K65">
        <v>0</v>
      </c>
      <c r="L65">
        <v>0</v>
      </c>
    </row>
    <row r="66" spans="1:12">
      <c r="A66" t="str">
        <f>Macroelements!A66</f>
        <v>Methanohalophilus portucalensis</v>
      </c>
      <c r="B66">
        <v>0.02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0.05</v>
      </c>
      <c r="K66">
        <v>0</v>
      </c>
      <c r="L66">
        <v>0</v>
      </c>
    </row>
    <row r="67" spans="1:12">
      <c r="A67" t="str">
        <f>Macroelements!A67</f>
        <v>Methanohalophilus mahii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t="str">
        <f>Macroelements!A68</f>
        <v>Methanohalophilus levihalophilus</v>
      </c>
      <c r="B68">
        <v>9.7723999999999988E-3</v>
      </c>
      <c r="C68">
        <v>1.7655899999999999E-2</v>
      </c>
      <c r="D68">
        <v>8.2255200000000001E-3</v>
      </c>
      <c r="E68">
        <v>1.5054399999999999E-2</v>
      </c>
      <c r="F68">
        <v>1.3490799999999997E-2</v>
      </c>
      <c r="G68">
        <v>4.9243759999999994E-3</v>
      </c>
      <c r="H68">
        <v>8.7691999999999996E-3</v>
      </c>
      <c r="I68">
        <v>5.4214799999999994E-2</v>
      </c>
      <c r="J68">
        <v>5.4855999999999993E-3</v>
      </c>
      <c r="K68">
        <v>8.2532000000000005E-3</v>
      </c>
      <c r="L68">
        <v>0</v>
      </c>
    </row>
    <row r="69" spans="1:12">
      <c r="A69" t="str">
        <f>Macroelements!A69</f>
        <v>Methanohalophilus halophilus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ht="14.4">
      <c r="A70" t="str">
        <f>Macroelements!A70</f>
        <v>Methanohalophilus euhalobius</v>
      </c>
      <c r="B70" s="11" t="s">
        <v>264</v>
      </c>
      <c r="C70" s="11" t="s">
        <v>264</v>
      </c>
      <c r="D70" s="11" t="s">
        <v>264</v>
      </c>
      <c r="E70" s="11" t="s">
        <v>264</v>
      </c>
      <c r="F70" s="11" t="s">
        <v>264</v>
      </c>
      <c r="G70" s="11" t="s">
        <v>264</v>
      </c>
      <c r="H70" s="11" t="s">
        <v>264</v>
      </c>
      <c r="I70" s="11" t="s">
        <v>264</v>
      </c>
      <c r="J70" s="11" t="s">
        <v>264</v>
      </c>
      <c r="K70" s="11" t="s">
        <v>264</v>
      </c>
      <c r="L70" s="11" t="s">
        <v>264</v>
      </c>
    </row>
    <row r="71" spans="1:12" ht="14.4">
      <c r="A71" t="str">
        <f>Macroelements!A71</f>
        <v>Methanohalobium evestigatum</v>
      </c>
      <c r="B71" s="11" t="s">
        <v>264</v>
      </c>
      <c r="C71" s="11" t="s">
        <v>264</v>
      </c>
      <c r="D71" s="11" t="s">
        <v>264</v>
      </c>
      <c r="E71" s="11" t="s">
        <v>264</v>
      </c>
      <c r="F71" s="11" t="s">
        <v>264</v>
      </c>
      <c r="G71" s="11" t="s">
        <v>264</v>
      </c>
      <c r="H71" s="11" t="s">
        <v>264</v>
      </c>
      <c r="I71" s="11" t="s">
        <v>264</v>
      </c>
      <c r="J71" s="11" t="s">
        <v>264</v>
      </c>
      <c r="K71" s="11" t="s">
        <v>264</v>
      </c>
      <c r="L71" s="11" t="s">
        <v>264</v>
      </c>
    </row>
    <row r="72" spans="1:12">
      <c r="A72" t="str">
        <f>Macroelements!A72</f>
        <v>Methanogenium organophilum</v>
      </c>
      <c r="B72">
        <v>0.05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0.05</v>
      </c>
      <c r="J72">
        <v>0.05</v>
      </c>
      <c r="K72">
        <v>0</v>
      </c>
      <c r="L72">
        <v>0</v>
      </c>
    </row>
    <row r="73" spans="1:12">
      <c r="A73" t="str">
        <f>Macroelements!A73</f>
        <v>Methanogenium marinum</v>
      </c>
      <c r="B73">
        <v>0</v>
      </c>
      <c r="C73">
        <v>0</v>
      </c>
      <c r="D73">
        <v>0</v>
      </c>
      <c r="E73">
        <v>0.25</v>
      </c>
      <c r="F73">
        <v>0.5</v>
      </c>
      <c r="G73">
        <v>0</v>
      </c>
      <c r="H73">
        <v>0</v>
      </c>
      <c r="I73">
        <v>0.25</v>
      </c>
      <c r="J73">
        <v>0</v>
      </c>
      <c r="K73">
        <v>0</v>
      </c>
      <c r="L73">
        <v>0</v>
      </c>
    </row>
    <row r="74" spans="1:12">
      <c r="A74" t="str">
        <f>Macroelements!A74</f>
        <v>Methanogenium frigidum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tr">
        <f>Macroelements!A75</f>
        <v>Methanogenium cariaci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t="str">
        <f>Macroelements!A76</f>
        <v>Methanogenium boonei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0.5</v>
      </c>
    </row>
    <row r="77" spans="1:12">
      <c r="A77" t="str">
        <f>Macroelements!A77</f>
        <v>Methanofollis tationis</v>
      </c>
      <c r="B77">
        <v>0.02</v>
      </c>
      <c r="C77">
        <v>0.02</v>
      </c>
      <c r="D77">
        <v>0.1</v>
      </c>
      <c r="E77">
        <v>0.05</v>
      </c>
      <c r="F77">
        <v>0.05</v>
      </c>
      <c r="G77">
        <v>0.05</v>
      </c>
      <c r="H77">
        <v>0.05</v>
      </c>
      <c r="I77">
        <v>1E-3</v>
      </c>
      <c r="J77">
        <v>0.05</v>
      </c>
      <c r="K77">
        <v>0.05</v>
      </c>
      <c r="L77">
        <v>0</v>
      </c>
    </row>
    <row r="78" spans="1:12">
      <c r="A78" t="str">
        <f>Macroelements!A78</f>
        <v>Methanofollis liminatans</v>
      </c>
      <c r="B78">
        <v>0.02</v>
      </c>
      <c r="C78">
        <v>0.02</v>
      </c>
      <c r="D78">
        <v>0.1</v>
      </c>
      <c r="E78">
        <v>0.05</v>
      </c>
      <c r="F78">
        <v>0.05</v>
      </c>
      <c r="G78">
        <v>0.05</v>
      </c>
      <c r="H78">
        <v>0.05</v>
      </c>
      <c r="I78">
        <v>1E-3</v>
      </c>
      <c r="J78">
        <v>0.05</v>
      </c>
      <c r="K78">
        <v>0.05</v>
      </c>
      <c r="L78">
        <v>0</v>
      </c>
    </row>
    <row r="79" spans="1:12">
      <c r="A79" t="str">
        <f>Macroelements!A79</f>
        <v>Methanofollis formosanus</v>
      </c>
      <c r="B79">
        <v>0.02</v>
      </c>
      <c r="C79">
        <v>0.02</v>
      </c>
      <c r="D79">
        <v>0.1</v>
      </c>
      <c r="E79">
        <v>0.05</v>
      </c>
      <c r="F79">
        <v>0.05</v>
      </c>
      <c r="G79">
        <v>0.05</v>
      </c>
      <c r="H79">
        <v>0.05</v>
      </c>
      <c r="I79">
        <v>1E-3</v>
      </c>
      <c r="J79">
        <v>0.05</v>
      </c>
      <c r="K79">
        <v>0.05</v>
      </c>
      <c r="L79">
        <v>0</v>
      </c>
    </row>
    <row r="80" spans="1:12">
      <c r="A80" t="str">
        <f>Macroelements!A80</f>
        <v>Methanofollis ethanolicus</v>
      </c>
      <c r="B80">
        <v>4.9000000000000007E-3</v>
      </c>
      <c r="C80">
        <v>8.8000000000000005E-3</v>
      </c>
      <c r="D80">
        <v>4.0999999999999995E-3</v>
      </c>
      <c r="E80">
        <v>7.4999999999999997E-3</v>
      </c>
      <c r="F80">
        <v>6.7000000000000002E-3</v>
      </c>
      <c r="G80">
        <v>2.3999999999999998E-3</v>
      </c>
      <c r="H80">
        <v>9.4999999999999998E-3</v>
      </c>
      <c r="I80">
        <v>2.7100000000000003E-2</v>
      </c>
      <c r="J80">
        <v>2.7000000000000001E-3</v>
      </c>
      <c r="K80">
        <v>4.0999999999999995E-3</v>
      </c>
      <c r="L80">
        <v>0</v>
      </c>
    </row>
    <row r="81" spans="1:1">
      <c r="A81">
        <f>Macroelements!A82</f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A3" sqref="A3:XFD82"/>
    </sheetView>
  </sheetViews>
  <sheetFormatPr defaultRowHeight="13.8"/>
  <cols>
    <col min="1" max="1" width="27.19921875" customWidth="1"/>
    <col min="2" max="2" width="8.59765625" customWidth="1"/>
    <col min="3" max="3" width="11.5" customWidth="1"/>
    <col min="4" max="4" width="7.8984375" customWidth="1"/>
    <col min="5" max="5" width="9.59765625" customWidth="1"/>
    <col min="6" max="6" width="9.09765625" customWidth="1"/>
    <col min="7" max="7" width="20.19921875" customWidth="1"/>
    <col min="8" max="8" width="15.3984375" customWidth="1"/>
  </cols>
  <sheetData>
    <row r="1" spans="1:12">
      <c r="B1" t="s">
        <v>71</v>
      </c>
      <c r="E1" t="s">
        <v>103</v>
      </c>
      <c r="G1" t="s">
        <v>103</v>
      </c>
    </row>
    <row r="2" spans="1:12">
      <c r="B2" t="s">
        <v>12</v>
      </c>
      <c r="C2" t="s">
        <v>13</v>
      </c>
      <c r="D2" t="s">
        <v>14</v>
      </c>
      <c r="E2" t="s">
        <v>23</v>
      </c>
      <c r="F2" t="s">
        <v>24</v>
      </c>
      <c r="G2" t="s">
        <v>68</v>
      </c>
      <c r="H2" t="s">
        <v>70</v>
      </c>
      <c r="I2" t="s">
        <v>104</v>
      </c>
      <c r="J2" t="s">
        <v>158</v>
      </c>
      <c r="K2" t="s">
        <v>167</v>
      </c>
      <c r="L2" t="s">
        <v>218</v>
      </c>
    </row>
    <row r="3" spans="1:12">
      <c r="A3" t="s">
        <v>140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 t="str">
        <f>Macroelements!A4</f>
        <v>Methermicoccus shengliensis</v>
      </c>
      <c r="B4">
        <v>0</v>
      </c>
      <c r="C4">
        <v>2</v>
      </c>
      <c r="D4">
        <v>0</v>
      </c>
      <c r="E4">
        <v>0</v>
      </c>
      <c r="F4">
        <v>2</v>
      </c>
      <c r="G4">
        <v>0</v>
      </c>
      <c r="H4">
        <v>0</v>
      </c>
      <c r="I4">
        <v>1E-3</v>
      </c>
      <c r="J4">
        <v>0</v>
      </c>
      <c r="K4">
        <v>0</v>
      </c>
      <c r="L4">
        <v>0</v>
      </c>
    </row>
    <row r="5" spans="1:12">
      <c r="A5" t="s">
        <v>111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 t="str">
        <f>Macroelements!A6</f>
        <v>Methanotorris formicicus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1E-3</v>
      </c>
      <c r="J6">
        <v>0</v>
      </c>
      <c r="K6">
        <v>0</v>
      </c>
      <c r="L6">
        <v>0</v>
      </c>
    </row>
    <row r="7" spans="1:12">
      <c r="A7" t="s">
        <v>114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 s="5" t="s">
        <v>115</v>
      </c>
      <c r="B8">
        <v>0</v>
      </c>
      <c r="C8">
        <v>2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 t="str">
        <f>Macroelements!A9</f>
        <v>Methanothermococcus thermolithotrophicus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0</v>
      </c>
      <c r="L9">
        <v>0</v>
      </c>
    </row>
    <row r="10" spans="1:12">
      <c r="A10" t="s">
        <v>120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1E-3</v>
      </c>
      <c r="J10">
        <v>0</v>
      </c>
      <c r="K10">
        <v>0</v>
      </c>
      <c r="L10">
        <v>0</v>
      </c>
    </row>
    <row r="11" spans="1:12">
      <c r="A11" t="str">
        <f>Macroelements!A11</f>
        <v>Methanothermobacter wolfeii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>
      <c r="A12" t="s">
        <v>130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2E-3</v>
      </c>
      <c r="J12">
        <v>0</v>
      </c>
      <c r="K12">
        <v>0</v>
      </c>
      <c r="L12">
        <v>0</v>
      </c>
    </row>
    <row r="13" spans="1:12">
      <c r="A13" t="s">
        <v>133</v>
      </c>
      <c r="B13">
        <v>0</v>
      </c>
      <c r="C13">
        <v>0.5</v>
      </c>
      <c r="D13">
        <v>0</v>
      </c>
      <c r="E13">
        <v>0</v>
      </c>
      <c r="F13">
        <v>0</v>
      </c>
      <c r="G13">
        <v>0</v>
      </c>
      <c r="H13">
        <v>0</v>
      </c>
      <c r="I13">
        <v>2E-3</v>
      </c>
      <c r="J13">
        <v>0</v>
      </c>
      <c r="K13">
        <v>0</v>
      </c>
      <c r="L13">
        <v>0</v>
      </c>
    </row>
    <row r="14" spans="1:12">
      <c r="A14" t="str">
        <f>Macroelements!A14</f>
        <v>Methanobacterium thermoautotrophicum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 t="str">
        <f>Macroelements!A15</f>
        <v>Methanothermobacter tenebrarum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1E-3</v>
      </c>
      <c r="J15">
        <v>0</v>
      </c>
      <c r="K15">
        <v>0</v>
      </c>
      <c r="L15">
        <v>0</v>
      </c>
    </row>
    <row r="16" spans="1:12">
      <c r="A16" t="str">
        <f>Macroelements!A16</f>
        <v>Methanothermobacter marburgensis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4.5999999999999999E-3</v>
      </c>
      <c r="J16">
        <v>0</v>
      </c>
      <c r="K16">
        <v>0</v>
      </c>
      <c r="L16">
        <v>0</v>
      </c>
    </row>
    <row r="17" spans="1:12">
      <c r="A17" t="str">
        <f>Macroelements!A17</f>
        <v>Methanobacterium defluvii</v>
      </c>
      <c r="B17">
        <v>0</v>
      </c>
      <c r="C17">
        <v>0.5</v>
      </c>
      <c r="D17">
        <v>0</v>
      </c>
      <c r="E17">
        <v>0</v>
      </c>
      <c r="F17">
        <v>0</v>
      </c>
      <c r="G17">
        <v>0</v>
      </c>
      <c r="H17">
        <v>0</v>
      </c>
      <c r="I17">
        <v>2E-3</v>
      </c>
      <c r="J17">
        <v>0</v>
      </c>
      <c r="K17">
        <v>0</v>
      </c>
      <c r="L17">
        <v>0</v>
      </c>
    </row>
    <row r="18" spans="1:12">
      <c r="A18" t="str">
        <f>Macroelements!A18</f>
        <v>Methanothermobacter crinale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 t="str">
        <f>Macroelements!A19</f>
        <v>Methanospirillum stamsii</v>
      </c>
      <c r="B19">
        <v>0</v>
      </c>
      <c r="C19">
        <v>0.02</v>
      </c>
      <c r="D19">
        <v>0</v>
      </c>
      <c r="E19">
        <v>0</v>
      </c>
      <c r="F19">
        <v>0</v>
      </c>
      <c r="G19">
        <v>0</v>
      </c>
      <c r="H19">
        <v>0</v>
      </c>
      <c r="I19">
        <v>2E-3</v>
      </c>
      <c r="J19">
        <v>0</v>
      </c>
      <c r="K19">
        <v>0</v>
      </c>
      <c r="L19">
        <v>0</v>
      </c>
    </row>
    <row r="20" spans="1:12">
      <c r="A20" t="str">
        <f>Macroelements!A20</f>
        <v>Methanospirillum psychrodurum</v>
      </c>
      <c r="B20">
        <v>0</v>
      </c>
      <c r="C20">
        <v>2</v>
      </c>
      <c r="D20">
        <v>0</v>
      </c>
      <c r="E20">
        <v>0</v>
      </c>
      <c r="F20">
        <v>4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ht="14.4">
      <c r="A21" t="str">
        <f>Macroelements!A21</f>
        <v>Methanospirillum lacunae</v>
      </c>
      <c r="B21">
        <v>0</v>
      </c>
      <c r="C21" s="12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>
      <c r="A22" t="str">
        <f>Macroelements!A22</f>
        <v>Methanospirillurn hungatii</v>
      </c>
      <c r="B22">
        <v>0</v>
      </c>
      <c r="C22">
        <v>2</v>
      </c>
      <c r="D22">
        <v>0</v>
      </c>
      <c r="E22">
        <v>0</v>
      </c>
      <c r="F22">
        <v>2</v>
      </c>
      <c r="G22">
        <v>0</v>
      </c>
      <c r="H22">
        <v>0</v>
      </c>
      <c r="I22">
        <v>1E-3</v>
      </c>
      <c r="J22">
        <v>0</v>
      </c>
      <c r="K22">
        <v>0</v>
      </c>
      <c r="L22">
        <v>0</v>
      </c>
    </row>
    <row r="23" spans="1:12">
      <c r="A23" t="str">
        <f>Macroelements!A23</f>
        <v>Methanosphaerula palustris</v>
      </c>
      <c r="B23">
        <v>0</v>
      </c>
      <c r="C23">
        <v>2</v>
      </c>
      <c r="D23">
        <v>0</v>
      </c>
      <c r="E23">
        <v>0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 t="str">
        <f>Macroelements!A24</f>
        <v>Methanosphaera stadtmaniae</v>
      </c>
      <c r="B24">
        <v>0</v>
      </c>
      <c r="C24">
        <v>2</v>
      </c>
      <c r="D24">
        <v>0</v>
      </c>
      <c r="E24">
        <v>100</v>
      </c>
      <c r="F24">
        <v>2</v>
      </c>
      <c r="G24">
        <v>0</v>
      </c>
      <c r="H24">
        <v>0</v>
      </c>
      <c r="I24">
        <v>1E-3</v>
      </c>
      <c r="J24">
        <v>131.1729</v>
      </c>
      <c r="K24">
        <v>0</v>
      </c>
      <c r="L24">
        <v>0</v>
      </c>
    </row>
    <row r="25" spans="1:12">
      <c r="A25" t="str">
        <f>Macroelements!A25</f>
        <v>Methanosphaera cuniculi</v>
      </c>
      <c r="B25">
        <v>0</v>
      </c>
      <c r="C25">
        <v>1</v>
      </c>
      <c r="D25">
        <v>0</v>
      </c>
      <c r="E25">
        <v>0</v>
      </c>
      <c r="F25">
        <v>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 t="str">
        <f>Macroelements!A26</f>
        <v>Methanosarcina vacuolata</v>
      </c>
      <c r="B26">
        <v>0</v>
      </c>
      <c r="C26">
        <v>2</v>
      </c>
      <c r="D26">
        <v>0</v>
      </c>
      <c r="E26">
        <v>0</v>
      </c>
      <c r="F26">
        <v>2</v>
      </c>
      <c r="G26">
        <v>0</v>
      </c>
      <c r="H26">
        <v>0</v>
      </c>
      <c r="I26">
        <v>1E-3</v>
      </c>
      <c r="J26">
        <v>0</v>
      </c>
      <c r="K26">
        <v>0</v>
      </c>
      <c r="L26">
        <v>0</v>
      </c>
    </row>
    <row r="27" spans="1:12">
      <c r="A27" t="str">
        <f>Macroelements!A27</f>
        <v>Methanosarcina thermophila</v>
      </c>
      <c r="B27">
        <v>0</v>
      </c>
      <c r="C27">
        <v>0.2</v>
      </c>
      <c r="D27">
        <v>0</v>
      </c>
      <c r="E27">
        <v>0</v>
      </c>
      <c r="F27">
        <v>0</v>
      </c>
      <c r="G27">
        <v>0</v>
      </c>
      <c r="H27">
        <v>0</v>
      </c>
      <c r="I27">
        <v>1E-3</v>
      </c>
      <c r="J27">
        <v>0</v>
      </c>
      <c r="K27">
        <v>15</v>
      </c>
      <c r="L27">
        <v>0</v>
      </c>
    </row>
    <row r="28" spans="1:12">
      <c r="A28" t="str">
        <f>Macroelements!A28</f>
        <v>Methanosarcina spelaei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2E-3</v>
      </c>
      <c r="J28">
        <v>0</v>
      </c>
      <c r="K28">
        <v>0</v>
      </c>
      <c r="L28">
        <v>0</v>
      </c>
    </row>
    <row r="29" spans="1:12">
      <c r="A29" t="str">
        <f>Macroelements!A29</f>
        <v>Methanosarcina soligelidi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2E-3</v>
      </c>
      <c r="J29">
        <v>0</v>
      </c>
      <c r="K29">
        <v>0</v>
      </c>
      <c r="L29">
        <v>0</v>
      </c>
    </row>
    <row r="30" spans="1:12">
      <c r="A30" t="str">
        <f>Macroelements!A30</f>
        <v>Methanosarcina siciliae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1E-3</v>
      </c>
      <c r="J30">
        <v>0</v>
      </c>
      <c r="K30">
        <v>0</v>
      </c>
      <c r="L30">
        <v>0</v>
      </c>
    </row>
    <row r="31" spans="1:12">
      <c r="A31" t="str">
        <f>Macroelements!A31</f>
        <v>Methanosarcina semesiae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>
      <c r="A32" t="str">
        <f>Macroelements!A32</f>
        <v>Methanosarcina mazei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 t="str">
        <f>Macroelements!A33</f>
        <v>Methanosarcina lacustris</v>
      </c>
      <c r="B33">
        <v>0</v>
      </c>
      <c r="C33">
        <v>0.02</v>
      </c>
      <c r="D33">
        <v>0</v>
      </c>
      <c r="E33">
        <v>0</v>
      </c>
      <c r="F33">
        <v>0</v>
      </c>
      <c r="G33">
        <v>0</v>
      </c>
      <c r="H33">
        <v>0</v>
      </c>
      <c r="I33">
        <v>2E-3</v>
      </c>
      <c r="J33">
        <v>0</v>
      </c>
      <c r="K33">
        <v>0</v>
      </c>
      <c r="L33">
        <v>0</v>
      </c>
    </row>
    <row r="34" spans="1:12">
      <c r="A34" t="str">
        <f>Macroelements!A34</f>
        <v>Methanosarcina horonobensis</v>
      </c>
      <c r="B34">
        <v>2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1E-3</v>
      </c>
      <c r="J34">
        <v>0</v>
      </c>
      <c r="K34">
        <v>0</v>
      </c>
      <c r="L34">
        <v>0</v>
      </c>
    </row>
    <row r="35" spans="1:12">
      <c r="A35" t="str">
        <f>Macroelements!A35</f>
        <v>Methanosarcina barkeri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 t="str">
        <f>Macroelements!A36</f>
        <v>Methanosarcina baltica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1E-3</v>
      </c>
      <c r="J36">
        <v>0</v>
      </c>
      <c r="K36">
        <v>0</v>
      </c>
      <c r="L36">
        <v>0</v>
      </c>
    </row>
    <row r="37" spans="1:12">
      <c r="A37" t="str">
        <f>Macroelements!A37</f>
        <v>Methanosarcina acetivorans</v>
      </c>
      <c r="B37">
        <v>0</v>
      </c>
      <c r="C37">
        <v>0.1</v>
      </c>
      <c r="D37">
        <v>0</v>
      </c>
      <c r="E37">
        <v>0</v>
      </c>
      <c r="F37">
        <v>0</v>
      </c>
      <c r="G37">
        <v>0</v>
      </c>
      <c r="H37">
        <v>0</v>
      </c>
      <c r="I37">
        <v>1E-3</v>
      </c>
      <c r="J37">
        <v>0</v>
      </c>
      <c r="K37">
        <v>0</v>
      </c>
      <c r="L37">
        <v>0</v>
      </c>
    </row>
    <row r="38" spans="1:12">
      <c r="A38" t="str">
        <f>Macroelements!A38</f>
        <v>Methanosalsum zhilinae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1E-3</v>
      </c>
      <c r="J38">
        <v>0</v>
      </c>
      <c r="K38">
        <v>0</v>
      </c>
      <c r="L38">
        <v>0</v>
      </c>
    </row>
    <row r="39" spans="1:12">
      <c r="A39" t="s">
        <v>191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1E-3</v>
      </c>
      <c r="J39">
        <v>0</v>
      </c>
      <c r="K39">
        <v>0</v>
      </c>
      <c r="L39">
        <v>0</v>
      </c>
    </row>
    <row r="40" spans="1:12">
      <c r="A40" t="str">
        <f>Macroelements!A40</f>
        <v>Methanosaeta pelagica</v>
      </c>
      <c r="B40">
        <v>0</v>
      </c>
      <c r="C40">
        <v>0</v>
      </c>
      <c r="D40">
        <v>0</v>
      </c>
      <c r="E40">
        <v>0</v>
      </c>
      <c r="F40">
        <v>0.4</v>
      </c>
      <c r="G40">
        <v>0</v>
      </c>
      <c r="H40">
        <v>0</v>
      </c>
      <c r="I40">
        <v>1E-3</v>
      </c>
      <c r="J40">
        <v>0</v>
      </c>
      <c r="K40">
        <v>0</v>
      </c>
      <c r="L40">
        <v>0</v>
      </c>
    </row>
    <row r="41" spans="1:12">
      <c r="A41" t="s">
        <v>199</v>
      </c>
      <c r="B41">
        <v>0</v>
      </c>
      <c r="C41">
        <v>0.5</v>
      </c>
      <c r="D41">
        <v>0.5</v>
      </c>
      <c r="E41">
        <v>0</v>
      </c>
      <c r="F41">
        <v>0</v>
      </c>
      <c r="G41">
        <v>0</v>
      </c>
      <c r="H41">
        <v>0</v>
      </c>
      <c r="I41">
        <v>1E-3</v>
      </c>
      <c r="J41">
        <v>0</v>
      </c>
      <c r="K41">
        <v>0</v>
      </c>
      <c r="L41">
        <v>0</v>
      </c>
    </row>
    <row r="42" spans="1:12">
      <c r="A42" t="s">
        <v>205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0.2</v>
      </c>
      <c r="J42">
        <v>0</v>
      </c>
      <c r="K42">
        <v>0</v>
      </c>
      <c r="L42">
        <v>0</v>
      </c>
    </row>
    <row r="43" spans="1:12">
      <c r="A43" t="str">
        <f>Macroelements!A43</f>
        <v>Methanoregula formicica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1E-3</v>
      </c>
      <c r="J43">
        <v>0</v>
      </c>
      <c r="K43">
        <v>0</v>
      </c>
      <c r="L43">
        <v>0</v>
      </c>
    </row>
    <row r="44" spans="1:12">
      <c r="A44" t="str">
        <f>Macroelements!A44</f>
        <v>Methanoregula boonei</v>
      </c>
      <c r="B44">
        <v>0</v>
      </c>
      <c r="C44">
        <v>0.2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 t="str">
        <f>Macroelements!A45</f>
        <v>Methanopyrus kandleri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2E-3</v>
      </c>
      <c r="J45">
        <v>0</v>
      </c>
      <c r="K45">
        <v>0</v>
      </c>
      <c r="L45">
        <v>0</v>
      </c>
    </row>
    <row r="46" spans="1:12">
      <c r="A46" t="str">
        <f>Macroelements!A46</f>
        <v>Methanoplanus petrolearius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1E-3</v>
      </c>
      <c r="J46">
        <v>0</v>
      </c>
      <c r="K46">
        <v>0</v>
      </c>
      <c r="L46">
        <v>0</v>
      </c>
    </row>
    <row r="47" spans="1:12">
      <c r="A47" t="str">
        <f>Macroelements!A47</f>
        <v>Methanoplanus limicola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 t="str">
        <f>Macroelements!A48</f>
        <v>Methanoplanus endosymbiosus</v>
      </c>
      <c r="B48">
        <v>0</v>
      </c>
      <c r="C48">
        <v>2</v>
      </c>
      <c r="D48">
        <v>0</v>
      </c>
      <c r="E48">
        <v>40</v>
      </c>
      <c r="F48">
        <v>0</v>
      </c>
      <c r="G48">
        <v>0</v>
      </c>
      <c r="H48">
        <v>2</v>
      </c>
      <c r="I48">
        <v>1E-3</v>
      </c>
      <c r="J48">
        <v>0</v>
      </c>
      <c r="K48">
        <v>0</v>
      </c>
      <c r="L48">
        <v>0</v>
      </c>
    </row>
    <row r="49" spans="1:12">
      <c r="A49" t="str">
        <f>Macroelements!A49</f>
        <v>Methanomicrococcus blatticola</v>
      </c>
      <c r="B49">
        <v>0</v>
      </c>
      <c r="C49">
        <v>2</v>
      </c>
      <c r="D49">
        <v>0</v>
      </c>
      <c r="E49">
        <v>0</v>
      </c>
      <c r="F49">
        <v>0</v>
      </c>
      <c r="G49">
        <v>0</v>
      </c>
      <c r="H49">
        <v>2</v>
      </c>
      <c r="I49">
        <v>1E-3</v>
      </c>
      <c r="J49">
        <v>0</v>
      </c>
      <c r="K49">
        <v>0</v>
      </c>
      <c r="L49">
        <v>0</v>
      </c>
    </row>
    <row r="50" spans="1:12">
      <c r="A50" t="str">
        <f>Macroelements!A50</f>
        <v>Methanomicrobium mobile</v>
      </c>
      <c r="B50">
        <v>0</v>
      </c>
      <c r="C50">
        <v>5</v>
      </c>
      <c r="D50">
        <v>0</v>
      </c>
      <c r="E50">
        <v>20</v>
      </c>
      <c r="F50">
        <v>0</v>
      </c>
      <c r="G50">
        <v>0</v>
      </c>
      <c r="H50">
        <v>0</v>
      </c>
      <c r="I50">
        <v>1E-3</v>
      </c>
      <c r="J50">
        <v>0</v>
      </c>
      <c r="K50">
        <v>0</v>
      </c>
      <c r="L50">
        <v>9.8000000000000004E-2</v>
      </c>
    </row>
    <row r="51" spans="1:12">
      <c r="A51" t="str">
        <f>Macroelements!A51</f>
        <v>Methanomethylovorans uponensis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1E-3</v>
      </c>
      <c r="J51">
        <v>0</v>
      </c>
      <c r="K51">
        <v>0</v>
      </c>
      <c r="L51">
        <v>0</v>
      </c>
    </row>
    <row r="52" spans="1:12">
      <c r="A52" t="str">
        <f>Macroelements!A52</f>
        <v>Methanomethylovorans thermophila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tr">
        <f>Macroelements!A53</f>
        <v>Methanomethylovorans hollandica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 t="str">
        <f>Macroelements!A54</f>
        <v>Methanomassiliicoccus luminyensis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1E-3</v>
      </c>
      <c r="J54">
        <v>0</v>
      </c>
      <c r="K54">
        <v>0</v>
      </c>
      <c r="L54">
        <v>0</v>
      </c>
    </row>
    <row r="55" spans="1:12">
      <c r="A55" t="str">
        <f>Macroelements!A55</f>
        <v>Methanolobus zinderi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1E-3</v>
      </c>
      <c r="J55">
        <v>0</v>
      </c>
      <c r="K55">
        <v>0</v>
      </c>
      <c r="L55">
        <v>0</v>
      </c>
    </row>
    <row r="56" spans="1:12">
      <c r="A56" t="str">
        <f>Macroelements!A56</f>
        <v>Methanolobus vulcani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1E-3</v>
      </c>
      <c r="J56">
        <v>0</v>
      </c>
      <c r="K56">
        <v>0</v>
      </c>
      <c r="L56">
        <v>0</v>
      </c>
    </row>
    <row r="57" spans="1:12">
      <c r="A57" t="s">
        <v>231</v>
      </c>
      <c r="B57">
        <v>0</v>
      </c>
      <c r="C57">
        <v>2</v>
      </c>
      <c r="D57">
        <v>0</v>
      </c>
      <c r="E57">
        <v>0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tr">
        <f>Macroelements!A58</f>
        <v>Methanolobus taylorii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1E-3</v>
      </c>
      <c r="J58">
        <v>0</v>
      </c>
      <c r="K58">
        <v>0</v>
      </c>
      <c r="L58">
        <v>0</v>
      </c>
    </row>
    <row r="59" spans="1:12">
      <c r="A59" t="str">
        <f>Macroelements!A59</f>
        <v>Methanolobus psychrophilus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 t="str">
        <f>Macroelements!A60</f>
        <v>Methanolobus profundi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1E-3</v>
      </c>
      <c r="J60">
        <v>0</v>
      </c>
      <c r="K60">
        <v>0</v>
      </c>
      <c r="L60">
        <v>0</v>
      </c>
    </row>
    <row r="61" spans="1:12">
      <c r="A61" t="str">
        <f>Macroelements!A61</f>
        <v>Methanolobus oregonensis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1E-3</v>
      </c>
      <c r="J61">
        <v>0</v>
      </c>
      <c r="K61">
        <v>0</v>
      </c>
      <c r="L61">
        <v>0</v>
      </c>
    </row>
    <row r="62" spans="1:12">
      <c r="A62" t="str">
        <f>Macroelements!A62</f>
        <v>Methanolobus bombayensis</v>
      </c>
      <c r="B62">
        <v>0</v>
      </c>
      <c r="C62">
        <v>2</v>
      </c>
      <c r="D62">
        <v>2</v>
      </c>
      <c r="E62">
        <v>0</v>
      </c>
      <c r="F62">
        <v>0</v>
      </c>
      <c r="G62">
        <v>0</v>
      </c>
      <c r="H62">
        <v>0</v>
      </c>
      <c r="I62">
        <v>1E-3</v>
      </c>
      <c r="J62">
        <v>0</v>
      </c>
      <c r="K62">
        <v>0</v>
      </c>
      <c r="L62">
        <v>0</v>
      </c>
    </row>
    <row r="63" spans="1:12">
      <c r="A63" t="str">
        <f>Macroelements!A63</f>
        <v>Methanolinea tarda</v>
      </c>
      <c r="B63">
        <v>0</v>
      </c>
      <c r="C63">
        <v>0.1</v>
      </c>
      <c r="D63">
        <v>0</v>
      </c>
      <c r="E63">
        <v>0</v>
      </c>
      <c r="F63">
        <v>0</v>
      </c>
      <c r="G63">
        <v>0</v>
      </c>
      <c r="H63">
        <v>0</v>
      </c>
      <c r="I63">
        <v>9.9999999999999995E-7</v>
      </c>
      <c r="J63">
        <v>0</v>
      </c>
      <c r="K63">
        <v>0</v>
      </c>
      <c r="L63">
        <v>0</v>
      </c>
    </row>
    <row r="64" spans="1:12">
      <c r="A64" t="str">
        <f>Macroelements!A64</f>
        <v>Methanolinea mesophila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 t="str">
        <f>Macroelements!A65</f>
        <v>Methanolacinia paynteri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t="str">
        <f>Macroelements!A66</f>
        <v>Methanohalophilus portucalensis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t="str">
        <f>Macroelements!A67</f>
        <v>Methanohalophilus mahii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 t="str">
        <f>Macroelements!A68</f>
        <v>Methanohalophilus levihalophilus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9.9999999999999995E-7</v>
      </c>
      <c r="J68">
        <v>0</v>
      </c>
      <c r="K68">
        <v>0</v>
      </c>
      <c r="L68">
        <v>0</v>
      </c>
    </row>
    <row r="69" spans="1:12">
      <c r="A69" t="str">
        <f>Macroelements!A69</f>
        <v>Methanohalophilus halophilus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1E-3</v>
      </c>
      <c r="J69">
        <v>0</v>
      </c>
      <c r="K69">
        <v>0</v>
      </c>
      <c r="L69">
        <v>0</v>
      </c>
    </row>
    <row r="70" spans="1:12" ht="14.4">
      <c r="A70" t="str">
        <f>Macroelements!A70</f>
        <v>Methanohalophilus euhalobius</v>
      </c>
      <c r="B70" s="11" t="s">
        <v>264</v>
      </c>
      <c r="C70" s="11" t="s">
        <v>264</v>
      </c>
      <c r="D70" s="11" t="s">
        <v>264</v>
      </c>
      <c r="E70" s="11" t="s">
        <v>264</v>
      </c>
      <c r="F70" s="11" t="s">
        <v>264</v>
      </c>
      <c r="G70" s="11" t="s">
        <v>264</v>
      </c>
      <c r="H70" s="11" t="s">
        <v>264</v>
      </c>
      <c r="I70" s="11" t="s">
        <v>264</v>
      </c>
      <c r="J70" s="11" t="s">
        <v>264</v>
      </c>
      <c r="K70" s="11" t="s">
        <v>264</v>
      </c>
      <c r="L70" s="11" t="s">
        <v>264</v>
      </c>
    </row>
    <row r="71" spans="1:12" ht="14.4">
      <c r="A71" t="str">
        <f>Macroelements!A71</f>
        <v>Methanohalobium evestigatum</v>
      </c>
      <c r="B71" s="11" t="s">
        <v>264</v>
      </c>
      <c r="C71" s="11" t="s">
        <v>264</v>
      </c>
      <c r="D71" s="11" t="s">
        <v>264</v>
      </c>
      <c r="E71" s="11" t="s">
        <v>264</v>
      </c>
      <c r="F71" s="11" t="s">
        <v>264</v>
      </c>
      <c r="G71" s="11" t="s">
        <v>264</v>
      </c>
      <c r="H71" s="11" t="s">
        <v>264</v>
      </c>
      <c r="I71" s="11" t="s">
        <v>264</v>
      </c>
      <c r="J71" s="11" t="s">
        <v>264</v>
      </c>
      <c r="K71" s="11" t="s">
        <v>264</v>
      </c>
      <c r="L71" s="11" t="s">
        <v>264</v>
      </c>
    </row>
    <row r="72" spans="1:12">
      <c r="A72" t="str">
        <f>Macroelements!A72</f>
        <v>Methanogenium organophilum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 t="str">
        <f>Macroelements!A73</f>
        <v>Methanogenium marinum</v>
      </c>
      <c r="B73">
        <v>0</v>
      </c>
      <c r="C73">
        <v>0</v>
      </c>
      <c r="D73">
        <v>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 t="str">
        <f>Macroelements!A74</f>
        <v>Methanogenium frigidum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tr">
        <f>Macroelements!A75</f>
        <v>Methanogenium cariaci</v>
      </c>
      <c r="B75">
        <v>0</v>
      </c>
      <c r="C75">
        <v>0.2</v>
      </c>
      <c r="D75">
        <v>0</v>
      </c>
      <c r="E75">
        <v>0</v>
      </c>
      <c r="F75">
        <v>0</v>
      </c>
      <c r="G75">
        <v>0</v>
      </c>
      <c r="H75">
        <v>0</v>
      </c>
      <c r="I75">
        <v>1E-3</v>
      </c>
      <c r="J75">
        <v>0</v>
      </c>
      <c r="K75">
        <v>0</v>
      </c>
      <c r="L75">
        <v>0</v>
      </c>
    </row>
    <row r="76" spans="1:12">
      <c r="A76" t="str">
        <f>Macroelements!A76</f>
        <v>Methanogenium boonei</v>
      </c>
      <c r="B76">
        <v>0</v>
      </c>
      <c r="C76">
        <v>2</v>
      </c>
      <c r="D76">
        <v>0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>
      <c r="A77" t="str">
        <f>Macroelements!A77</f>
        <v>Methanofollis tationis</v>
      </c>
      <c r="B77">
        <v>0</v>
      </c>
      <c r="C77">
        <v>0.5</v>
      </c>
      <c r="D77">
        <v>0.5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 t="str">
        <f>Macroelements!A78</f>
        <v>Methanofollis liminatans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 t="str">
        <f>Macroelements!A79</f>
        <v>Methanofollis formosanus</v>
      </c>
      <c r="B79">
        <v>0</v>
      </c>
      <c r="C79">
        <v>4</v>
      </c>
      <c r="D79">
        <v>2</v>
      </c>
      <c r="E79">
        <v>0</v>
      </c>
      <c r="F79">
        <v>0</v>
      </c>
      <c r="G79">
        <v>0</v>
      </c>
      <c r="H79">
        <v>0</v>
      </c>
      <c r="I79">
        <v>1E-3</v>
      </c>
      <c r="J79">
        <v>0</v>
      </c>
      <c r="K79">
        <v>0</v>
      </c>
      <c r="L79">
        <v>0</v>
      </c>
    </row>
    <row r="80" spans="1:12">
      <c r="A80" t="str">
        <f>Macroelements!A80</f>
        <v>Methanofollis ethanolicus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">
      <c r="A81">
        <f>Macroelements!A82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workbookViewId="0">
      <selection activeCell="A3" sqref="A3:XFD84"/>
    </sheetView>
  </sheetViews>
  <sheetFormatPr defaultRowHeight="13.8"/>
  <cols>
    <col min="1" max="1" width="25.69921875" customWidth="1"/>
  </cols>
  <sheetData>
    <row r="1" spans="1:2">
      <c r="B1" t="s">
        <v>11</v>
      </c>
    </row>
    <row r="2" spans="1:2">
      <c r="B2" t="s">
        <v>94</v>
      </c>
    </row>
    <row r="3" spans="1:2">
      <c r="A3" t="s">
        <v>140</v>
      </c>
      <c r="B3">
        <v>2.8467319517194263E-3</v>
      </c>
    </row>
    <row r="4" spans="1:2">
      <c r="A4" t="str">
        <f>Macroelements!A4</f>
        <v>Methermicoccus shengliensis</v>
      </c>
      <c r="B4">
        <v>2.8467319517194263E-3</v>
      </c>
    </row>
    <row r="5" spans="1:2">
      <c r="A5" t="s">
        <v>111</v>
      </c>
      <c r="B5">
        <v>2.8467319517194263E-3</v>
      </c>
    </row>
    <row r="6" spans="1:2">
      <c r="A6" t="str">
        <f>Macroelements!A6</f>
        <v>Methanotorris formicicus</v>
      </c>
      <c r="B6">
        <v>2.8467319517194263E-3</v>
      </c>
    </row>
    <row r="7" spans="1:2">
      <c r="A7" t="s">
        <v>114</v>
      </c>
      <c r="B7">
        <v>2.8467319517194263E-3</v>
      </c>
    </row>
    <row r="8" spans="1:2">
      <c r="A8" s="5" t="s">
        <v>115</v>
      </c>
      <c r="B8">
        <v>2.8467319517194263E-3</v>
      </c>
    </row>
    <row r="9" spans="1:2">
      <c r="A9" t="str">
        <f>Macroelements!A9</f>
        <v>Methanothermococcus thermolithotrophicus</v>
      </c>
      <c r="B9">
        <v>2.8467319517194263E-3</v>
      </c>
    </row>
    <row r="10" spans="1:2">
      <c r="A10" t="s">
        <v>120</v>
      </c>
      <c r="B10">
        <v>2.8467319517194263E-3</v>
      </c>
    </row>
    <row r="11" spans="1:2">
      <c r="A11" t="str">
        <f>Macroelements!A11</f>
        <v>Methanothermobacter wolfeii</v>
      </c>
      <c r="B11">
        <v>2.8467319517194263E-3</v>
      </c>
    </row>
    <row r="12" spans="1:2">
      <c r="A12" t="s">
        <v>130</v>
      </c>
      <c r="B12">
        <v>1.4233659758597131E-3</v>
      </c>
    </row>
    <row r="13" spans="1:2">
      <c r="A13" t="s">
        <v>133</v>
      </c>
      <c r="B13">
        <v>2.8467319517194263E-3</v>
      </c>
    </row>
    <row r="14" spans="1:2">
      <c r="A14" t="str">
        <f>Macroelements!A14</f>
        <v>Methanobacterium thermoautotrophicum</v>
      </c>
      <c r="B14">
        <v>2.8467319517194263E-3</v>
      </c>
    </row>
    <row r="15" spans="1:2">
      <c r="A15" t="str">
        <f>Macroelements!A15</f>
        <v>Methanothermobacter tenebrarum</v>
      </c>
      <c r="B15">
        <v>6.8321566841266228E-4</v>
      </c>
    </row>
    <row r="16" spans="1:2">
      <c r="A16" t="str">
        <f>Macroelements!A16</f>
        <v>Methanothermobacter marburgensis</v>
      </c>
      <c r="B16">
        <v>0</v>
      </c>
    </row>
    <row r="17" spans="1:2">
      <c r="A17" t="str">
        <f>Macroelements!A17</f>
        <v>Methanobacterium defluvii</v>
      </c>
      <c r="B17">
        <v>2.8467319517194263E-3</v>
      </c>
    </row>
    <row r="18" spans="1:2">
      <c r="A18" t="str">
        <f>Macroelements!A18</f>
        <v>Methanothermobacter crinale</v>
      </c>
      <c r="B18">
        <v>2.8467319517194263E-3</v>
      </c>
    </row>
    <row r="19" spans="1:2">
      <c r="A19" t="str">
        <f>Macroelements!A19</f>
        <v>Methanospirillum stamsii</v>
      </c>
      <c r="B19">
        <v>2.8467319517194263E-3</v>
      </c>
    </row>
    <row r="20" spans="1:2">
      <c r="A20" t="str">
        <f>Macroelements!A20</f>
        <v>Methanospirillum psychrodurum</v>
      </c>
      <c r="B20">
        <v>2.8467319517194263E-3</v>
      </c>
    </row>
    <row r="21" spans="1:2">
      <c r="A21" t="str">
        <f>Macroelements!A21</f>
        <v>Methanospirillum lacunae</v>
      </c>
      <c r="B21">
        <v>0</v>
      </c>
    </row>
    <row r="22" spans="1:2">
      <c r="A22" t="s">
        <v>153</v>
      </c>
      <c r="B22">
        <v>1.4233659758597131E-3</v>
      </c>
    </row>
    <row r="23" spans="1:2">
      <c r="A23" t="str">
        <f>Macroelements!A23</f>
        <v>Methanosphaerula palustris</v>
      </c>
      <c r="B23">
        <v>2.8467319517194263E-3</v>
      </c>
    </row>
    <row r="24" spans="1:2">
      <c r="A24" t="str">
        <f>Macroelements!A24</f>
        <v>Methanosphaera stadtmaniae</v>
      </c>
      <c r="B24">
        <v>2.8467319517194263E-3</v>
      </c>
    </row>
    <row r="25" spans="1:2">
      <c r="A25" t="str">
        <f>Macroelements!A25</f>
        <v>Methanosphaera cuniculi</v>
      </c>
      <c r="B25">
        <v>1.7080391710316558E-3</v>
      </c>
    </row>
    <row r="26" spans="1:2">
      <c r="A26" t="str">
        <f>Macroelements!A26</f>
        <v>Methanosarcina vacuolata</v>
      </c>
      <c r="B26">
        <v>0</v>
      </c>
    </row>
    <row r="27" spans="1:2">
      <c r="A27" t="str">
        <f>Macroelements!A27</f>
        <v>Methanosarcina thermophila</v>
      </c>
      <c r="B27">
        <v>2.8467319517194263E-3</v>
      </c>
    </row>
    <row r="28" spans="1:2">
      <c r="A28" t="str">
        <f>Macroelements!A28</f>
        <v>Methanosarcina spelaei</v>
      </c>
      <c r="B28">
        <v>1.7080391710316558E-3</v>
      </c>
    </row>
    <row r="29" spans="1:2">
      <c r="A29" t="str">
        <f>Macroelements!A29</f>
        <v>Methanosarcina soligelidi</v>
      </c>
      <c r="B29">
        <v>0</v>
      </c>
    </row>
    <row r="30" spans="1:2">
      <c r="A30" t="str">
        <f>Macroelements!A30</f>
        <v>Methanosarcina siciliae</v>
      </c>
      <c r="B30">
        <v>1.4233659758597131E-3</v>
      </c>
    </row>
    <row r="31" spans="1:2">
      <c r="A31" t="str">
        <f>Macroelements!A31</f>
        <v>Methanosarcina semesiae</v>
      </c>
      <c r="B31">
        <v>0</v>
      </c>
    </row>
    <row r="32" spans="1:2">
      <c r="A32" t="str">
        <f>Macroelements!A32</f>
        <v>Methanosarcina mazei</v>
      </c>
      <c r="B32">
        <v>0</v>
      </c>
    </row>
    <row r="33" spans="1:2">
      <c r="A33" t="str">
        <f>Macroelements!A33</f>
        <v>Methanosarcina lacustris</v>
      </c>
      <c r="B33">
        <v>0</v>
      </c>
    </row>
    <row r="34" spans="1:2">
      <c r="A34" t="str">
        <f>Macroelements!A34</f>
        <v>Methanosarcina horonobensis</v>
      </c>
      <c r="B34">
        <v>2.8467319517194263E-3</v>
      </c>
    </row>
    <row r="35" spans="1:2">
      <c r="A35" t="str">
        <f>Macroelements!A35</f>
        <v>Methanosarcina barkeri</v>
      </c>
      <c r="B35">
        <v>0</v>
      </c>
    </row>
    <row r="36" spans="1:2">
      <c r="A36" t="str">
        <f>Macroelements!A36</f>
        <v>Methanosarcina baltica</v>
      </c>
      <c r="B36">
        <v>0</v>
      </c>
    </row>
    <row r="37" spans="1:2">
      <c r="A37" t="str">
        <f>Macroelements!A37</f>
        <v>Methanosarcina acetivorans</v>
      </c>
      <c r="B37">
        <v>1.4233659758597131E-3</v>
      </c>
    </row>
    <row r="38" spans="1:2">
      <c r="A38" t="str">
        <f>Macroelements!A38</f>
        <v>Methanosalsum zhilinae</v>
      </c>
      <c r="B38">
        <v>2.8467319517194263E-3</v>
      </c>
    </row>
    <row r="39" spans="1:2">
      <c r="A39" t="str">
        <f>Macroelements!A39</f>
        <v>Methanosaeta thermophila</v>
      </c>
      <c r="B39">
        <v>0</v>
      </c>
    </row>
    <row r="40" spans="1:2">
      <c r="A40" t="s">
        <v>196</v>
      </c>
      <c r="B40">
        <v>0</v>
      </c>
    </row>
    <row r="41" spans="1:2">
      <c r="A41" t="str">
        <f>Macroelements!A41</f>
        <v>Methanosaeta harundinacea</v>
      </c>
      <c r="B41">
        <v>0</v>
      </c>
    </row>
    <row r="42" spans="1:2">
      <c r="A42" t="str">
        <f>Macroelements!A42</f>
        <v>Methanosaeta concilii</v>
      </c>
      <c r="B42">
        <v>7.1168298792985657E-4</v>
      </c>
    </row>
    <row r="43" spans="1:2">
      <c r="A43" t="str">
        <f>Macroelements!A43</f>
        <v>Methanoregula formicica</v>
      </c>
      <c r="B43">
        <v>1.7080391710316558E-3</v>
      </c>
    </row>
    <row r="44" spans="1:2">
      <c r="A44" t="str">
        <f>Macroelements!A44</f>
        <v>Methanoregula boonei</v>
      </c>
      <c r="B44">
        <v>0</v>
      </c>
    </row>
    <row r="45" spans="1:2">
      <c r="A45" t="str">
        <f>Macroelements!A45</f>
        <v>Methanopyrus kandleri</v>
      </c>
      <c r="B45">
        <v>0</v>
      </c>
    </row>
    <row r="46" spans="1:2">
      <c r="A46" t="str">
        <f>Macroelements!A46</f>
        <v>Methanoplanus petrolearius</v>
      </c>
      <c r="B46">
        <v>2.8467319517194263E-3</v>
      </c>
    </row>
    <row r="47" spans="1:2">
      <c r="A47" t="str">
        <f>Macroelements!A47</f>
        <v>Methanoplanus limicola</v>
      </c>
      <c r="B47">
        <v>2.8467319517194263E-3</v>
      </c>
    </row>
    <row r="48" spans="1:2">
      <c r="A48" t="str">
        <f>Macroelements!A48</f>
        <v>Methanoplanus endosymbiosus</v>
      </c>
      <c r="B48">
        <v>2.8467319517194263E-3</v>
      </c>
    </row>
    <row r="49" spans="1:2">
      <c r="A49" t="str">
        <f>Macroelements!A49</f>
        <v>Methanomicrococcus blatticola</v>
      </c>
      <c r="B49">
        <v>0</v>
      </c>
    </row>
    <row r="50" spans="1:2">
      <c r="A50" t="str">
        <f>Macroelements!A50</f>
        <v>Methanomicrobium mobile</v>
      </c>
      <c r="B50">
        <v>1.7080391710316558E-3</v>
      </c>
    </row>
    <row r="51" spans="1:2">
      <c r="A51" t="str">
        <f>Macroelements!A51</f>
        <v>Methanomethylovorans uponensis</v>
      </c>
      <c r="B51">
        <v>0</v>
      </c>
    </row>
    <row r="52" spans="1:2">
      <c r="A52" t="str">
        <f>Macroelements!A52</f>
        <v>Methanomethylovorans thermophila</v>
      </c>
      <c r="B52">
        <v>0</v>
      </c>
    </row>
    <row r="53" spans="1:2">
      <c r="A53" t="str">
        <f>Macroelements!A53</f>
        <v>Methanomethylovorans hollandica</v>
      </c>
      <c r="B53">
        <v>0</v>
      </c>
    </row>
    <row r="54" spans="1:2">
      <c r="A54" t="str">
        <f>Macroelements!A54</f>
        <v>Methanomassiliicoccus luminyensis</v>
      </c>
      <c r="B54">
        <v>2.8467319517194263E-3</v>
      </c>
    </row>
    <row r="55" spans="1:2">
      <c r="A55" t="str">
        <f>Macroelements!A55</f>
        <v>Methanolobus zinderi</v>
      </c>
      <c r="B55">
        <v>0</v>
      </c>
    </row>
    <row r="56" spans="1:2">
      <c r="A56" t="str">
        <f>Macroelements!A56</f>
        <v>Methanolobus vulcani</v>
      </c>
      <c r="B56">
        <v>0</v>
      </c>
    </row>
    <row r="57" spans="1:2">
      <c r="A57" t="str">
        <f>Macroelements!A57</f>
        <v>Methanolobus tindarius</v>
      </c>
      <c r="B57">
        <v>2.8467319517194263E-3</v>
      </c>
    </row>
    <row r="58" spans="1:2">
      <c r="A58" t="str">
        <f>Macroelements!A58</f>
        <v>Methanolobus taylorii</v>
      </c>
      <c r="B58">
        <v>0</v>
      </c>
    </row>
    <row r="59" spans="1:2">
      <c r="A59" t="str">
        <f>Macroelements!A59</f>
        <v>Methanolobus psychrophilus</v>
      </c>
      <c r="B59">
        <v>2.8467319517194267E-4</v>
      </c>
    </row>
    <row r="60" spans="1:2">
      <c r="A60" t="str">
        <f>Macroelements!A60</f>
        <v>Methanolobus profundi</v>
      </c>
      <c r="B60">
        <v>1.7080391710316558E-3</v>
      </c>
    </row>
    <row r="61" spans="1:2">
      <c r="A61" t="str">
        <f>Macroelements!A61</f>
        <v>Methanolobus oregonensis</v>
      </c>
      <c r="B61">
        <v>0</v>
      </c>
    </row>
    <row r="62" spans="1:2">
      <c r="A62" t="str">
        <f>Macroelements!A62</f>
        <v>Methanolobus bombayensis</v>
      </c>
      <c r="B62">
        <v>0</v>
      </c>
    </row>
    <row r="63" spans="1:2">
      <c r="A63" t="str">
        <f>Macroelements!A63</f>
        <v>Methanolinea tarda</v>
      </c>
      <c r="B63">
        <v>1.7080391710316558E-3</v>
      </c>
    </row>
    <row r="64" spans="1:2">
      <c r="A64" t="str">
        <f>Macroelements!A64</f>
        <v>Methanolinea mesophila</v>
      </c>
      <c r="B64">
        <v>1.7080391710316558E-3</v>
      </c>
    </row>
    <row r="65" spans="1:2">
      <c r="A65" t="str">
        <f>Macroelements!A65</f>
        <v>Methanolacinia paynteri</v>
      </c>
      <c r="B65">
        <v>2.3627875199271241E-2</v>
      </c>
    </row>
    <row r="66" spans="1:2">
      <c r="A66" t="str">
        <f>Macroelements!A66</f>
        <v>Methanohalophilus portucalensis</v>
      </c>
      <c r="B66">
        <v>0</v>
      </c>
    </row>
    <row r="67" spans="1:2">
      <c r="A67" t="str">
        <f>Macroelements!A67</f>
        <v>Methanohalophilus mahii</v>
      </c>
      <c r="B67">
        <v>0</v>
      </c>
    </row>
    <row r="68" spans="1:2">
      <c r="A68" t="str">
        <f>Macroelements!A68</f>
        <v>Methanohalophilus levihalophilus</v>
      </c>
      <c r="B68">
        <v>2.8467319517194267E-4</v>
      </c>
    </row>
    <row r="69" spans="1:2">
      <c r="A69" t="str">
        <f>Macroelements!A69</f>
        <v>Methanohalophilus halophilus</v>
      </c>
      <c r="B69">
        <v>0</v>
      </c>
    </row>
    <row r="70" spans="1:2" ht="14.4">
      <c r="A70" t="str">
        <f>Macroelements!A70</f>
        <v>Methanohalophilus euhalobius</v>
      </c>
      <c r="B70" s="11" t="s">
        <v>264</v>
      </c>
    </row>
    <row r="71" spans="1:2" ht="14.4">
      <c r="A71" t="str">
        <f>Macroelements!A71</f>
        <v>Methanohalobium evestigatum</v>
      </c>
      <c r="B71" s="11" t="s">
        <v>264</v>
      </c>
    </row>
    <row r="72" spans="1:2">
      <c r="A72" t="str">
        <f>Macroelements!A72</f>
        <v>Methanogenium organophilum</v>
      </c>
      <c r="B72">
        <v>0</v>
      </c>
    </row>
    <row r="73" spans="1:2">
      <c r="A73" t="str">
        <f>Macroelements!A73</f>
        <v>Methanogenium marinum</v>
      </c>
      <c r="B73">
        <v>0</v>
      </c>
    </row>
    <row r="74" spans="1:2">
      <c r="A74" t="str">
        <f>Macroelements!A74</f>
        <v>Methanogenium frigidum</v>
      </c>
      <c r="B74">
        <v>0</v>
      </c>
    </row>
    <row r="75" spans="1:2">
      <c r="A75" t="str">
        <f>Macroelements!A75</f>
        <v>Methanogenium cariaci</v>
      </c>
      <c r="B75">
        <v>2.8467319517194263E-3</v>
      </c>
    </row>
    <row r="76" spans="1:2">
      <c r="A76" t="str">
        <f>Macroelements!A76</f>
        <v>Methanogenium boonei</v>
      </c>
      <c r="B76">
        <v>0</v>
      </c>
    </row>
    <row r="77" spans="1:2">
      <c r="A77" t="str">
        <f>Macroelements!A77</f>
        <v>Methanofollis tationis</v>
      </c>
      <c r="B77">
        <v>2.8467319517194263E-3</v>
      </c>
    </row>
    <row r="78" spans="1:2">
      <c r="A78" t="str">
        <f>Macroelements!A78</f>
        <v>Methanofollis liminatans</v>
      </c>
      <c r="B78">
        <v>3.5299476201320888E-3</v>
      </c>
    </row>
    <row r="79" spans="1:2">
      <c r="A79" t="str">
        <f>Macroelements!A79</f>
        <v>Methanofollis formosanus</v>
      </c>
      <c r="B79">
        <v>1.4233659758597131E-3</v>
      </c>
    </row>
    <row r="80" spans="1:2">
      <c r="A80" t="str">
        <f>Macroelements!A80</f>
        <v>Methanofollis ethanolicus</v>
      </c>
      <c r="B80">
        <v>1.7080391710316558E-3</v>
      </c>
    </row>
    <row r="81" spans="1:1">
      <c r="A81">
        <f>Macroelements!A82</f>
        <v>0</v>
      </c>
    </row>
    <row r="82" spans="1:1">
      <c r="A82">
        <f>Macroelements!A88</f>
        <v>0</v>
      </c>
    </row>
    <row r="83" spans="1:1">
      <c r="A83">
        <f>Macroelements!A89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opLeftCell="A19" workbookViewId="0">
      <selection activeCell="F49" sqref="F49"/>
    </sheetView>
  </sheetViews>
  <sheetFormatPr defaultRowHeight="13.8"/>
  <cols>
    <col min="1" max="1" width="22.8984375" customWidth="1"/>
    <col min="2" max="2" width="9.8984375" bestFit="1" customWidth="1"/>
    <col min="3" max="17" width="8.69921875" customWidth="1"/>
  </cols>
  <sheetData>
    <row r="1" spans="1:30">
      <c r="R1" t="s">
        <v>63</v>
      </c>
    </row>
    <row r="2" spans="1:30">
      <c r="B2" t="s">
        <v>69</v>
      </c>
      <c r="C2" t="s">
        <v>26</v>
      </c>
      <c r="D2" t="s">
        <v>28</v>
      </c>
      <c r="E2" t="s">
        <v>29</v>
      </c>
      <c r="F2" t="s">
        <v>34</v>
      </c>
      <c r="G2" t="s">
        <v>35</v>
      </c>
      <c r="H2" t="s">
        <v>33</v>
      </c>
      <c r="I2" t="s">
        <v>27</v>
      </c>
      <c r="J2" t="s">
        <v>30</v>
      </c>
      <c r="K2" t="s">
        <v>25</v>
      </c>
      <c r="L2" t="s">
        <v>31</v>
      </c>
      <c r="M2" t="s">
        <v>32</v>
      </c>
      <c r="N2" t="s">
        <v>97</v>
      </c>
      <c r="O2" t="s">
        <v>93</v>
      </c>
      <c r="R2" t="s">
        <v>26</v>
      </c>
      <c r="S2" t="s">
        <v>28</v>
      </c>
      <c r="T2" t="s">
        <v>29</v>
      </c>
      <c r="U2" t="s">
        <v>34</v>
      </c>
      <c r="V2" t="s">
        <v>35</v>
      </c>
      <c r="W2" t="s">
        <v>33</v>
      </c>
      <c r="X2" t="s">
        <v>27</v>
      </c>
      <c r="Y2" t="s">
        <v>30</v>
      </c>
      <c r="Z2" t="s">
        <v>25</v>
      </c>
      <c r="AA2" t="s">
        <v>31</v>
      </c>
      <c r="AB2" t="s">
        <v>32</v>
      </c>
      <c r="AC2" t="s">
        <v>97</v>
      </c>
      <c r="AD2" t="s">
        <v>93</v>
      </c>
    </row>
    <row r="3" spans="1:30">
      <c r="A3" t="s">
        <v>37</v>
      </c>
      <c r="B3" s="6"/>
      <c r="C3">
        <f>$B3*R3</f>
        <v>0</v>
      </c>
      <c r="D3">
        <f t="shared" ref="D3:O18" si="0">$B3*S3</f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S3">
        <v>1</v>
      </c>
      <c r="AA3">
        <v>2</v>
      </c>
    </row>
    <row r="4" spans="1:30">
      <c r="A4" t="s">
        <v>48</v>
      </c>
      <c r="B4" s="6"/>
      <c r="C4">
        <f t="shared" ref="C4:C26" si="1">$B4*R4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S4">
        <v>1</v>
      </c>
      <c r="AA4">
        <v>2</v>
      </c>
    </row>
    <row r="5" spans="1:30">
      <c r="A5" t="s">
        <v>38</v>
      </c>
      <c r="B5" s="6"/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S5">
        <v>1</v>
      </c>
      <c r="AA5">
        <v>1</v>
      </c>
    </row>
    <row r="6" spans="1:30">
      <c r="A6" t="s">
        <v>45</v>
      </c>
      <c r="B6" s="6"/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R6">
        <v>1</v>
      </c>
      <c r="AA6">
        <v>1</v>
      </c>
    </row>
    <row r="7" spans="1:30">
      <c r="A7" t="s">
        <v>47</v>
      </c>
      <c r="B7" s="6"/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R7">
        <v>1</v>
      </c>
      <c r="W7">
        <v>1</v>
      </c>
    </row>
    <row r="8" spans="1:30">
      <c r="A8" t="s">
        <v>49</v>
      </c>
      <c r="B8" s="6"/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T8">
        <v>1</v>
      </c>
      <c r="W8">
        <v>2</v>
      </c>
    </row>
    <row r="9" spans="1:30">
      <c r="A9" t="s">
        <v>82</v>
      </c>
      <c r="B9" s="6"/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R9">
        <v>2</v>
      </c>
      <c r="Y9">
        <v>1</v>
      </c>
    </row>
    <row r="10" spans="1:30">
      <c r="A10" t="s">
        <v>64</v>
      </c>
      <c r="B10" s="6"/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R10">
        <v>2</v>
      </c>
      <c r="Y10">
        <v>1</v>
      </c>
    </row>
    <row r="11" spans="1:30">
      <c r="A11" t="s">
        <v>46</v>
      </c>
      <c r="B11" s="6"/>
      <c r="C11">
        <f t="shared" si="1"/>
        <v>0</v>
      </c>
      <c r="D11">
        <f t="shared" si="0"/>
        <v>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R11">
        <v>2</v>
      </c>
      <c r="Y11">
        <v>1</v>
      </c>
    </row>
    <row r="12" spans="1:30">
      <c r="A12" t="s">
        <v>39</v>
      </c>
      <c r="B12" s="6"/>
      <c r="C12">
        <f t="shared" si="1"/>
        <v>0</v>
      </c>
      <c r="D12">
        <f t="shared" si="0"/>
        <v>0</v>
      </c>
      <c r="E12">
        <f t="shared" si="0"/>
        <v>0</v>
      </c>
      <c r="F12">
        <f t="shared" si="0"/>
        <v>0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T12">
        <v>1</v>
      </c>
      <c r="Y12">
        <v>1</v>
      </c>
    </row>
    <row r="13" spans="1:30">
      <c r="A13" t="s">
        <v>40</v>
      </c>
      <c r="B13" s="6"/>
      <c r="C13">
        <f t="shared" si="1"/>
        <v>0</v>
      </c>
      <c r="D13">
        <f t="shared" si="0"/>
        <v>0</v>
      </c>
      <c r="E13">
        <f t="shared" si="0"/>
        <v>0</v>
      </c>
      <c r="F13">
        <f t="shared" si="0"/>
        <v>0</v>
      </c>
      <c r="G13">
        <f t="shared" si="0"/>
        <v>0</v>
      </c>
      <c r="H13">
        <f t="shared" si="0"/>
        <v>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R13">
        <v>2</v>
      </c>
      <c r="Z13">
        <v>1</v>
      </c>
    </row>
    <row r="14" spans="1:30">
      <c r="A14" t="s">
        <v>51</v>
      </c>
      <c r="B14" s="6"/>
      <c r="C14">
        <f t="shared" si="1"/>
        <v>0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0</v>
      </c>
      <c r="J14">
        <f t="shared" si="0"/>
        <v>0</v>
      </c>
      <c r="K14">
        <f>$B14*Z14</f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R14">
        <v>2</v>
      </c>
      <c r="Z14">
        <v>1</v>
      </c>
    </row>
    <row r="15" spans="1:30" ht="15.6" customHeight="1">
      <c r="A15" t="s">
        <v>41</v>
      </c>
      <c r="B15" s="6"/>
      <c r="C15">
        <f t="shared" si="1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R15">
        <v>1</v>
      </c>
      <c r="X15">
        <v>1</v>
      </c>
    </row>
    <row r="16" spans="1:30">
      <c r="A16" t="s">
        <v>43</v>
      </c>
      <c r="B16" s="6"/>
      <c r="C16">
        <f t="shared" si="1"/>
        <v>0</v>
      </c>
      <c r="D16">
        <f t="shared" si="0"/>
        <v>0</v>
      </c>
      <c r="E16">
        <f t="shared" si="0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U16">
        <v>1</v>
      </c>
      <c r="X16">
        <v>1</v>
      </c>
    </row>
    <row r="17" spans="1:30">
      <c r="A17" t="s">
        <v>52</v>
      </c>
      <c r="B17" s="6"/>
      <c r="C17">
        <f t="shared" si="1"/>
        <v>0</v>
      </c>
      <c r="D17">
        <f t="shared" si="0"/>
        <v>0</v>
      </c>
      <c r="E17">
        <f t="shared" si="0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U17">
        <v>1</v>
      </c>
      <c r="X17">
        <v>2</v>
      </c>
    </row>
    <row r="18" spans="1:30">
      <c r="A18" t="s">
        <v>75</v>
      </c>
      <c r="B18" s="6"/>
      <c r="C18">
        <f t="shared" si="1"/>
        <v>0</v>
      </c>
      <c r="D18">
        <f t="shared" si="0"/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T18">
        <v>1</v>
      </c>
      <c r="X18">
        <v>2</v>
      </c>
    </row>
    <row r="19" spans="1:30">
      <c r="A19" t="s">
        <v>42</v>
      </c>
      <c r="B19" s="6"/>
      <c r="C19">
        <f t="shared" si="1"/>
        <v>0</v>
      </c>
      <c r="D19">
        <f t="shared" ref="D19:D26" si="2">$B19*S19</f>
        <v>0</v>
      </c>
      <c r="E19">
        <f t="shared" ref="E19:E26" si="3">$B19*T19</f>
        <v>0</v>
      </c>
      <c r="F19">
        <f t="shared" ref="F19:F26" si="4">$B19*U19</f>
        <v>0</v>
      </c>
      <c r="G19">
        <f t="shared" ref="G19:G26" si="5">$B19*V19</f>
        <v>0</v>
      </c>
      <c r="H19">
        <f t="shared" ref="H19:H26" si="6">$B19*W19</f>
        <v>0</v>
      </c>
      <c r="I19">
        <f t="shared" ref="I19:I26" si="7">$B19*X19</f>
        <v>0</v>
      </c>
      <c r="J19">
        <f t="shared" ref="J19:J26" si="8">$B19*Y19</f>
        <v>0</v>
      </c>
      <c r="K19">
        <f t="shared" ref="K19:K26" si="9">$B19*Z19</f>
        <v>0</v>
      </c>
      <c r="L19">
        <f t="shared" ref="L19:L26" si="10">$B19*AA19</f>
        <v>0</v>
      </c>
      <c r="M19">
        <f t="shared" ref="M19:M26" si="11">$B19*AB19</f>
        <v>0</v>
      </c>
      <c r="N19">
        <f t="shared" ref="N19:N26" si="12">$B19*AC19</f>
        <v>0</v>
      </c>
      <c r="O19">
        <f t="shared" ref="O19:O26" si="13">$B19*AD19</f>
        <v>0</v>
      </c>
      <c r="T19">
        <v>1</v>
      </c>
      <c r="AB19">
        <v>1</v>
      </c>
    </row>
    <row r="20" spans="1:30">
      <c r="A20" t="s">
        <v>53</v>
      </c>
      <c r="B20" s="6"/>
      <c r="C20">
        <f t="shared" si="1"/>
        <v>0</v>
      </c>
      <c r="D20">
        <f t="shared" si="2"/>
        <v>0</v>
      </c>
      <c r="E20">
        <f t="shared" si="3"/>
        <v>0</v>
      </c>
      <c r="F20">
        <f t="shared" si="4"/>
        <v>0</v>
      </c>
      <c r="G20">
        <f t="shared" si="5"/>
        <v>0</v>
      </c>
      <c r="H20">
        <f t="shared" si="6"/>
        <v>0</v>
      </c>
      <c r="I20">
        <f t="shared" si="7"/>
        <v>0</v>
      </c>
      <c r="J20">
        <f t="shared" si="8"/>
        <v>0</v>
      </c>
      <c r="K20">
        <f t="shared" si="9"/>
        <v>0</v>
      </c>
      <c r="L20">
        <f t="shared" si="10"/>
        <v>0</v>
      </c>
      <c r="M20">
        <f t="shared" si="11"/>
        <v>0</v>
      </c>
      <c r="N20">
        <f t="shared" si="12"/>
        <v>0</v>
      </c>
      <c r="O20">
        <f t="shared" si="13"/>
        <v>0</v>
      </c>
      <c r="R20">
        <v>2</v>
      </c>
      <c r="AB20">
        <v>1</v>
      </c>
    </row>
    <row r="21" spans="1:30">
      <c r="A21" t="s">
        <v>54</v>
      </c>
      <c r="B21" s="6"/>
      <c r="C21">
        <f t="shared" si="1"/>
        <v>0</v>
      </c>
      <c r="D21">
        <f t="shared" si="2"/>
        <v>0</v>
      </c>
      <c r="E21">
        <f t="shared" si="3"/>
        <v>0</v>
      </c>
      <c r="F21">
        <f t="shared" si="4"/>
        <v>0</v>
      </c>
      <c r="G21">
        <f t="shared" si="5"/>
        <v>0</v>
      </c>
      <c r="H21">
        <f t="shared" si="6"/>
        <v>0</v>
      </c>
      <c r="I21">
        <f t="shared" si="7"/>
        <v>0</v>
      </c>
      <c r="J21">
        <f t="shared" si="8"/>
        <v>0</v>
      </c>
      <c r="K21">
        <f t="shared" si="9"/>
        <v>0</v>
      </c>
      <c r="L21">
        <f t="shared" si="10"/>
        <v>0</v>
      </c>
      <c r="M21">
        <f t="shared" si="11"/>
        <v>0</v>
      </c>
      <c r="N21">
        <f t="shared" si="12"/>
        <v>0</v>
      </c>
      <c r="O21">
        <f t="shared" si="13"/>
        <v>0</v>
      </c>
      <c r="T21">
        <v>1</v>
      </c>
      <c r="AB21">
        <v>1</v>
      </c>
    </row>
    <row r="22" spans="1:30">
      <c r="A22" t="s">
        <v>50</v>
      </c>
      <c r="B22" s="6"/>
      <c r="C22">
        <f t="shared" si="1"/>
        <v>0</v>
      </c>
      <c r="D22">
        <f t="shared" si="2"/>
        <v>0</v>
      </c>
      <c r="E22">
        <f t="shared" si="3"/>
        <v>0</v>
      </c>
      <c r="F22">
        <f t="shared" si="4"/>
        <v>0</v>
      </c>
      <c r="G22">
        <f t="shared" si="5"/>
        <v>0</v>
      </c>
      <c r="H22">
        <f t="shared" si="6"/>
        <v>0</v>
      </c>
      <c r="I22">
        <f t="shared" si="7"/>
        <v>0</v>
      </c>
      <c r="J22">
        <f t="shared" si="8"/>
        <v>0</v>
      </c>
      <c r="K22">
        <f t="shared" si="9"/>
        <v>0</v>
      </c>
      <c r="L22">
        <f t="shared" si="10"/>
        <v>0</v>
      </c>
      <c r="M22">
        <f t="shared" si="11"/>
        <v>0</v>
      </c>
      <c r="N22">
        <f t="shared" si="12"/>
        <v>0</v>
      </c>
      <c r="O22">
        <f t="shared" si="13"/>
        <v>0</v>
      </c>
      <c r="T22">
        <v>2</v>
      </c>
      <c r="W22">
        <v>2</v>
      </c>
      <c r="AB22">
        <v>1</v>
      </c>
    </row>
    <row r="23" spans="1:30">
      <c r="A23" t="s">
        <v>83</v>
      </c>
      <c r="B23" s="6"/>
      <c r="C23">
        <f t="shared" si="1"/>
        <v>0</v>
      </c>
      <c r="D23">
        <f t="shared" si="2"/>
        <v>0</v>
      </c>
      <c r="E23">
        <f t="shared" si="3"/>
        <v>0</v>
      </c>
      <c r="F23">
        <f t="shared" si="4"/>
        <v>0</v>
      </c>
      <c r="G23">
        <f t="shared" si="5"/>
        <v>0</v>
      </c>
      <c r="H23">
        <f t="shared" si="6"/>
        <v>0</v>
      </c>
      <c r="I23">
        <f t="shared" si="7"/>
        <v>0</v>
      </c>
      <c r="J23">
        <f t="shared" si="8"/>
        <v>0</v>
      </c>
      <c r="K23">
        <f t="shared" si="9"/>
        <v>0</v>
      </c>
      <c r="L23">
        <f t="shared" si="10"/>
        <v>0</v>
      </c>
      <c r="M23">
        <f t="shared" si="11"/>
        <v>0</v>
      </c>
      <c r="N23">
        <f t="shared" si="12"/>
        <v>0</v>
      </c>
      <c r="O23">
        <f t="shared" si="13"/>
        <v>0</v>
      </c>
      <c r="X23">
        <v>1</v>
      </c>
      <c r="AC23">
        <v>1</v>
      </c>
    </row>
    <row r="24" spans="1:30">
      <c r="A24" t="s">
        <v>91</v>
      </c>
      <c r="B24" s="6"/>
      <c r="C24">
        <f t="shared" si="1"/>
        <v>0</v>
      </c>
      <c r="D24">
        <f t="shared" si="2"/>
        <v>0</v>
      </c>
      <c r="E24">
        <f t="shared" si="3"/>
        <v>0</v>
      </c>
      <c r="F24">
        <f t="shared" si="4"/>
        <v>0</v>
      </c>
      <c r="G24">
        <f t="shared" si="5"/>
        <v>0</v>
      </c>
      <c r="H24">
        <f t="shared" si="6"/>
        <v>0</v>
      </c>
      <c r="I24">
        <f t="shared" si="7"/>
        <v>0</v>
      </c>
      <c r="J24">
        <f t="shared" si="8"/>
        <v>0</v>
      </c>
      <c r="K24">
        <f t="shared" si="9"/>
        <v>0</v>
      </c>
      <c r="L24">
        <f t="shared" si="10"/>
        <v>0</v>
      </c>
      <c r="M24">
        <f t="shared" si="11"/>
        <v>0</v>
      </c>
      <c r="N24">
        <f t="shared" si="12"/>
        <v>0</v>
      </c>
      <c r="O24">
        <f t="shared" si="13"/>
        <v>0</v>
      </c>
      <c r="X24">
        <v>1</v>
      </c>
      <c r="AC24">
        <v>1</v>
      </c>
    </row>
    <row r="25" spans="1:30">
      <c r="A25" t="s">
        <v>44</v>
      </c>
      <c r="B25" s="6"/>
      <c r="C25">
        <f t="shared" si="1"/>
        <v>0</v>
      </c>
      <c r="D25">
        <f t="shared" si="2"/>
        <v>0</v>
      </c>
      <c r="E25">
        <f t="shared" si="3"/>
        <v>0</v>
      </c>
      <c r="F25">
        <f t="shared" si="4"/>
        <v>0</v>
      </c>
      <c r="G25">
        <f t="shared" si="5"/>
        <v>0</v>
      </c>
      <c r="H25">
        <f t="shared" si="6"/>
        <v>0</v>
      </c>
      <c r="I25">
        <f t="shared" si="7"/>
        <v>0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V25">
        <v>1</v>
      </c>
      <c r="X25">
        <v>2</v>
      </c>
    </row>
    <row r="26" spans="1:30">
      <c r="A26" t="s">
        <v>95</v>
      </c>
      <c r="B26" s="6"/>
      <c r="C26">
        <f t="shared" si="1"/>
        <v>0</v>
      </c>
      <c r="D26">
        <f t="shared" si="2"/>
        <v>0</v>
      </c>
      <c r="E26">
        <f t="shared" si="3"/>
        <v>0</v>
      </c>
      <c r="F26">
        <f t="shared" si="4"/>
        <v>0</v>
      </c>
      <c r="G26">
        <f t="shared" si="5"/>
        <v>0</v>
      </c>
      <c r="H26">
        <f t="shared" si="6"/>
        <v>0</v>
      </c>
      <c r="I26">
        <f t="shared" si="7"/>
        <v>0</v>
      </c>
      <c r="J26">
        <f t="shared" si="8"/>
        <v>0</v>
      </c>
      <c r="K26">
        <f t="shared" si="9"/>
        <v>0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R26">
        <v>1</v>
      </c>
      <c r="AD26">
        <v>1</v>
      </c>
    </row>
    <row r="27" spans="1:30">
      <c r="A27" t="s">
        <v>177</v>
      </c>
      <c r="B27" s="6"/>
      <c r="C27">
        <f t="shared" ref="C27:C28" si="14">$B27*R27</f>
        <v>0</v>
      </c>
      <c r="D27">
        <f t="shared" ref="D27:D28" si="15">$B27*S27</f>
        <v>0</v>
      </c>
      <c r="E27">
        <f t="shared" ref="E27:E28" si="16">$B27*T27</f>
        <v>0</v>
      </c>
      <c r="F27">
        <f t="shared" ref="F27:F28" si="17">$B27*U27</f>
        <v>0</v>
      </c>
      <c r="G27">
        <f t="shared" ref="G27:G28" si="18">$B27*V27</f>
        <v>0</v>
      </c>
      <c r="H27">
        <f t="shared" ref="H27:H28" si="19">$B27*W27</f>
        <v>0</v>
      </c>
      <c r="I27">
        <f t="shared" ref="I27:I28" si="20">$B27*X27</f>
        <v>0</v>
      </c>
      <c r="J27">
        <f t="shared" ref="J27:J28" si="21">$B27*Y27</f>
        <v>0</v>
      </c>
      <c r="K27">
        <f t="shared" ref="K27:K28" si="22">$B27*Z27</f>
        <v>0</v>
      </c>
      <c r="L27">
        <f t="shared" ref="L27:L28" si="23">$B27*AA27</f>
        <v>0</v>
      </c>
      <c r="M27">
        <f t="shared" ref="M27:M28" si="24">$B27*AB27</f>
        <v>0</v>
      </c>
      <c r="N27">
        <f t="shared" ref="N27:N28" si="25">$B27*AC27</f>
        <v>0</v>
      </c>
      <c r="O27">
        <f t="shared" ref="O27:O28" si="26">$B27*AD27</f>
        <v>0</v>
      </c>
      <c r="V27">
        <v>2</v>
      </c>
      <c r="X27">
        <v>2</v>
      </c>
    </row>
    <row r="28" spans="1:30" ht="15.6" customHeight="1">
      <c r="A28" t="s">
        <v>162</v>
      </c>
      <c r="B28" s="6"/>
      <c r="C28">
        <f t="shared" si="14"/>
        <v>0</v>
      </c>
      <c r="D28">
        <f t="shared" si="15"/>
        <v>0</v>
      </c>
      <c r="E28">
        <f t="shared" si="16"/>
        <v>0</v>
      </c>
      <c r="F28">
        <f t="shared" si="17"/>
        <v>0</v>
      </c>
      <c r="G28">
        <f t="shared" si="18"/>
        <v>0</v>
      </c>
      <c r="H28">
        <f t="shared" si="19"/>
        <v>0</v>
      </c>
      <c r="I28">
        <f t="shared" si="20"/>
        <v>0</v>
      </c>
      <c r="J28">
        <f t="shared" si="21"/>
        <v>0</v>
      </c>
      <c r="K28">
        <f t="shared" si="22"/>
        <v>0</v>
      </c>
      <c r="L28">
        <f t="shared" si="23"/>
        <v>0</v>
      </c>
      <c r="M28">
        <f t="shared" si="24"/>
        <v>0</v>
      </c>
      <c r="N28">
        <f t="shared" si="25"/>
        <v>0</v>
      </c>
      <c r="O28">
        <f t="shared" si="26"/>
        <v>0</v>
      </c>
      <c r="X28">
        <v>1</v>
      </c>
    </row>
    <row r="29" spans="1:30">
      <c r="P29">
        <f>P31*0.35</f>
        <v>0</v>
      </c>
    </row>
    <row r="30" spans="1:30" ht="15">
      <c r="B30" s="7"/>
    </row>
    <row r="33" spans="1:32">
      <c r="A33" t="s">
        <v>65</v>
      </c>
      <c r="C33" s="2">
        <f>SUM(C3:C32)</f>
        <v>0</v>
      </c>
      <c r="D33" s="2">
        <f t="shared" ref="D33:O33" si="27">SUM(D3:D32)</f>
        <v>0</v>
      </c>
      <c r="E33" s="2">
        <f t="shared" si="27"/>
        <v>0</v>
      </c>
      <c r="F33" s="2">
        <f t="shared" si="27"/>
        <v>0</v>
      </c>
      <c r="G33" s="2">
        <f t="shared" si="27"/>
        <v>0</v>
      </c>
      <c r="H33" s="2">
        <f t="shared" si="27"/>
        <v>0</v>
      </c>
      <c r="I33" s="2">
        <f t="shared" si="27"/>
        <v>0</v>
      </c>
      <c r="J33" s="2">
        <f t="shared" si="27"/>
        <v>0</v>
      </c>
      <c r="K33" s="2">
        <f t="shared" si="27"/>
        <v>0</v>
      </c>
      <c r="L33" s="2">
        <f t="shared" si="27"/>
        <v>0</v>
      </c>
      <c r="M33" s="2">
        <f t="shared" si="27"/>
        <v>0</v>
      </c>
      <c r="N33" s="2">
        <f t="shared" si="27"/>
        <v>0</v>
      </c>
      <c r="O33" s="2">
        <f t="shared" si="27"/>
        <v>0</v>
      </c>
    </row>
    <row r="34" spans="1:32" ht="14.4">
      <c r="B34" s="10">
        <v>10</v>
      </c>
    </row>
    <row r="35" spans="1:32">
      <c r="B35" t="s">
        <v>69</v>
      </c>
      <c r="C35" t="s">
        <v>15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22</v>
      </c>
      <c r="K35" t="s">
        <v>78</v>
      </c>
      <c r="L35" t="s">
        <v>90</v>
      </c>
      <c r="M35" t="s">
        <v>32</v>
      </c>
      <c r="N35" t="s">
        <v>29</v>
      </c>
      <c r="O35" t="s">
        <v>30</v>
      </c>
      <c r="P35" t="s">
        <v>26</v>
      </c>
      <c r="Q35" t="s">
        <v>27</v>
      </c>
      <c r="R35" t="s">
        <v>15</v>
      </c>
      <c r="S35" t="s">
        <v>16</v>
      </c>
      <c r="T35" t="s">
        <v>17</v>
      </c>
      <c r="U35" t="s">
        <v>18</v>
      </c>
      <c r="V35" t="s">
        <v>19</v>
      </c>
      <c r="W35" t="s">
        <v>20</v>
      </c>
      <c r="X35" t="s">
        <v>21</v>
      </c>
      <c r="Y35" t="s">
        <v>22</v>
      </c>
      <c r="Z35" t="s">
        <v>78</v>
      </c>
      <c r="AA35" t="s">
        <v>90</v>
      </c>
      <c r="AB35" t="s">
        <v>32</v>
      </c>
      <c r="AC35" t="s">
        <v>29</v>
      </c>
      <c r="AD35" t="s">
        <v>30</v>
      </c>
      <c r="AE35" t="s">
        <v>26</v>
      </c>
      <c r="AF35" t="s">
        <v>27</v>
      </c>
    </row>
    <row r="36" spans="1:32">
      <c r="A36" t="s">
        <v>142</v>
      </c>
      <c r="C36">
        <f t="shared" ref="C36:Q36" si="28">($B36*R36*$B$34)/1000</f>
        <v>0</v>
      </c>
      <c r="D36">
        <f t="shared" si="28"/>
        <v>0</v>
      </c>
      <c r="E36">
        <f t="shared" si="28"/>
        <v>0</v>
      </c>
      <c r="F36">
        <f t="shared" si="28"/>
        <v>0</v>
      </c>
      <c r="G36">
        <f t="shared" si="28"/>
        <v>0</v>
      </c>
      <c r="H36">
        <f t="shared" si="28"/>
        <v>0</v>
      </c>
      <c r="I36">
        <f t="shared" si="28"/>
        <v>0</v>
      </c>
      <c r="J36">
        <f t="shared" si="28"/>
        <v>0</v>
      </c>
      <c r="K36">
        <f t="shared" si="28"/>
        <v>0</v>
      </c>
      <c r="L36">
        <f t="shared" si="28"/>
        <v>0</v>
      </c>
      <c r="M36">
        <f t="shared" si="28"/>
        <v>0</v>
      </c>
      <c r="N36">
        <f t="shared" si="28"/>
        <v>0</v>
      </c>
      <c r="O36">
        <f t="shared" si="28"/>
        <v>0</v>
      </c>
      <c r="P36">
        <f t="shared" si="28"/>
        <v>0</v>
      </c>
      <c r="Q36">
        <f t="shared" si="28"/>
        <v>0</v>
      </c>
      <c r="R36">
        <v>1</v>
      </c>
      <c r="V36">
        <v>1</v>
      </c>
      <c r="AE36">
        <v>2</v>
      </c>
    </row>
    <row r="37" spans="1:32">
      <c r="A37" t="s">
        <v>56</v>
      </c>
      <c r="C37">
        <f t="shared" ref="C37:C41" si="29">($B37*R37*$B$34)/1000</f>
        <v>0</v>
      </c>
      <c r="D37">
        <f t="shared" ref="D37:D41" si="30">($B37*S37*$B$34)/1000</f>
        <v>0</v>
      </c>
      <c r="E37">
        <f t="shared" ref="E37:E41" si="31">($B37*T37*$B$34)/1000</f>
        <v>0</v>
      </c>
      <c r="F37">
        <f t="shared" ref="F37:F41" si="32">($B37*U37*$B$34)/1000</f>
        <v>0</v>
      </c>
      <c r="G37">
        <f t="shared" ref="G37:G41" si="33">($B37*V37*$B$34)/1000</f>
        <v>0</v>
      </c>
      <c r="H37">
        <f t="shared" ref="H37:H41" si="34">($B37*W37*$B$34)/1000</f>
        <v>0</v>
      </c>
      <c r="I37">
        <f t="shared" ref="I37:I41" si="35">($B37*X37*$B$34)/1000</f>
        <v>0</v>
      </c>
      <c r="J37">
        <f t="shared" ref="J37:J41" si="36">($B37*Y37*$B$34)/1000</f>
        <v>0</v>
      </c>
      <c r="K37">
        <f t="shared" ref="K37:K41" si="37">($B37*Z37*$B$34)/1000</f>
        <v>0</v>
      </c>
      <c r="L37">
        <f t="shared" ref="L37:L41" si="38">($B37*AA37*$B$34)/1000</f>
        <v>0</v>
      </c>
      <c r="M37">
        <f t="shared" ref="M37:M41" si="39">($B37*AB37*$B$34)/1000</f>
        <v>0</v>
      </c>
      <c r="N37">
        <f t="shared" ref="N37:N41" si="40">($B37*AC37*$B$34)/1000</f>
        <v>0</v>
      </c>
      <c r="O37">
        <f t="shared" ref="O37:O41" si="41">($B37*AD37*$B$34)/1000</f>
        <v>0</v>
      </c>
      <c r="P37">
        <f>($B37*AE37*$B$34)/1000</f>
        <v>0</v>
      </c>
      <c r="Q37">
        <f>($B37*AF37*$B$34)/1000</f>
        <v>0</v>
      </c>
      <c r="U37">
        <v>1</v>
      </c>
      <c r="AF37">
        <v>2</v>
      </c>
    </row>
    <row r="38" spans="1:32">
      <c r="A38" t="s">
        <v>144</v>
      </c>
      <c r="C38">
        <f t="shared" si="29"/>
        <v>0</v>
      </c>
      <c r="D38">
        <f t="shared" si="30"/>
        <v>0</v>
      </c>
      <c r="E38">
        <f t="shared" si="31"/>
        <v>0</v>
      </c>
      <c r="F38">
        <f t="shared" si="32"/>
        <v>0</v>
      </c>
      <c r="G38">
        <f t="shared" si="33"/>
        <v>0</v>
      </c>
      <c r="H38">
        <f>($B38*W38*$B$34)/1000</f>
        <v>0</v>
      </c>
      <c r="I38">
        <f t="shared" si="35"/>
        <v>0</v>
      </c>
      <c r="J38">
        <f t="shared" si="36"/>
        <v>0</v>
      </c>
      <c r="K38">
        <f t="shared" si="37"/>
        <v>0</v>
      </c>
      <c r="L38">
        <f t="shared" si="38"/>
        <v>0</v>
      </c>
      <c r="M38">
        <f t="shared" si="39"/>
        <v>0</v>
      </c>
      <c r="N38">
        <f t="shared" si="40"/>
        <v>0</v>
      </c>
      <c r="O38">
        <f t="shared" si="41"/>
        <v>0</v>
      </c>
      <c r="P38">
        <f t="shared" ref="P38:P41" si="42">($B38*AE38*$B$34)/1000</f>
        <v>0</v>
      </c>
      <c r="Q38">
        <f t="shared" ref="Q38:Q41" si="43">($B38*AF38*$B$34)/1000</f>
        <v>0</v>
      </c>
      <c r="S38">
        <v>2</v>
      </c>
    </row>
    <row r="39" spans="1:32">
      <c r="A39" t="s">
        <v>62</v>
      </c>
      <c r="C39">
        <f t="shared" si="29"/>
        <v>0</v>
      </c>
      <c r="D39">
        <f t="shared" si="30"/>
        <v>0</v>
      </c>
      <c r="E39">
        <f t="shared" si="31"/>
        <v>0</v>
      </c>
      <c r="F39">
        <f t="shared" si="32"/>
        <v>0</v>
      </c>
      <c r="G39">
        <f t="shared" si="33"/>
        <v>0</v>
      </c>
      <c r="H39">
        <f>($B39*W39*$B$34)/1000</f>
        <v>0</v>
      </c>
      <c r="I39">
        <f t="shared" si="35"/>
        <v>0</v>
      </c>
      <c r="J39">
        <f t="shared" si="36"/>
        <v>0</v>
      </c>
      <c r="K39">
        <f t="shared" si="37"/>
        <v>0</v>
      </c>
      <c r="L39">
        <f t="shared" si="38"/>
        <v>0</v>
      </c>
      <c r="M39">
        <f t="shared" si="39"/>
        <v>0</v>
      </c>
      <c r="N39">
        <f t="shared" si="40"/>
        <v>0</v>
      </c>
      <c r="O39">
        <f t="shared" si="41"/>
        <v>0</v>
      </c>
      <c r="P39">
        <f t="shared" si="42"/>
        <v>0</v>
      </c>
      <c r="Q39">
        <f t="shared" si="43"/>
        <v>0</v>
      </c>
      <c r="W39">
        <v>1</v>
      </c>
      <c r="AF39">
        <v>2</v>
      </c>
    </row>
    <row r="40" spans="1:32">
      <c r="A40" t="s">
        <v>88</v>
      </c>
      <c r="C40">
        <f t="shared" si="29"/>
        <v>0</v>
      </c>
      <c r="D40">
        <f t="shared" si="30"/>
        <v>0</v>
      </c>
      <c r="E40">
        <f t="shared" si="31"/>
        <v>0</v>
      </c>
      <c r="F40">
        <f t="shared" si="32"/>
        <v>0</v>
      </c>
      <c r="G40">
        <f t="shared" si="33"/>
        <v>0</v>
      </c>
      <c r="H40">
        <f t="shared" si="34"/>
        <v>0</v>
      </c>
      <c r="I40">
        <f t="shared" si="35"/>
        <v>0</v>
      </c>
      <c r="J40">
        <f t="shared" si="36"/>
        <v>0</v>
      </c>
      <c r="K40">
        <f t="shared" si="37"/>
        <v>0</v>
      </c>
      <c r="L40">
        <f t="shared" si="38"/>
        <v>0</v>
      </c>
      <c r="M40">
        <f t="shared" si="39"/>
        <v>0</v>
      </c>
      <c r="N40">
        <f t="shared" si="40"/>
        <v>0</v>
      </c>
      <c r="O40">
        <f t="shared" si="41"/>
        <v>0</v>
      </c>
      <c r="P40">
        <f t="shared" si="42"/>
        <v>0</v>
      </c>
      <c r="Q40">
        <f t="shared" si="43"/>
        <v>0</v>
      </c>
      <c r="T40">
        <v>1</v>
      </c>
      <c r="AF40">
        <v>2</v>
      </c>
    </row>
    <row r="41" spans="1:32">
      <c r="A41" t="s">
        <v>216</v>
      </c>
      <c r="B41" s="6"/>
      <c r="C41">
        <f t="shared" si="29"/>
        <v>0</v>
      </c>
      <c r="D41">
        <f t="shared" si="30"/>
        <v>0</v>
      </c>
      <c r="E41">
        <f t="shared" si="31"/>
        <v>0</v>
      </c>
      <c r="F41">
        <f t="shared" si="32"/>
        <v>0</v>
      </c>
      <c r="G41">
        <f t="shared" si="33"/>
        <v>0</v>
      </c>
      <c r="H41">
        <f t="shared" si="34"/>
        <v>0</v>
      </c>
      <c r="I41">
        <f t="shared" si="35"/>
        <v>0</v>
      </c>
      <c r="J41">
        <f t="shared" si="36"/>
        <v>0</v>
      </c>
      <c r="K41">
        <f t="shared" si="37"/>
        <v>0</v>
      </c>
      <c r="L41">
        <f t="shared" si="38"/>
        <v>0</v>
      </c>
      <c r="M41">
        <f t="shared" si="39"/>
        <v>0</v>
      </c>
      <c r="N41">
        <f t="shared" si="40"/>
        <v>0</v>
      </c>
      <c r="O41">
        <f t="shared" si="41"/>
        <v>0</v>
      </c>
      <c r="P41">
        <f t="shared" si="42"/>
        <v>0</v>
      </c>
      <c r="Q41">
        <f t="shared" si="43"/>
        <v>0</v>
      </c>
      <c r="R41">
        <v>2</v>
      </c>
      <c r="AB41">
        <v>1</v>
      </c>
    </row>
    <row r="42" spans="1:32">
      <c r="A42" t="s">
        <v>223</v>
      </c>
      <c r="C42">
        <f t="shared" ref="C42" si="44">($B42*R42*$B$34)/1000</f>
        <v>0</v>
      </c>
      <c r="D42">
        <f t="shared" ref="D42" si="45">($B42*S42*$B$34)/1000</f>
        <v>0</v>
      </c>
      <c r="E42">
        <f t="shared" ref="E42" si="46">($B42*T42*$B$34)/1000</f>
        <v>0</v>
      </c>
      <c r="F42">
        <f t="shared" ref="F42" si="47">($B42*U42*$B$34)/1000</f>
        <v>0</v>
      </c>
      <c r="G42">
        <f t="shared" ref="G42" si="48">($B42*V42*$B$34)/1000</f>
        <v>0</v>
      </c>
      <c r="H42">
        <f t="shared" ref="H42" si="49">($B42*W42*$B$34)/1000</f>
        <v>0</v>
      </c>
      <c r="I42">
        <f t="shared" ref="I42" si="50">($B42*X42*$B$34)/1000</f>
        <v>0</v>
      </c>
      <c r="J42">
        <f t="shared" ref="J42" si="51">($B42*Y42*$B$34)/1000</f>
        <v>0</v>
      </c>
      <c r="K42">
        <f t="shared" ref="K42" si="52">($B42*Z42*$B$34)/1000</f>
        <v>0</v>
      </c>
      <c r="L42">
        <f t="shared" ref="L42" si="53">($B42*AA42*$B$34)/1000</f>
        <v>0</v>
      </c>
      <c r="M42">
        <f t="shared" ref="M42" si="54">($B42*AB42*$B$34)/1000</f>
        <v>0</v>
      </c>
      <c r="N42">
        <f t="shared" ref="N42" si="55">($B42*AC42*$B$34)/1000</f>
        <v>0</v>
      </c>
      <c r="O42">
        <f t="shared" ref="O42" si="56">($B42*AD42*$B$34)/1000</f>
        <v>0</v>
      </c>
      <c r="P42">
        <f t="shared" ref="P42" si="57">($B42*AE42*$B$34)/1000</f>
        <v>0</v>
      </c>
      <c r="Q42">
        <f t="shared" ref="Q42" si="58">($B42*AF42*$B$34)/1000</f>
        <v>0</v>
      </c>
      <c r="Y42">
        <v>1</v>
      </c>
    </row>
    <row r="43" spans="1:32">
      <c r="A43" t="s">
        <v>55</v>
      </c>
      <c r="C43">
        <f t="shared" ref="C43:C44" si="59">($B43*R43*$B$34)/1000</f>
        <v>0</v>
      </c>
      <c r="D43">
        <f t="shared" ref="D43:D44" si="60">($B43*S43*$B$34)/1000</f>
        <v>0</v>
      </c>
      <c r="E43">
        <f t="shared" ref="E43:E44" si="61">($B43*T43*$B$34)/1000</f>
        <v>0</v>
      </c>
      <c r="F43">
        <f t="shared" ref="F43:F44" si="62">($B43*U43*$B$34)/1000</f>
        <v>0</v>
      </c>
      <c r="G43">
        <f t="shared" ref="G43:G44" si="63">($B43*V43*$B$34)/1000</f>
        <v>0</v>
      </c>
      <c r="H43">
        <f t="shared" ref="H43:H44" si="64">($B43*W43*$B$34)/1000</f>
        <v>0</v>
      </c>
      <c r="I43">
        <f t="shared" ref="I43:I44" si="65">($B43*X43*$B$34)/1000</f>
        <v>0</v>
      </c>
      <c r="J43">
        <f t="shared" ref="J43:J44" si="66">($B43*Y43*$B$34)/1000</f>
        <v>0</v>
      </c>
      <c r="K43">
        <f t="shared" ref="K43:K44" si="67">($B43*Z43*$B$34)/1000</f>
        <v>0</v>
      </c>
      <c r="L43">
        <f t="shared" ref="L43:L44" si="68">($B43*AA43*$B$34)/1000</f>
        <v>0</v>
      </c>
      <c r="M43">
        <f t="shared" ref="M43:M44" si="69">($B43*AB43*$B$34)/1000</f>
        <v>0</v>
      </c>
      <c r="N43">
        <f t="shared" ref="N43:N44" si="70">($B43*AC43*$B$34)/1000</f>
        <v>0</v>
      </c>
      <c r="O43">
        <f t="shared" ref="O43:O44" si="71">($B43*AD43*$B$34)/1000</f>
        <v>0</v>
      </c>
      <c r="P43">
        <f t="shared" ref="P43:P44" si="72">($B43*AE43*$B$34)/1000</f>
        <v>0</v>
      </c>
      <c r="Q43">
        <f t="shared" ref="Q43:Q44" si="73">($B43*AF43*$B$34)/1000</f>
        <v>0</v>
      </c>
      <c r="X43">
        <v>1</v>
      </c>
      <c r="AE43">
        <v>2</v>
      </c>
    </row>
    <row r="44" spans="1:32">
      <c r="A44" t="s">
        <v>192</v>
      </c>
      <c r="C44">
        <f t="shared" si="59"/>
        <v>0</v>
      </c>
      <c r="D44">
        <f t="shared" si="60"/>
        <v>0</v>
      </c>
      <c r="E44">
        <f t="shared" si="61"/>
        <v>0</v>
      </c>
      <c r="F44">
        <f t="shared" si="62"/>
        <v>0</v>
      </c>
      <c r="G44">
        <f t="shared" si="63"/>
        <v>0</v>
      </c>
      <c r="H44">
        <f t="shared" si="64"/>
        <v>0</v>
      </c>
      <c r="I44">
        <f t="shared" si="65"/>
        <v>0</v>
      </c>
      <c r="J44">
        <f t="shared" si="66"/>
        <v>0</v>
      </c>
      <c r="K44">
        <f t="shared" si="67"/>
        <v>0</v>
      </c>
      <c r="L44">
        <f t="shared" si="68"/>
        <v>0</v>
      </c>
      <c r="M44">
        <f t="shared" si="69"/>
        <v>0</v>
      </c>
      <c r="N44">
        <f t="shared" si="70"/>
        <v>0</v>
      </c>
      <c r="O44">
        <f t="shared" si="71"/>
        <v>0</v>
      </c>
      <c r="P44">
        <f t="shared" si="72"/>
        <v>0</v>
      </c>
      <c r="Q44">
        <f t="shared" si="73"/>
        <v>0</v>
      </c>
      <c r="Z44">
        <v>1</v>
      </c>
      <c r="AE44">
        <v>2</v>
      </c>
    </row>
    <row r="45" spans="1:32">
      <c r="A45" t="s">
        <v>150</v>
      </c>
      <c r="C45">
        <f t="shared" ref="C45:C46" si="74">($B45*R45*$B$34)/1000</f>
        <v>0</v>
      </c>
      <c r="D45">
        <f t="shared" ref="D45:D46" si="75">($B45*S45*$B$34)/1000</f>
        <v>0</v>
      </c>
      <c r="E45">
        <f t="shared" ref="E45:E46" si="76">($B45*T45*$B$34)/1000</f>
        <v>0</v>
      </c>
      <c r="F45">
        <f t="shared" ref="F45:F46" si="77">($B45*U45*$B$34)/1000</f>
        <v>0</v>
      </c>
      <c r="G45">
        <f t="shared" ref="G45:G46" si="78">($B45*V45*$B$34)/1000</f>
        <v>0</v>
      </c>
      <c r="H45">
        <f t="shared" ref="H45:H46" si="79">($B45*W45*$B$34)/1000</f>
        <v>0</v>
      </c>
      <c r="I45">
        <f t="shared" ref="I45:I46" si="80">($B45*X45*$B$34)/1000</f>
        <v>0</v>
      </c>
      <c r="J45">
        <f t="shared" ref="J45:J46" si="81">($B45*Y45*$B$34)/1000</f>
        <v>0</v>
      </c>
      <c r="K45">
        <f t="shared" ref="K45:K46" si="82">($B45*Z45*$B$34)/1000</f>
        <v>0</v>
      </c>
      <c r="L45">
        <f t="shared" ref="L45:L46" si="83">($B45*AA45*$B$34)/1000</f>
        <v>0</v>
      </c>
      <c r="M45">
        <f t="shared" ref="M45:M46" si="84">($B45*AB45*$B$34)/1000</f>
        <v>0</v>
      </c>
      <c r="N45">
        <f t="shared" ref="N45:N46" si="85">($B45*AC45*$B$34)/1000</f>
        <v>0</v>
      </c>
      <c r="O45">
        <f t="shared" ref="O45:O46" si="86">($B45*AD45*$B$34)/1000</f>
        <v>0</v>
      </c>
      <c r="P45">
        <f t="shared" ref="P45:P46" si="87">($B45*AE45*$B$34)/1000</f>
        <v>0</v>
      </c>
      <c r="Q45">
        <f t="shared" ref="Q45:Q46" si="88">($B45*AF45*$B$34)/1000</f>
        <v>0</v>
      </c>
      <c r="V45">
        <v>1</v>
      </c>
      <c r="AE45">
        <v>2</v>
      </c>
    </row>
    <row r="46" spans="1:32">
      <c r="C46">
        <f t="shared" si="74"/>
        <v>0</v>
      </c>
      <c r="D46">
        <f t="shared" si="75"/>
        <v>0</v>
      </c>
      <c r="E46">
        <f t="shared" si="76"/>
        <v>0</v>
      </c>
      <c r="F46">
        <f t="shared" si="77"/>
        <v>0</v>
      </c>
      <c r="G46">
        <f t="shared" si="78"/>
        <v>0</v>
      </c>
      <c r="H46">
        <f t="shared" si="79"/>
        <v>0</v>
      </c>
      <c r="I46">
        <f t="shared" si="80"/>
        <v>0</v>
      </c>
      <c r="J46">
        <f t="shared" si="81"/>
        <v>0</v>
      </c>
      <c r="K46">
        <f t="shared" si="82"/>
        <v>0</v>
      </c>
      <c r="L46">
        <f t="shared" si="83"/>
        <v>0</v>
      </c>
      <c r="M46">
        <f t="shared" si="84"/>
        <v>0</v>
      </c>
      <c r="N46">
        <f t="shared" si="85"/>
        <v>0</v>
      </c>
      <c r="O46">
        <f t="shared" si="86"/>
        <v>0</v>
      </c>
      <c r="P46">
        <f t="shared" si="87"/>
        <v>0</v>
      </c>
      <c r="Q46">
        <f t="shared" si="88"/>
        <v>0</v>
      </c>
    </row>
    <row r="47" spans="1:32">
      <c r="C47">
        <f t="shared" ref="C47:Q47" si="89">($B47*R47*$B$34)/1000</f>
        <v>0</v>
      </c>
      <c r="D47">
        <f t="shared" si="89"/>
        <v>0</v>
      </c>
      <c r="E47">
        <f t="shared" si="89"/>
        <v>0</v>
      </c>
      <c r="F47">
        <f t="shared" si="89"/>
        <v>0</v>
      </c>
      <c r="G47">
        <f t="shared" si="89"/>
        <v>0</v>
      </c>
      <c r="H47">
        <f t="shared" si="89"/>
        <v>0</v>
      </c>
      <c r="I47">
        <f t="shared" si="89"/>
        <v>0</v>
      </c>
      <c r="J47">
        <f t="shared" si="89"/>
        <v>0</v>
      </c>
      <c r="K47">
        <f t="shared" si="89"/>
        <v>0</v>
      </c>
      <c r="L47">
        <f t="shared" si="89"/>
        <v>0</v>
      </c>
      <c r="M47">
        <f t="shared" si="89"/>
        <v>0</v>
      </c>
      <c r="N47">
        <f t="shared" si="89"/>
        <v>0</v>
      </c>
      <c r="O47">
        <f t="shared" si="89"/>
        <v>0</v>
      </c>
      <c r="P47">
        <f t="shared" si="89"/>
        <v>0</v>
      </c>
      <c r="Q47">
        <f t="shared" si="89"/>
        <v>0</v>
      </c>
    </row>
    <row r="48" spans="1:32" ht="14.4">
      <c r="B48" s="11" t="s">
        <v>143</v>
      </c>
      <c r="C48" s="10">
        <f t="shared" ref="C48:Q48" si="90">SUM(C36:C41)</f>
        <v>0</v>
      </c>
      <c r="D48" s="10">
        <f t="shared" si="90"/>
        <v>0</v>
      </c>
      <c r="E48" s="10">
        <f t="shared" si="90"/>
        <v>0</v>
      </c>
      <c r="F48" s="10">
        <f t="shared" si="90"/>
        <v>0</v>
      </c>
      <c r="G48" s="10">
        <f t="shared" si="90"/>
        <v>0</v>
      </c>
      <c r="H48" s="10">
        <f t="shared" si="90"/>
        <v>0</v>
      </c>
      <c r="I48" s="10">
        <f t="shared" si="90"/>
        <v>0</v>
      </c>
      <c r="J48" s="10">
        <f t="shared" si="90"/>
        <v>0</v>
      </c>
      <c r="K48" s="10">
        <f t="shared" si="90"/>
        <v>0</v>
      </c>
      <c r="L48" s="10">
        <f t="shared" si="90"/>
        <v>0</v>
      </c>
      <c r="M48" s="10">
        <f t="shared" si="90"/>
        <v>0</v>
      </c>
      <c r="N48" s="10">
        <f t="shared" si="90"/>
        <v>0</v>
      </c>
      <c r="O48" s="10">
        <f t="shared" si="90"/>
        <v>0</v>
      </c>
      <c r="P48" s="10">
        <f t="shared" si="90"/>
        <v>0</v>
      </c>
      <c r="Q48" s="10">
        <f t="shared" si="90"/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9" sqref="C9"/>
    </sheetView>
  </sheetViews>
  <sheetFormatPr defaultRowHeight="13.8"/>
  <cols>
    <col min="1" max="1" width="21.69921875" customWidth="1"/>
    <col min="2" max="2" width="13.59765625" customWidth="1"/>
    <col min="3" max="3" width="10.296875" customWidth="1"/>
    <col min="4" max="4" width="19.59765625" customWidth="1"/>
    <col min="6" max="6" width="18.5" customWidth="1"/>
    <col min="7" max="7" width="13.3984375" customWidth="1"/>
    <col min="8" max="8" width="13.796875" customWidth="1"/>
    <col min="9" max="9" width="13.5" customWidth="1"/>
    <col min="10" max="10" width="18.3984375" customWidth="1"/>
    <col min="11" max="11" width="12" customWidth="1"/>
    <col min="12" max="12" width="11.5" customWidth="1"/>
  </cols>
  <sheetData>
    <row r="1" spans="1:12">
      <c r="A1" t="s">
        <v>72</v>
      </c>
      <c r="B1" s="3">
        <v>10</v>
      </c>
    </row>
    <row r="2" spans="1:1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</row>
    <row r="3" spans="1:12">
      <c r="A3" t="s">
        <v>73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>
      <c r="A4" t="s">
        <v>74</v>
      </c>
      <c r="B4">
        <f>B3*$B$1/1000</f>
        <v>0</v>
      </c>
      <c r="C4">
        <f t="shared" ref="C4:K4" si="0">C3*$B$1/1000</f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 s="2"/>
    </row>
    <row r="6" spans="1:12">
      <c r="A6" t="s">
        <v>98</v>
      </c>
      <c r="L6">
        <v>141.18</v>
      </c>
    </row>
    <row r="7" spans="1:12">
      <c r="A7" t="s">
        <v>100</v>
      </c>
      <c r="L7">
        <v>5.0000000000000001E-3</v>
      </c>
    </row>
    <row r="8" spans="1:12">
      <c r="A8" t="s">
        <v>99</v>
      </c>
      <c r="L8">
        <f>L6*L7*1000</f>
        <v>705.90000000000009</v>
      </c>
    </row>
    <row r="10" spans="1:12">
      <c r="B10" s="13"/>
    </row>
    <row r="13" spans="1:12">
      <c r="A13" t="s">
        <v>98</v>
      </c>
    </row>
    <row r="14" spans="1:12">
      <c r="A14" t="s">
        <v>100</v>
      </c>
    </row>
    <row r="15" spans="1:12">
      <c r="A15" t="s">
        <v>99</v>
      </c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4"/>
  <sheetViews>
    <sheetView topLeftCell="A22" zoomScale="90" zoomScaleNormal="90" workbookViewId="0">
      <selection activeCell="B39" sqref="B3:B39"/>
    </sheetView>
  </sheetViews>
  <sheetFormatPr defaultRowHeight="13.8"/>
  <cols>
    <col min="1" max="2" width="14.19921875" customWidth="1"/>
    <col min="3" max="3" width="13.19921875" customWidth="1"/>
    <col min="4" max="4" width="12.19921875" customWidth="1"/>
    <col min="5" max="7" width="8.8984375" customWidth="1"/>
    <col min="8" max="8" width="9.5" customWidth="1"/>
    <col min="9" max="13" width="8.8984375" customWidth="1"/>
    <col min="14" max="17" width="12.19921875" customWidth="1"/>
    <col min="18" max="18" width="8.69921875" customWidth="1"/>
    <col min="19" max="19" width="9" customWidth="1"/>
    <col min="20" max="29" width="8.69921875" customWidth="1"/>
  </cols>
  <sheetData>
    <row r="1" spans="1:35">
      <c r="B1" t="s">
        <v>66</v>
      </c>
      <c r="C1" t="s">
        <v>36</v>
      </c>
      <c r="D1" t="s">
        <v>26</v>
      </c>
      <c r="E1" t="s">
        <v>28</v>
      </c>
      <c r="F1" t="s">
        <v>29</v>
      </c>
      <c r="G1" t="s">
        <v>34</v>
      </c>
      <c r="H1" t="s">
        <v>35</v>
      </c>
      <c r="I1" t="s">
        <v>33</v>
      </c>
      <c r="J1" t="s">
        <v>27</v>
      </c>
      <c r="K1" t="s">
        <v>30</v>
      </c>
      <c r="L1" t="s">
        <v>25</v>
      </c>
      <c r="M1" t="s">
        <v>31</v>
      </c>
      <c r="N1" t="s">
        <v>32</v>
      </c>
      <c r="O1" t="s">
        <v>92</v>
      </c>
      <c r="P1" t="s">
        <v>136</v>
      </c>
      <c r="Q1" t="s">
        <v>93</v>
      </c>
      <c r="S1" t="s">
        <v>26</v>
      </c>
      <c r="T1" t="s">
        <v>28</v>
      </c>
      <c r="U1" t="s">
        <v>29</v>
      </c>
      <c r="V1" t="s">
        <v>34</v>
      </c>
      <c r="W1" t="s">
        <v>35</v>
      </c>
      <c r="X1" t="s">
        <v>33</v>
      </c>
      <c r="Y1" t="s">
        <v>27</v>
      </c>
      <c r="Z1" t="s">
        <v>30</v>
      </c>
      <c r="AA1" t="s">
        <v>25</v>
      </c>
      <c r="AB1" t="s">
        <v>31</v>
      </c>
      <c r="AC1" t="s">
        <v>32</v>
      </c>
      <c r="AD1" t="s">
        <v>92</v>
      </c>
      <c r="AE1" t="s">
        <v>136</v>
      </c>
      <c r="AF1" t="s">
        <v>93</v>
      </c>
    </row>
    <row r="2" spans="1:35">
      <c r="A2" t="s">
        <v>123</v>
      </c>
      <c r="C2">
        <v>284.0471</v>
      </c>
      <c r="D2">
        <f t="shared" ref="D2:Q2" si="0">$B2/$C2*S2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U2">
        <v>2</v>
      </c>
      <c r="X2">
        <v>2</v>
      </c>
      <c r="AC2">
        <v>1</v>
      </c>
    </row>
    <row r="3" spans="1:35">
      <c r="A3" t="s">
        <v>37</v>
      </c>
      <c r="B3" s="3"/>
      <c r="C3">
        <v>174.18</v>
      </c>
      <c r="D3">
        <f t="shared" ref="D3:Q4" si="1">$B3/$C3*S3</f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T3">
        <v>1</v>
      </c>
      <c r="AB3">
        <v>2</v>
      </c>
      <c r="AI3">
        <v>121.16</v>
      </c>
    </row>
    <row r="4" spans="1:35">
      <c r="A4" t="s">
        <v>48</v>
      </c>
      <c r="B4" s="3"/>
      <c r="C4">
        <v>228.2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T4">
        <v>1</v>
      </c>
      <c r="AB4">
        <v>2</v>
      </c>
      <c r="AI4">
        <v>18.02</v>
      </c>
    </row>
    <row r="5" spans="1:35">
      <c r="A5" t="s">
        <v>38</v>
      </c>
      <c r="B5" s="3"/>
      <c r="C5">
        <v>136.08600000000001</v>
      </c>
      <c r="D5">
        <f t="shared" ref="D5:E9" si="2">$B5/$C5*S5</f>
        <v>0</v>
      </c>
      <c r="E5">
        <f t="shared" si="2"/>
        <v>0</v>
      </c>
      <c r="F5">
        <f t="shared" ref="F5:F21" si="3">$B5/$C5*U5</f>
        <v>0</v>
      </c>
      <c r="G5">
        <f t="shared" ref="G5:H9" si="4">$B5/$C5*V5</f>
        <v>0</v>
      </c>
      <c r="H5">
        <f t="shared" si="4"/>
        <v>0</v>
      </c>
      <c r="I5">
        <f t="shared" ref="I5:I21" si="5">$B5/$C5*X5</f>
        <v>0</v>
      </c>
      <c r="J5">
        <f t="shared" ref="J5:M9" si="6">$B5/$C5*Y5</f>
        <v>0</v>
      </c>
      <c r="K5">
        <f t="shared" si="6"/>
        <v>0</v>
      </c>
      <c r="L5">
        <f t="shared" si="6"/>
        <v>0</v>
      </c>
      <c r="M5">
        <f t="shared" si="6"/>
        <v>0</v>
      </c>
      <c r="N5">
        <f t="shared" ref="N5:N26" si="7">$B5/$C5*AC5</f>
        <v>0</v>
      </c>
      <c r="O5">
        <f t="shared" ref="O5:O26" si="8">$B5/$C5*AD5</f>
        <v>0</v>
      </c>
      <c r="P5">
        <f t="shared" ref="P5:P25" si="9">$B5/$C5*AE5</f>
        <v>0</v>
      </c>
      <c r="Q5">
        <f t="shared" ref="Q5:Q32" si="10">$B5/$C5*AF5</f>
        <v>0</v>
      </c>
      <c r="T5">
        <v>1</v>
      </c>
      <c r="AB5">
        <v>1</v>
      </c>
      <c r="AI5">
        <v>36.46</v>
      </c>
    </row>
    <row r="6" spans="1:35">
      <c r="A6" t="s">
        <v>45</v>
      </c>
      <c r="B6" s="3"/>
      <c r="C6">
        <v>74.551299999999998</v>
      </c>
      <c r="D6">
        <f t="shared" si="2"/>
        <v>0</v>
      </c>
      <c r="E6">
        <f t="shared" si="2"/>
        <v>0</v>
      </c>
      <c r="F6">
        <f t="shared" si="3"/>
        <v>0</v>
      </c>
      <c r="G6">
        <f t="shared" si="4"/>
        <v>0</v>
      </c>
      <c r="H6">
        <f t="shared" si="4"/>
        <v>0</v>
      </c>
      <c r="I6">
        <f t="shared" si="5"/>
        <v>0</v>
      </c>
      <c r="J6">
        <f t="shared" si="6"/>
        <v>0</v>
      </c>
      <c r="K6">
        <f t="shared" si="6"/>
        <v>0</v>
      </c>
      <c r="L6">
        <f t="shared" si="6"/>
        <v>0</v>
      </c>
      <c r="M6">
        <f t="shared" si="6"/>
        <v>0</v>
      </c>
      <c r="N6">
        <f t="shared" si="7"/>
        <v>0</v>
      </c>
      <c r="O6">
        <f t="shared" si="8"/>
        <v>0</v>
      </c>
      <c r="P6">
        <f t="shared" si="9"/>
        <v>0</v>
      </c>
      <c r="Q6">
        <f t="shared" si="10"/>
        <v>0</v>
      </c>
      <c r="S6">
        <v>1</v>
      </c>
      <c r="AB6">
        <v>1</v>
      </c>
      <c r="AI6">
        <f>SUM(AI3:AI5)</f>
        <v>175.64000000000001</v>
      </c>
    </row>
    <row r="7" spans="1:35">
      <c r="A7" t="s">
        <v>47</v>
      </c>
      <c r="C7">
        <v>53.49</v>
      </c>
      <c r="D7">
        <f t="shared" si="2"/>
        <v>0</v>
      </c>
      <c r="E7">
        <f t="shared" si="2"/>
        <v>0</v>
      </c>
      <c r="F7">
        <f t="shared" si="3"/>
        <v>0</v>
      </c>
      <c r="G7">
        <f t="shared" si="4"/>
        <v>0</v>
      </c>
      <c r="H7">
        <f t="shared" si="4"/>
        <v>0</v>
      </c>
      <c r="I7">
        <f t="shared" si="5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7"/>
        <v>0</v>
      </c>
      <c r="O7">
        <f t="shared" si="8"/>
        <v>0</v>
      </c>
      <c r="P7">
        <f t="shared" si="9"/>
        <v>0</v>
      </c>
      <c r="Q7">
        <f t="shared" si="10"/>
        <v>0</v>
      </c>
      <c r="S7">
        <v>1</v>
      </c>
      <c r="X7">
        <v>1</v>
      </c>
    </row>
    <row r="8" spans="1:35">
      <c r="A8" t="s">
        <v>49</v>
      </c>
      <c r="B8" s="3"/>
      <c r="C8">
        <v>132.13999999999999</v>
      </c>
      <c r="D8">
        <f t="shared" si="2"/>
        <v>0</v>
      </c>
      <c r="E8">
        <f t="shared" si="2"/>
        <v>0</v>
      </c>
      <c r="F8">
        <f t="shared" si="3"/>
        <v>0</v>
      </c>
      <c r="G8">
        <f t="shared" si="4"/>
        <v>0</v>
      </c>
      <c r="H8">
        <f t="shared" si="4"/>
        <v>0</v>
      </c>
      <c r="I8">
        <f t="shared" si="5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7"/>
        <v>0</v>
      </c>
      <c r="O8">
        <f t="shared" si="8"/>
        <v>0</v>
      </c>
      <c r="P8">
        <f t="shared" si="9"/>
        <v>0</v>
      </c>
      <c r="Q8">
        <f t="shared" si="10"/>
        <v>0</v>
      </c>
      <c r="U8">
        <v>1</v>
      </c>
      <c r="X8">
        <v>2</v>
      </c>
    </row>
    <row r="9" spans="1:35">
      <c r="A9" t="s">
        <v>82</v>
      </c>
      <c r="B9" s="3"/>
      <c r="C9">
        <v>95.210999999999999</v>
      </c>
      <c r="D9">
        <f t="shared" si="2"/>
        <v>0</v>
      </c>
      <c r="E9">
        <f t="shared" si="2"/>
        <v>0</v>
      </c>
      <c r="F9">
        <f t="shared" si="3"/>
        <v>0</v>
      </c>
      <c r="G9">
        <f t="shared" si="4"/>
        <v>0</v>
      </c>
      <c r="H9">
        <f t="shared" si="4"/>
        <v>0</v>
      </c>
      <c r="I9">
        <f t="shared" si="5"/>
        <v>0</v>
      </c>
      <c r="J9">
        <f t="shared" si="6"/>
        <v>0</v>
      </c>
      <c r="K9">
        <f t="shared" si="6"/>
        <v>0</v>
      </c>
      <c r="L9">
        <f t="shared" si="6"/>
        <v>0</v>
      </c>
      <c r="M9">
        <f t="shared" si="6"/>
        <v>0</v>
      </c>
      <c r="N9">
        <f t="shared" si="7"/>
        <v>0</v>
      </c>
      <c r="O9">
        <f t="shared" si="8"/>
        <v>0</v>
      </c>
      <c r="P9">
        <f t="shared" si="9"/>
        <v>0</v>
      </c>
      <c r="Q9">
        <f t="shared" si="10"/>
        <v>0</v>
      </c>
      <c r="S9">
        <v>2</v>
      </c>
      <c r="Z9">
        <v>1</v>
      </c>
    </row>
    <row r="10" spans="1:35">
      <c r="A10" t="s">
        <v>64</v>
      </c>
      <c r="B10" s="3"/>
      <c r="C10">
        <v>113.22</v>
      </c>
      <c r="D10">
        <f t="shared" ref="D10:M10" si="11">$B10/$C10*S10</f>
        <v>0</v>
      </c>
      <c r="E10">
        <f t="shared" si="11"/>
        <v>0</v>
      </c>
      <c r="F10">
        <f t="shared" si="11"/>
        <v>0</v>
      </c>
      <c r="G10">
        <f t="shared" si="11"/>
        <v>0</v>
      </c>
      <c r="H10">
        <f t="shared" si="11"/>
        <v>0</v>
      </c>
      <c r="I10">
        <f t="shared" si="11"/>
        <v>0</v>
      </c>
      <c r="J10">
        <f t="shared" si="11"/>
        <v>0</v>
      </c>
      <c r="K10">
        <f t="shared" si="11"/>
        <v>0</v>
      </c>
      <c r="L10">
        <f t="shared" si="11"/>
        <v>0</v>
      </c>
      <c r="M10">
        <f t="shared" si="11"/>
        <v>0</v>
      </c>
      <c r="N10">
        <f t="shared" si="7"/>
        <v>0</v>
      </c>
      <c r="O10">
        <f t="shared" si="8"/>
        <v>0</v>
      </c>
      <c r="P10">
        <f t="shared" si="9"/>
        <v>0</v>
      </c>
      <c r="Q10">
        <f t="shared" si="10"/>
        <v>0</v>
      </c>
      <c r="S10">
        <v>2</v>
      </c>
      <c r="Z10">
        <v>1</v>
      </c>
    </row>
    <row r="11" spans="1:35">
      <c r="A11" t="s">
        <v>46</v>
      </c>
      <c r="C11">
        <v>203.30269999999999</v>
      </c>
      <c r="D11">
        <f t="shared" ref="D11:E17" si="12">$B11/$C11*S11</f>
        <v>0</v>
      </c>
      <c r="E11">
        <f t="shared" si="12"/>
        <v>0</v>
      </c>
      <c r="F11">
        <f t="shared" si="3"/>
        <v>0</v>
      </c>
      <c r="G11">
        <f t="shared" ref="G11:H17" si="13">$B11/$C11*V11</f>
        <v>0</v>
      </c>
      <c r="H11">
        <f t="shared" si="13"/>
        <v>0</v>
      </c>
      <c r="I11">
        <f t="shared" si="5"/>
        <v>0</v>
      </c>
      <c r="J11">
        <f t="shared" ref="J11:M17" si="14">$B11/$C11*Y11</f>
        <v>0</v>
      </c>
      <c r="K11">
        <f t="shared" si="14"/>
        <v>0</v>
      </c>
      <c r="L11">
        <f t="shared" si="14"/>
        <v>0</v>
      </c>
      <c r="M11">
        <f t="shared" si="14"/>
        <v>0</v>
      </c>
      <c r="N11">
        <f t="shared" si="7"/>
        <v>0</v>
      </c>
      <c r="O11">
        <f t="shared" si="8"/>
        <v>0</v>
      </c>
      <c r="P11">
        <f t="shared" si="9"/>
        <v>0</v>
      </c>
      <c r="Q11">
        <f t="shared" si="10"/>
        <v>0</v>
      </c>
      <c r="S11">
        <v>2</v>
      </c>
      <c r="Z11">
        <v>1</v>
      </c>
    </row>
    <row r="12" spans="1:35">
      <c r="A12" t="s">
        <v>39</v>
      </c>
      <c r="B12" s="3"/>
      <c r="C12">
        <v>246.47460000000001</v>
      </c>
      <c r="D12">
        <f t="shared" si="12"/>
        <v>0</v>
      </c>
      <c r="E12">
        <f t="shared" si="12"/>
        <v>0</v>
      </c>
      <c r="F12">
        <f t="shared" si="3"/>
        <v>0</v>
      </c>
      <c r="G12">
        <f t="shared" si="13"/>
        <v>0</v>
      </c>
      <c r="H12">
        <f t="shared" si="13"/>
        <v>0</v>
      </c>
      <c r="I12">
        <f t="shared" si="5"/>
        <v>0</v>
      </c>
      <c r="J12">
        <f t="shared" si="14"/>
        <v>0</v>
      </c>
      <c r="K12">
        <f t="shared" si="14"/>
        <v>0</v>
      </c>
      <c r="L12">
        <f t="shared" si="14"/>
        <v>0</v>
      </c>
      <c r="M12">
        <f t="shared" si="14"/>
        <v>0</v>
      </c>
      <c r="N12">
        <f t="shared" si="7"/>
        <v>0</v>
      </c>
      <c r="O12">
        <f t="shared" si="8"/>
        <v>0</v>
      </c>
      <c r="P12">
        <f t="shared" si="9"/>
        <v>0</v>
      </c>
      <c r="Q12">
        <f t="shared" si="10"/>
        <v>0</v>
      </c>
      <c r="Z12">
        <v>1</v>
      </c>
    </row>
    <row r="13" spans="1:35">
      <c r="A13" t="s">
        <v>40</v>
      </c>
      <c r="C13">
        <v>147.0146</v>
      </c>
      <c r="D13">
        <f t="shared" ref="D13:P13" si="15">$B13/$C13*S13</f>
        <v>0</v>
      </c>
      <c r="E13">
        <f t="shared" si="15"/>
        <v>0</v>
      </c>
      <c r="F13">
        <f t="shared" si="15"/>
        <v>0</v>
      </c>
      <c r="G13">
        <f t="shared" si="15"/>
        <v>0</v>
      </c>
      <c r="H13">
        <f t="shared" si="15"/>
        <v>0</v>
      </c>
      <c r="I13">
        <f t="shared" si="15"/>
        <v>0</v>
      </c>
      <c r="J13">
        <f t="shared" si="15"/>
        <v>0</v>
      </c>
      <c r="K13">
        <f t="shared" si="15"/>
        <v>0</v>
      </c>
      <c r="L13">
        <f t="shared" si="15"/>
        <v>0</v>
      </c>
      <c r="M13">
        <f t="shared" si="15"/>
        <v>0</v>
      </c>
      <c r="N13">
        <f t="shared" si="15"/>
        <v>0</v>
      </c>
      <c r="O13">
        <f t="shared" si="15"/>
        <v>0</v>
      </c>
      <c r="P13">
        <f t="shared" si="15"/>
        <v>0</v>
      </c>
      <c r="Q13">
        <f t="shared" si="10"/>
        <v>0</v>
      </c>
      <c r="S13">
        <v>2</v>
      </c>
      <c r="AA13">
        <v>1</v>
      </c>
    </row>
    <row r="14" spans="1:35">
      <c r="A14" t="s">
        <v>51</v>
      </c>
      <c r="B14" s="3"/>
      <c r="C14">
        <v>110</v>
      </c>
      <c r="D14">
        <f t="shared" si="12"/>
        <v>0</v>
      </c>
      <c r="E14">
        <f t="shared" si="12"/>
        <v>0</v>
      </c>
      <c r="F14">
        <f t="shared" si="3"/>
        <v>0</v>
      </c>
      <c r="G14">
        <f t="shared" si="13"/>
        <v>0</v>
      </c>
      <c r="H14">
        <f t="shared" si="13"/>
        <v>0</v>
      </c>
      <c r="I14">
        <f t="shared" si="5"/>
        <v>0</v>
      </c>
      <c r="J14">
        <f t="shared" si="14"/>
        <v>0</v>
      </c>
      <c r="K14">
        <f t="shared" si="14"/>
        <v>0</v>
      </c>
      <c r="L14">
        <f t="shared" si="14"/>
        <v>0</v>
      </c>
      <c r="M14">
        <f t="shared" si="14"/>
        <v>0</v>
      </c>
      <c r="N14">
        <f t="shared" si="7"/>
        <v>0</v>
      </c>
      <c r="O14">
        <f t="shared" si="8"/>
        <v>0</v>
      </c>
      <c r="P14">
        <f t="shared" si="9"/>
        <v>0</v>
      </c>
      <c r="Q14">
        <f t="shared" si="10"/>
        <v>0</v>
      </c>
      <c r="S14">
        <v>2</v>
      </c>
      <c r="AA14">
        <v>1</v>
      </c>
    </row>
    <row r="15" spans="1:35">
      <c r="A15" t="s">
        <v>41</v>
      </c>
      <c r="C15">
        <v>58.442799999999998</v>
      </c>
      <c r="D15">
        <f t="shared" si="12"/>
        <v>0</v>
      </c>
      <c r="E15">
        <f t="shared" si="12"/>
        <v>0</v>
      </c>
      <c r="F15">
        <f t="shared" si="3"/>
        <v>0</v>
      </c>
      <c r="G15">
        <f t="shared" si="13"/>
        <v>0</v>
      </c>
      <c r="H15">
        <f t="shared" si="13"/>
        <v>0</v>
      </c>
      <c r="I15">
        <f t="shared" si="5"/>
        <v>0</v>
      </c>
      <c r="J15">
        <f t="shared" si="14"/>
        <v>0</v>
      </c>
      <c r="K15">
        <f t="shared" si="14"/>
        <v>0</v>
      </c>
      <c r="L15">
        <f t="shared" si="14"/>
        <v>0</v>
      </c>
      <c r="M15">
        <f t="shared" si="14"/>
        <v>0</v>
      </c>
      <c r="N15">
        <f t="shared" si="7"/>
        <v>0</v>
      </c>
      <c r="O15">
        <f t="shared" si="8"/>
        <v>0</v>
      </c>
      <c r="P15">
        <f t="shared" si="9"/>
        <v>0</v>
      </c>
      <c r="Q15">
        <f t="shared" si="10"/>
        <v>0</v>
      </c>
      <c r="S15">
        <v>1</v>
      </c>
      <c r="Y15">
        <v>1</v>
      </c>
    </row>
    <row r="16" spans="1:35">
      <c r="A16" t="s">
        <v>43</v>
      </c>
      <c r="B16" s="3"/>
      <c r="C16">
        <v>84.006600000000006</v>
      </c>
      <c r="D16">
        <f t="shared" si="12"/>
        <v>0</v>
      </c>
      <c r="E16">
        <f t="shared" si="12"/>
        <v>0</v>
      </c>
      <c r="F16">
        <f t="shared" si="3"/>
        <v>0</v>
      </c>
      <c r="G16">
        <f t="shared" si="13"/>
        <v>0</v>
      </c>
      <c r="H16">
        <f t="shared" si="13"/>
        <v>0</v>
      </c>
      <c r="I16">
        <f t="shared" si="5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7"/>
        <v>0</v>
      </c>
      <c r="O16">
        <f t="shared" si="8"/>
        <v>0</v>
      </c>
      <c r="P16">
        <f t="shared" si="9"/>
        <v>0</v>
      </c>
      <c r="Q16">
        <f t="shared" si="10"/>
        <v>0</v>
      </c>
      <c r="V16">
        <v>1</v>
      </c>
      <c r="Y16">
        <v>1</v>
      </c>
    </row>
    <row r="17" spans="1:32">
      <c r="A17" t="s">
        <v>52</v>
      </c>
      <c r="B17" s="3"/>
      <c r="C17">
        <v>105.9884</v>
      </c>
      <c r="D17">
        <f t="shared" si="12"/>
        <v>0</v>
      </c>
      <c r="E17">
        <f t="shared" si="12"/>
        <v>0</v>
      </c>
      <c r="F17">
        <f t="shared" si="3"/>
        <v>0</v>
      </c>
      <c r="G17">
        <f t="shared" si="13"/>
        <v>0</v>
      </c>
      <c r="H17">
        <f t="shared" si="13"/>
        <v>0</v>
      </c>
      <c r="I17">
        <f t="shared" si="5"/>
        <v>0</v>
      </c>
      <c r="J17">
        <f t="shared" si="14"/>
        <v>0</v>
      </c>
      <c r="K17">
        <f t="shared" si="14"/>
        <v>0</v>
      </c>
      <c r="L17">
        <f t="shared" si="14"/>
        <v>0</v>
      </c>
      <c r="M17">
        <f t="shared" si="14"/>
        <v>0</v>
      </c>
      <c r="N17">
        <f t="shared" si="7"/>
        <v>0</v>
      </c>
      <c r="O17">
        <f t="shared" si="8"/>
        <v>0</v>
      </c>
      <c r="P17">
        <f t="shared" si="9"/>
        <v>0</v>
      </c>
      <c r="Q17">
        <f t="shared" si="10"/>
        <v>0</v>
      </c>
      <c r="V17">
        <v>1</v>
      </c>
      <c r="Y17">
        <v>2</v>
      </c>
    </row>
    <row r="18" spans="1:32">
      <c r="A18" t="s">
        <v>75</v>
      </c>
      <c r="B18" s="3"/>
      <c r="C18">
        <v>132.13999999999999</v>
      </c>
      <c r="D18">
        <f t="shared" ref="D18:P18" si="16">$B18/$C18*S18</f>
        <v>0</v>
      </c>
      <c r="E18">
        <f t="shared" si="16"/>
        <v>0</v>
      </c>
      <c r="F18">
        <f t="shared" si="16"/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0"/>
        <v>0</v>
      </c>
      <c r="U18">
        <v>1</v>
      </c>
      <c r="Y18">
        <v>2</v>
      </c>
    </row>
    <row r="19" spans="1:32">
      <c r="A19" t="s">
        <v>42</v>
      </c>
      <c r="B19" s="3"/>
      <c r="C19">
        <v>151.9076</v>
      </c>
      <c r="D19">
        <f t="shared" ref="D19:E21" si="17">$B19/$C19*S19</f>
        <v>0</v>
      </c>
      <c r="E19">
        <f t="shared" si="17"/>
        <v>0</v>
      </c>
      <c r="F19">
        <f t="shared" si="3"/>
        <v>0</v>
      </c>
      <c r="G19">
        <f t="shared" ref="G19:H21" si="18">$B19/$C19*V19</f>
        <v>0</v>
      </c>
      <c r="H19">
        <f t="shared" si="18"/>
        <v>0</v>
      </c>
      <c r="I19">
        <f t="shared" si="5"/>
        <v>0</v>
      </c>
      <c r="J19">
        <f t="shared" ref="J19:M21" si="19">$B19/$C19*Y19</f>
        <v>0</v>
      </c>
      <c r="K19">
        <f t="shared" si="19"/>
        <v>0</v>
      </c>
      <c r="L19">
        <f t="shared" si="19"/>
        <v>0</v>
      </c>
      <c r="M19">
        <f t="shared" si="19"/>
        <v>0</v>
      </c>
      <c r="N19">
        <f t="shared" si="7"/>
        <v>0</v>
      </c>
      <c r="O19">
        <f t="shared" si="8"/>
        <v>0</v>
      </c>
      <c r="P19">
        <f t="shared" si="9"/>
        <v>0</v>
      </c>
      <c r="Q19">
        <f t="shared" si="10"/>
        <v>0</v>
      </c>
      <c r="U19">
        <v>1</v>
      </c>
      <c r="AC19">
        <v>1</v>
      </c>
    </row>
    <row r="20" spans="1:32">
      <c r="A20" t="s">
        <v>53</v>
      </c>
      <c r="B20" s="3"/>
      <c r="C20">
        <v>198.81</v>
      </c>
      <c r="D20">
        <f t="shared" si="17"/>
        <v>0</v>
      </c>
      <c r="E20">
        <f t="shared" si="17"/>
        <v>0</v>
      </c>
      <c r="F20">
        <f t="shared" si="3"/>
        <v>0</v>
      </c>
      <c r="G20">
        <f t="shared" si="18"/>
        <v>0</v>
      </c>
      <c r="H20">
        <f t="shared" si="18"/>
        <v>0</v>
      </c>
      <c r="I20">
        <f t="shared" si="5"/>
        <v>0</v>
      </c>
      <c r="J20">
        <f t="shared" si="19"/>
        <v>0</v>
      </c>
      <c r="K20">
        <f t="shared" si="19"/>
        <v>0</v>
      </c>
      <c r="L20">
        <f t="shared" si="19"/>
        <v>0</v>
      </c>
      <c r="M20">
        <f t="shared" si="19"/>
        <v>0</v>
      </c>
      <c r="N20">
        <f t="shared" si="7"/>
        <v>0</v>
      </c>
      <c r="O20">
        <f t="shared" si="8"/>
        <v>0</v>
      </c>
      <c r="P20">
        <f t="shared" si="9"/>
        <v>0</v>
      </c>
      <c r="Q20">
        <f t="shared" si="10"/>
        <v>0</v>
      </c>
      <c r="S20">
        <v>2</v>
      </c>
      <c r="AC20">
        <v>1</v>
      </c>
    </row>
    <row r="21" spans="1:32">
      <c r="A21" t="s">
        <v>54</v>
      </c>
      <c r="B21" s="3"/>
      <c r="C21">
        <v>278.01459999999997</v>
      </c>
      <c r="D21">
        <f t="shared" si="17"/>
        <v>0</v>
      </c>
      <c r="E21">
        <f t="shared" si="17"/>
        <v>0</v>
      </c>
      <c r="F21">
        <f t="shared" si="3"/>
        <v>0</v>
      </c>
      <c r="G21">
        <f t="shared" si="18"/>
        <v>0</v>
      </c>
      <c r="H21">
        <f t="shared" si="18"/>
        <v>0</v>
      </c>
      <c r="I21">
        <f t="shared" si="5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7"/>
        <v>0</v>
      </c>
      <c r="O21">
        <f t="shared" si="8"/>
        <v>0</v>
      </c>
      <c r="P21">
        <f t="shared" si="9"/>
        <v>0</v>
      </c>
      <c r="Q21">
        <f t="shared" si="10"/>
        <v>0</v>
      </c>
      <c r="U21">
        <v>1</v>
      </c>
      <c r="AC21">
        <v>1</v>
      </c>
    </row>
    <row r="22" spans="1:32">
      <c r="A22" t="s">
        <v>50</v>
      </c>
      <c r="B22" s="3"/>
      <c r="C22">
        <f>410.1541-18</f>
        <v>392.15410000000003</v>
      </c>
      <c r="D22">
        <f t="shared" ref="D22:P22" si="20">$B22/$C22*S22</f>
        <v>0</v>
      </c>
      <c r="E22">
        <f t="shared" si="20"/>
        <v>0</v>
      </c>
      <c r="F22">
        <f t="shared" si="20"/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10"/>
        <v>0</v>
      </c>
      <c r="U22">
        <v>2</v>
      </c>
      <c r="X22">
        <v>2</v>
      </c>
      <c r="AC22">
        <v>1</v>
      </c>
    </row>
    <row r="23" spans="1:32">
      <c r="A23" t="s">
        <v>83</v>
      </c>
      <c r="B23" s="3"/>
      <c r="C23">
        <v>82.03</v>
      </c>
      <c r="D23">
        <f t="shared" ref="D23:M29" si="21">$B23/$C23*S23</f>
        <v>0</v>
      </c>
      <c r="E23">
        <f t="shared" si="21"/>
        <v>0</v>
      </c>
      <c r="F23">
        <f t="shared" si="21"/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7"/>
        <v>0</v>
      </c>
      <c r="O23">
        <f t="shared" si="8"/>
        <v>0</v>
      </c>
      <c r="P23">
        <f t="shared" si="9"/>
        <v>0</v>
      </c>
      <c r="Q23">
        <f t="shared" si="10"/>
        <v>0</v>
      </c>
      <c r="Y23">
        <v>1</v>
      </c>
      <c r="AD23">
        <v>1</v>
      </c>
    </row>
    <row r="24" spans="1:32">
      <c r="A24" t="s">
        <v>91</v>
      </c>
      <c r="B24" s="3"/>
      <c r="C24">
        <v>136.08000000000001</v>
      </c>
      <c r="D24">
        <f t="shared" si="21"/>
        <v>0</v>
      </c>
      <c r="E24">
        <f t="shared" si="21"/>
        <v>0</v>
      </c>
      <c r="F24">
        <f t="shared" si="21"/>
        <v>0</v>
      </c>
      <c r="G24">
        <f t="shared" si="21"/>
        <v>0</v>
      </c>
      <c r="H24">
        <f t="shared" si="21"/>
        <v>0</v>
      </c>
      <c r="I24">
        <f t="shared" si="21"/>
        <v>0</v>
      </c>
      <c r="J24">
        <f t="shared" si="21"/>
        <v>0</v>
      </c>
      <c r="K24">
        <f t="shared" si="21"/>
        <v>0</v>
      </c>
      <c r="L24">
        <f t="shared" si="21"/>
        <v>0</v>
      </c>
      <c r="M24">
        <f t="shared" si="21"/>
        <v>0</v>
      </c>
      <c r="N24">
        <f t="shared" si="7"/>
        <v>0</v>
      </c>
      <c r="O24">
        <f t="shared" si="8"/>
        <v>0</v>
      </c>
      <c r="P24">
        <f t="shared" si="9"/>
        <v>0</v>
      </c>
      <c r="Q24">
        <f t="shared" si="10"/>
        <v>0</v>
      </c>
      <c r="Y24">
        <v>1</v>
      </c>
      <c r="AD24">
        <v>1</v>
      </c>
    </row>
    <row r="25" spans="1:32">
      <c r="A25" t="s">
        <v>44</v>
      </c>
      <c r="B25" s="3"/>
      <c r="C25">
        <v>240.18199999999999</v>
      </c>
      <c r="D25">
        <f t="shared" si="21"/>
        <v>0</v>
      </c>
      <c r="E25">
        <f t="shared" si="21"/>
        <v>0</v>
      </c>
      <c r="F25">
        <f t="shared" si="21"/>
        <v>0</v>
      </c>
      <c r="G25">
        <f t="shared" si="21"/>
        <v>0</v>
      </c>
      <c r="H25">
        <f t="shared" si="21"/>
        <v>0</v>
      </c>
      <c r="I25">
        <f t="shared" si="21"/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7"/>
        <v>0</v>
      </c>
      <c r="O25">
        <f t="shared" si="8"/>
        <v>0</v>
      </c>
      <c r="P25">
        <f t="shared" si="9"/>
        <v>0</v>
      </c>
      <c r="Q25">
        <f t="shared" si="10"/>
        <v>0</v>
      </c>
      <c r="W25">
        <v>1</v>
      </c>
      <c r="Y25">
        <v>2</v>
      </c>
    </row>
    <row r="26" spans="1:32">
      <c r="A26" t="s">
        <v>95</v>
      </c>
      <c r="B26" s="3"/>
      <c r="C26">
        <v>175.64</v>
      </c>
      <c r="D26">
        <f t="shared" si="21"/>
        <v>0</v>
      </c>
      <c r="E26">
        <f t="shared" si="21"/>
        <v>0</v>
      </c>
      <c r="F26">
        <f t="shared" si="21"/>
        <v>0</v>
      </c>
      <c r="G26">
        <f t="shared" si="21"/>
        <v>0</v>
      </c>
      <c r="H26">
        <f t="shared" si="21"/>
        <v>0</v>
      </c>
      <c r="I26">
        <f t="shared" si="21"/>
        <v>0</v>
      </c>
      <c r="J26">
        <f t="shared" si="21"/>
        <v>0</v>
      </c>
      <c r="K26">
        <f t="shared" si="21"/>
        <v>0</v>
      </c>
      <c r="L26">
        <f t="shared" si="21"/>
        <v>0</v>
      </c>
      <c r="M26">
        <f t="shared" si="21"/>
        <v>0</v>
      </c>
      <c r="N26">
        <f t="shared" si="7"/>
        <v>0</v>
      </c>
      <c r="O26">
        <f t="shared" si="8"/>
        <v>0</v>
      </c>
      <c r="P26">
        <f t="shared" ref="P26:P32" si="22">$B26/$C26*AE26</f>
        <v>0</v>
      </c>
      <c r="Q26">
        <f t="shared" si="10"/>
        <v>0</v>
      </c>
      <c r="S26">
        <v>1</v>
      </c>
      <c r="AF26">
        <v>1</v>
      </c>
    </row>
    <row r="27" spans="1:32">
      <c r="A27" t="s">
        <v>112</v>
      </c>
      <c r="B27" s="3"/>
      <c r="C27">
        <v>131.24160000000001</v>
      </c>
      <c r="D27">
        <f t="shared" si="21"/>
        <v>0</v>
      </c>
      <c r="E27">
        <f t="shared" si="21"/>
        <v>0</v>
      </c>
      <c r="F27">
        <f t="shared" si="21"/>
        <v>0</v>
      </c>
      <c r="G27">
        <f t="shared" si="21"/>
        <v>0</v>
      </c>
      <c r="H27">
        <f t="shared" si="21"/>
        <v>0</v>
      </c>
      <c r="I27">
        <f t="shared" si="21"/>
        <v>0</v>
      </c>
      <c r="J27">
        <f t="shared" si="21"/>
        <v>0</v>
      </c>
      <c r="K27">
        <f t="shared" si="21"/>
        <v>0</v>
      </c>
      <c r="L27">
        <f t="shared" si="21"/>
        <v>0</v>
      </c>
      <c r="M27">
        <f t="shared" si="21"/>
        <v>0</v>
      </c>
      <c r="N27">
        <f t="shared" ref="N27:O32" si="23">$B27/$C27*AC27</f>
        <v>0</v>
      </c>
      <c r="O27">
        <f t="shared" si="23"/>
        <v>0</v>
      </c>
      <c r="P27">
        <f t="shared" si="22"/>
        <v>0</v>
      </c>
      <c r="Q27">
        <f t="shared" si="10"/>
        <v>0</v>
      </c>
      <c r="S27">
        <v>2</v>
      </c>
      <c r="Z27">
        <v>1</v>
      </c>
    </row>
    <row r="28" spans="1:32">
      <c r="A28" t="s">
        <v>134</v>
      </c>
      <c r="B28" s="3"/>
      <c r="C28">
        <v>219.07570000000001</v>
      </c>
      <c r="D28">
        <f t="shared" si="21"/>
        <v>0</v>
      </c>
      <c r="E28">
        <f t="shared" si="21"/>
        <v>0</v>
      </c>
      <c r="F28">
        <f t="shared" si="21"/>
        <v>0</v>
      </c>
      <c r="G28">
        <f t="shared" si="21"/>
        <v>0</v>
      </c>
      <c r="H28">
        <f t="shared" si="21"/>
        <v>0</v>
      </c>
      <c r="I28">
        <f t="shared" si="21"/>
        <v>0</v>
      </c>
      <c r="J28">
        <f t="shared" si="21"/>
        <v>0</v>
      </c>
      <c r="K28">
        <f t="shared" si="21"/>
        <v>0</v>
      </c>
      <c r="L28">
        <f t="shared" si="21"/>
        <v>0</v>
      </c>
      <c r="M28">
        <f t="shared" si="21"/>
        <v>0</v>
      </c>
      <c r="N28">
        <f t="shared" si="23"/>
        <v>0</v>
      </c>
      <c r="O28">
        <f t="shared" si="23"/>
        <v>0</v>
      </c>
      <c r="P28">
        <f t="shared" si="22"/>
        <v>0</v>
      </c>
      <c r="Q28">
        <f t="shared" si="10"/>
        <v>0</v>
      </c>
      <c r="S28">
        <v>2</v>
      </c>
      <c r="AA28">
        <v>1</v>
      </c>
    </row>
    <row r="29" spans="1:32">
      <c r="A29" t="s">
        <v>135</v>
      </c>
      <c r="B29" s="3"/>
      <c r="C29">
        <v>120.366</v>
      </c>
      <c r="D29">
        <f t="shared" si="21"/>
        <v>0</v>
      </c>
      <c r="E29">
        <f t="shared" si="21"/>
        <v>0</v>
      </c>
      <c r="F29">
        <f t="shared" si="21"/>
        <v>0</v>
      </c>
      <c r="G29">
        <f t="shared" si="21"/>
        <v>0</v>
      </c>
      <c r="H29">
        <f t="shared" si="21"/>
        <v>0</v>
      </c>
      <c r="I29">
        <f t="shared" si="21"/>
        <v>0</v>
      </c>
      <c r="J29">
        <f t="shared" si="21"/>
        <v>0</v>
      </c>
      <c r="K29">
        <f t="shared" si="21"/>
        <v>0</v>
      </c>
      <c r="L29">
        <f t="shared" si="21"/>
        <v>0</v>
      </c>
      <c r="M29">
        <f t="shared" si="21"/>
        <v>0</v>
      </c>
      <c r="N29">
        <f t="shared" si="23"/>
        <v>0</v>
      </c>
      <c r="O29">
        <f t="shared" si="23"/>
        <v>0</v>
      </c>
      <c r="P29">
        <f t="shared" si="22"/>
        <v>0</v>
      </c>
      <c r="Q29">
        <f t="shared" si="10"/>
        <v>0</v>
      </c>
      <c r="Z29">
        <v>1</v>
      </c>
    </row>
    <row r="30" spans="1:32">
      <c r="A30" t="s">
        <v>136</v>
      </c>
      <c r="B30" s="3"/>
      <c r="C30">
        <v>68.010000000000005</v>
      </c>
      <c r="D30">
        <f t="shared" ref="D30:M32" si="24">$B30/$C30*S30</f>
        <v>0</v>
      </c>
      <c r="E30">
        <f t="shared" si="24"/>
        <v>0</v>
      </c>
      <c r="F30">
        <f t="shared" si="24"/>
        <v>0</v>
      </c>
      <c r="G30">
        <f t="shared" si="24"/>
        <v>0</v>
      </c>
      <c r="H30">
        <f t="shared" si="24"/>
        <v>0</v>
      </c>
      <c r="I30">
        <f t="shared" si="24"/>
        <v>0</v>
      </c>
      <c r="J30">
        <f t="shared" si="24"/>
        <v>0</v>
      </c>
      <c r="K30">
        <f t="shared" si="24"/>
        <v>0</v>
      </c>
      <c r="L30">
        <f t="shared" si="24"/>
        <v>0</v>
      </c>
      <c r="M30">
        <f t="shared" si="24"/>
        <v>0</v>
      </c>
      <c r="N30">
        <f t="shared" si="23"/>
        <v>0</v>
      </c>
      <c r="O30">
        <f t="shared" si="23"/>
        <v>0</v>
      </c>
      <c r="P30">
        <f t="shared" si="22"/>
        <v>0</v>
      </c>
      <c r="Q30">
        <f t="shared" si="10"/>
        <v>0</v>
      </c>
      <c r="AE30">
        <v>1</v>
      </c>
    </row>
    <row r="31" spans="1:32">
      <c r="A31" t="s">
        <v>139</v>
      </c>
      <c r="B31" s="3"/>
      <c r="C31">
        <v>260.10599999999999</v>
      </c>
      <c r="D31">
        <f t="shared" si="24"/>
        <v>0</v>
      </c>
      <c r="E31">
        <f t="shared" si="24"/>
        <v>0</v>
      </c>
      <c r="F31">
        <f t="shared" si="24"/>
        <v>0</v>
      </c>
      <c r="G31">
        <f t="shared" si="24"/>
        <v>0</v>
      </c>
      <c r="H31">
        <f t="shared" si="24"/>
        <v>0</v>
      </c>
      <c r="I31">
        <f t="shared" si="24"/>
        <v>0</v>
      </c>
      <c r="J31">
        <f t="shared" si="24"/>
        <v>0</v>
      </c>
      <c r="K31">
        <f t="shared" si="24"/>
        <v>0</v>
      </c>
      <c r="L31">
        <f t="shared" si="24"/>
        <v>0</v>
      </c>
      <c r="M31">
        <f t="shared" si="24"/>
        <v>0</v>
      </c>
      <c r="N31">
        <f t="shared" si="23"/>
        <v>0</v>
      </c>
      <c r="O31">
        <f t="shared" si="23"/>
        <v>0</v>
      </c>
      <c r="P31">
        <f t="shared" si="22"/>
        <v>0</v>
      </c>
      <c r="Q31">
        <f t="shared" si="10"/>
        <v>0</v>
      </c>
      <c r="Y31">
        <v>1</v>
      </c>
      <c r="AD31">
        <v>3</v>
      </c>
    </row>
    <row r="32" spans="1:32">
      <c r="A32" t="s">
        <v>151</v>
      </c>
      <c r="B32" s="3"/>
      <c r="C32">
        <v>78.045199999999994</v>
      </c>
      <c r="D32">
        <f t="shared" si="24"/>
        <v>0</v>
      </c>
      <c r="E32">
        <f t="shared" si="24"/>
        <v>0</v>
      </c>
      <c r="F32">
        <f t="shared" si="24"/>
        <v>0</v>
      </c>
      <c r="G32">
        <f t="shared" si="24"/>
        <v>0</v>
      </c>
      <c r="H32">
        <f t="shared" si="24"/>
        <v>0</v>
      </c>
      <c r="I32">
        <f t="shared" si="24"/>
        <v>0</v>
      </c>
      <c r="J32">
        <f t="shared" si="24"/>
        <v>0</v>
      </c>
      <c r="K32">
        <f t="shared" si="24"/>
        <v>0</v>
      </c>
      <c r="L32">
        <f t="shared" si="24"/>
        <v>0</v>
      </c>
      <c r="M32">
        <f t="shared" si="24"/>
        <v>0</v>
      </c>
      <c r="N32">
        <f t="shared" si="23"/>
        <v>0</v>
      </c>
      <c r="O32">
        <f t="shared" si="23"/>
        <v>0</v>
      </c>
      <c r="P32">
        <f t="shared" si="22"/>
        <v>0</v>
      </c>
      <c r="Q32">
        <f t="shared" si="10"/>
        <v>0</v>
      </c>
      <c r="W32">
        <v>1</v>
      </c>
      <c r="Y32">
        <v>2</v>
      </c>
    </row>
    <row r="33" spans="1:35">
      <c r="A33" t="s">
        <v>162</v>
      </c>
      <c r="B33" s="3"/>
      <c r="C33">
        <v>39.997</v>
      </c>
      <c r="D33">
        <f t="shared" ref="D33" si="25">$B33/$C33*S33</f>
        <v>0</v>
      </c>
      <c r="E33">
        <f t="shared" ref="E33" si="26">$B33/$C33*T33</f>
        <v>0</v>
      </c>
      <c r="F33">
        <f t="shared" ref="F33" si="27">$B33/$C33*U33</f>
        <v>0</v>
      </c>
      <c r="G33">
        <f t="shared" ref="G33" si="28">$B33/$C33*V33</f>
        <v>0</v>
      </c>
      <c r="H33">
        <f t="shared" ref="H33" si="29">$B33/$C33*W33</f>
        <v>0</v>
      </c>
      <c r="I33">
        <f t="shared" ref="I33" si="30">$B33/$C33*X33</f>
        <v>0</v>
      </c>
      <c r="J33">
        <f t="shared" ref="J33" si="31">$B33/$C33*Y33</f>
        <v>0</v>
      </c>
      <c r="K33">
        <f t="shared" ref="K33" si="32">$B33/$C33*Z33</f>
        <v>0</v>
      </c>
      <c r="L33">
        <f t="shared" ref="L33" si="33">$B33/$C33*AA33</f>
        <v>0</v>
      </c>
      <c r="M33">
        <f t="shared" ref="M33" si="34">$B33/$C33*AB33</f>
        <v>0</v>
      </c>
      <c r="N33">
        <f t="shared" ref="N33" si="35">$B33/$C33*AC33</f>
        <v>0</v>
      </c>
      <c r="O33">
        <f t="shared" ref="O33" si="36">$B33/$C33*AD33</f>
        <v>0</v>
      </c>
      <c r="P33">
        <f t="shared" ref="P33" si="37">$B33/$C33*AE33</f>
        <v>0</v>
      </c>
      <c r="Q33">
        <f t="shared" ref="Q33" si="38">$B33/$C33*AF33</f>
        <v>0</v>
      </c>
      <c r="Y33">
        <v>2</v>
      </c>
    </row>
    <row r="34" spans="1:35">
      <c r="A34" t="s">
        <v>171</v>
      </c>
      <c r="B34" s="3"/>
      <c r="C34">
        <v>210.20650000000001</v>
      </c>
      <c r="D34">
        <f t="shared" ref="D34:Q37" si="39">$B34/$C34*S34</f>
        <v>0</v>
      </c>
      <c r="E34">
        <f t="shared" si="39"/>
        <v>0</v>
      </c>
      <c r="F34">
        <f t="shared" si="39"/>
        <v>0</v>
      </c>
      <c r="G34">
        <f t="shared" si="39"/>
        <v>0</v>
      </c>
      <c r="H34">
        <f t="shared" si="39"/>
        <v>0</v>
      </c>
      <c r="I34">
        <f t="shared" si="39"/>
        <v>0</v>
      </c>
      <c r="J34">
        <f t="shared" si="39"/>
        <v>0</v>
      </c>
      <c r="K34">
        <f t="shared" si="39"/>
        <v>0</v>
      </c>
      <c r="L34">
        <f t="shared" si="39"/>
        <v>0</v>
      </c>
      <c r="M34">
        <f t="shared" si="39"/>
        <v>0</v>
      </c>
      <c r="N34">
        <f t="shared" si="39"/>
        <v>0</v>
      </c>
      <c r="O34">
        <f t="shared" si="39"/>
        <v>0</v>
      </c>
      <c r="P34">
        <f t="shared" si="39"/>
        <v>0</v>
      </c>
      <c r="Q34">
        <f t="shared" si="39"/>
        <v>0</v>
      </c>
      <c r="T34">
        <v>1</v>
      </c>
      <c r="AB34">
        <v>2</v>
      </c>
      <c r="AI34">
        <v>18.02</v>
      </c>
    </row>
    <row r="35" spans="1:35">
      <c r="A35" t="s">
        <v>172</v>
      </c>
      <c r="B35" s="3"/>
      <c r="C35">
        <v>132.09039999999999</v>
      </c>
      <c r="D35">
        <f t="shared" si="39"/>
        <v>0</v>
      </c>
      <c r="E35">
        <f t="shared" si="39"/>
        <v>0</v>
      </c>
      <c r="F35">
        <f t="shared" si="39"/>
        <v>0</v>
      </c>
      <c r="G35">
        <f t="shared" si="39"/>
        <v>0</v>
      </c>
      <c r="H35">
        <f t="shared" si="39"/>
        <v>0</v>
      </c>
      <c r="I35">
        <f t="shared" si="39"/>
        <v>0</v>
      </c>
      <c r="J35">
        <f t="shared" si="39"/>
        <v>0</v>
      </c>
      <c r="K35">
        <f t="shared" si="39"/>
        <v>0</v>
      </c>
      <c r="L35">
        <f t="shared" si="39"/>
        <v>0</v>
      </c>
      <c r="M35">
        <f t="shared" si="39"/>
        <v>0</v>
      </c>
      <c r="N35">
        <f t="shared" si="39"/>
        <v>0</v>
      </c>
      <c r="O35">
        <f t="shared" si="39"/>
        <v>0</v>
      </c>
      <c r="P35">
        <f t="shared" si="39"/>
        <v>0</v>
      </c>
      <c r="Q35">
        <f t="shared" si="39"/>
        <v>0</v>
      </c>
      <c r="W35">
        <v>1</v>
      </c>
      <c r="Y35">
        <v>2</v>
      </c>
    </row>
    <row r="36" spans="1:35">
      <c r="A36" t="s">
        <v>174</v>
      </c>
      <c r="C36">
        <v>141.9588</v>
      </c>
      <c r="D36">
        <f t="shared" si="39"/>
        <v>0</v>
      </c>
      <c r="E36">
        <f t="shared" si="39"/>
        <v>0</v>
      </c>
      <c r="F36">
        <f t="shared" si="39"/>
        <v>0</v>
      </c>
      <c r="G36">
        <f t="shared" si="39"/>
        <v>0</v>
      </c>
      <c r="H36">
        <f t="shared" si="39"/>
        <v>0</v>
      </c>
      <c r="I36">
        <f t="shared" si="39"/>
        <v>0</v>
      </c>
      <c r="J36">
        <f t="shared" si="39"/>
        <v>0</v>
      </c>
      <c r="K36">
        <f t="shared" si="39"/>
        <v>0</v>
      </c>
      <c r="L36">
        <f t="shared" si="39"/>
        <v>0</v>
      </c>
      <c r="M36">
        <f t="shared" si="39"/>
        <v>0</v>
      </c>
      <c r="N36">
        <f t="shared" si="39"/>
        <v>0</v>
      </c>
      <c r="O36">
        <f t="shared" si="39"/>
        <v>0</v>
      </c>
      <c r="P36">
        <f t="shared" si="39"/>
        <v>0</v>
      </c>
      <c r="Q36">
        <f t="shared" si="39"/>
        <v>0</v>
      </c>
      <c r="T36">
        <v>1</v>
      </c>
      <c r="Y36">
        <v>2</v>
      </c>
    </row>
    <row r="37" spans="1:35">
      <c r="A37" t="s">
        <v>200</v>
      </c>
      <c r="C37">
        <v>177.98939999999999</v>
      </c>
      <c r="D37">
        <f t="shared" si="39"/>
        <v>0</v>
      </c>
      <c r="E37">
        <f t="shared" si="39"/>
        <v>0</v>
      </c>
      <c r="F37">
        <f t="shared" si="39"/>
        <v>0</v>
      </c>
      <c r="G37">
        <f t="shared" si="39"/>
        <v>0</v>
      </c>
      <c r="H37">
        <f t="shared" si="39"/>
        <v>0</v>
      </c>
      <c r="I37">
        <f t="shared" si="39"/>
        <v>0</v>
      </c>
      <c r="J37">
        <f t="shared" si="39"/>
        <v>0</v>
      </c>
      <c r="K37">
        <f t="shared" si="39"/>
        <v>0</v>
      </c>
      <c r="L37">
        <f t="shared" si="39"/>
        <v>0</v>
      </c>
      <c r="M37">
        <f t="shared" si="39"/>
        <v>0</v>
      </c>
      <c r="N37">
        <f t="shared" si="39"/>
        <v>0</v>
      </c>
      <c r="O37">
        <f t="shared" si="39"/>
        <v>0</v>
      </c>
      <c r="P37">
        <f t="shared" si="39"/>
        <v>0</v>
      </c>
      <c r="Q37">
        <f t="shared" si="39"/>
        <v>0</v>
      </c>
      <c r="T37">
        <v>1</v>
      </c>
      <c r="Y37">
        <v>2</v>
      </c>
    </row>
    <row r="38" spans="1:35">
      <c r="A38" t="s">
        <v>177</v>
      </c>
      <c r="B38" s="3"/>
      <c r="C38">
        <v>174.1071</v>
      </c>
      <c r="D38">
        <f t="shared" ref="D38:D43" si="40">$B38/$C38*S38</f>
        <v>0</v>
      </c>
      <c r="E38">
        <f t="shared" ref="E38:E43" si="41">$B38/$C38*T38</f>
        <v>0</v>
      </c>
      <c r="F38">
        <f t="shared" ref="F38:F43" si="42">$B38/$C38*U38</f>
        <v>0</v>
      </c>
      <c r="G38">
        <f t="shared" ref="G38:G43" si="43">$B38/$C38*V38</f>
        <v>0</v>
      </c>
      <c r="H38">
        <f t="shared" ref="H38:H43" si="44">$B38/$C38*W38</f>
        <v>0</v>
      </c>
      <c r="I38">
        <f t="shared" ref="I38:I43" si="45">$B38/$C38*X38</f>
        <v>0</v>
      </c>
      <c r="J38">
        <f t="shared" ref="J38:J43" si="46">$B38/$C38*Y38</f>
        <v>0</v>
      </c>
      <c r="K38">
        <f t="shared" ref="K38:K43" si="47">$B38/$C38*Z38</f>
        <v>0</v>
      </c>
      <c r="L38">
        <f t="shared" ref="L38:L43" si="48">$B38/$C38*AA38</f>
        <v>0</v>
      </c>
      <c r="M38">
        <f t="shared" ref="M38:M43" si="49">$B38/$C38*AB38</f>
        <v>0</v>
      </c>
      <c r="N38">
        <f t="shared" ref="N38:N43" si="50">$B38/$C38*AC38</f>
        <v>0</v>
      </c>
      <c r="O38">
        <f t="shared" ref="O38:O43" si="51">$B38/$C38*AD38</f>
        <v>0</v>
      </c>
      <c r="P38">
        <f t="shared" ref="P38:P43" si="52">$B38/$C38*AE38</f>
        <v>0</v>
      </c>
      <c r="Q38">
        <f t="shared" ref="Q38:Q43" si="53">$B38/$C38*AF38</f>
        <v>0</v>
      </c>
      <c r="W38">
        <v>2</v>
      </c>
      <c r="Y38">
        <v>2</v>
      </c>
    </row>
    <row r="39" spans="1:35">
      <c r="A39" t="s">
        <v>215</v>
      </c>
      <c r="B39" s="3"/>
      <c r="C39">
        <v>156.3982</v>
      </c>
      <c r="D39">
        <f t="shared" si="40"/>
        <v>0</v>
      </c>
      <c r="E39">
        <f t="shared" si="41"/>
        <v>0</v>
      </c>
      <c r="F39">
        <f t="shared" si="42"/>
        <v>0</v>
      </c>
      <c r="G39">
        <f t="shared" si="43"/>
        <v>0</v>
      </c>
      <c r="H39">
        <f t="shared" si="44"/>
        <v>0</v>
      </c>
      <c r="I39">
        <f t="shared" si="45"/>
        <v>0</v>
      </c>
      <c r="J39">
        <f t="shared" si="46"/>
        <v>0</v>
      </c>
      <c r="K39">
        <f t="shared" si="47"/>
        <v>0</v>
      </c>
      <c r="L39">
        <f t="shared" si="48"/>
        <v>0</v>
      </c>
      <c r="M39">
        <f t="shared" si="49"/>
        <v>0</v>
      </c>
      <c r="N39">
        <f t="shared" si="50"/>
        <v>0</v>
      </c>
      <c r="O39">
        <f t="shared" si="51"/>
        <v>0</v>
      </c>
      <c r="P39">
        <f t="shared" si="52"/>
        <v>0</v>
      </c>
      <c r="Q39">
        <f t="shared" si="53"/>
        <v>0</v>
      </c>
      <c r="Z39">
        <v>1</v>
      </c>
    </row>
    <row r="40" spans="1:35">
      <c r="A40" t="s">
        <v>235</v>
      </c>
      <c r="B40" s="3"/>
      <c r="C40">
        <v>162.7816</v>
      </c>
      <c r="D40">
        <f t="shared" si="40"/>
        <v>0</v>
      </c>
      <c r="E40">
        <f t="shared" si="41"/>
        <v>0</v>
      </c>
      <c r="F40">
        <f t="shared" si="42"/>
        <v>0</v>
      </c>
      <c r="G40">
        <f t="shared" si="43"/>
        <v>0</v>
      </c>
      <c r="H40">
        <f t="shared" si="44"/>
        <v>0</v>
      </c>
      <c r="I40">
        <f t="shared" si="45"/>
        <v>0</v>
      </c>
      <c r="J40">
        <f t="shared" si="46"/>
        <v>0</v>
      </c>
      <c r="K40">
        <f t="shared" si="47"/>
        <v>0</v>
      </c>
      <c r="L40">
        <f t="shared" si="48"/>
        <v>0</v>
      </c>
      <c r="M40">
        <f t="shared" si="49"/>
        <v>0</v>
      </c>
      <c r="N40">
        <f t="shared" si="50"/>
        <v>0</v>
      </c>
      <c r="O40">
        <f t="shared" si="51"/>
        <v>0</v>
      </c>
      <c r="P40">
        <f t="shared" si="52"/>
        <v>0</v>
      </c>
      <c r="Q40">
        <f t="shared" si="53"/>
        <v>0</v>
      </c>
      <c r="S40">
        <v>2</v>
      </c>
      <c r="AC40">
        <v>1</v>
      </c>
    </row>
    <row r="41" spans="1:35">
      <c r="A41" t="s">
        <v>226</v>
      </c>
      <c r="B41" s="3"/>
      <c r="C41">
        <v>204.1515</v>
      </c>
      <c r="D41">
        <f t="shared" si="40"/>
        <v>0</v>
      </c>
      <c r="E41">
        <f t="shared" si="41"/>
        <v>0</v>
      </c>
      <c r="F41">
        <f t="shared" si="42"/>
        <v>0</v>
      </c>
      <c r="G41">
        <f t="shared" si="43"/>
        <v>0</v>
      </c>
      <c r="H41">
        <f t="shared" si="44"/>
        <v>0</v>
      </c>
      <c r="I41">
        <f t="shared" si="45"/>
        <v>0</v>
      </c>
      <c r="J41">
        <f t="shared" si="46"/>
        <v>0</v>
      </c>
      <c r="K41">
        <f t="shared" si="47"/>
        <v>0</v>
      </c>
      <c r="L41">
        <f t="shared" si="48"/>
        <v>0</v>
      </c>
      <c r="M41">
        <f t="shared" si="49"/>
        <v>0</v>
      </c>
      <c r="N41">
        <f t="shared" si="50"/>
        <v>0</v>
      </c>
      <c r="O41">
        <f t="shared" si="51"/>
        <v>0</v>
      </c>
      <c r="P41">
        <f t="shared" si="52"/>
        <v>0</v>
      </c>
      <c r="Q41">
        <f t="shared" si="53"/>
        <v>0</v>
      </c>
      <c r="W41">
        <v>1</v>
      </c>
      <c r="Y41">
        <v>2</v>
      </c>
    </row>
    <row r="42" spans="1:35">
      <c r="A42" t="s">
        <v>232</v>
      </c>
      <c r="B42" s="3"/>
      <c r="C42">
        <v>131.24160000000001</v>
      </c>
      <c r="D42">
        <f t="shared" si="40"/>
        <v>0</v>
      </c>
      <c r="E42">
        <f t="shared" si="41"/>
        <v>0</v>
      </c>
      <c r="F42">
        <f t="shared" si="42"/>
        <v>0</v>
      </c>
      <c r="G42">
        <f t="shared" si="43"/>
        <v>0</v>
      </c>
      <c r="H42">
        <f t="shared" si="44"/>
        <v>0</v>
      </c>
      <c r="I42">
        <f t="shared" si="45"/>
        <v>0</v>
      </c>
      <c r="J42">
        <f t="shared" si="46"/>
        <v>0</v>
      </c>
      <c r="K42">
        <f t="shared" si="47"/>
        <v>0</v>
      </c>
      <c r="L42">
        <f t="shared" si="48"/>
        <v>0</v>
      </c>
      <c r="M42">
        <f t="shared" si="49"/>
        <v>0</v>
      </c>
      <c r="N42">
        <f t="shared" si="50"/>
        <v>0</v>
      </c>
      <c r="O42">
        <f t="shared" si="51"/>
        <v>0</v>
      </c>
      <c r="P42">
        <f t="shared" si="52"/>
        <v>0</v>
      </c>
      <c r="Q42">
        <f t="shared" si="53"/>
        <v>0</v>
      </c>
      <c r="S42">
        <v>2</v>
      </c>
      <c r="Z42">
        <v>1</v>
      </c>
    </row>
    <row r="43" spans="1:35">
      <c r="A43" t="s">
        <v>262</v>
      </c>
      <c r="B43" s="3"/>
      <c r="C43">
        <v>126.751</v>
      </c>
      <c r="D43">
        <f t="shared" si="40"/>
        <v>0</v>
      </c>
      <c r="E43">
        <f t="shared" si="41"/>
        <v>0</v>
      </c>
      <c r="F43">
        <f t="shared" si="42"/>
        <v>0</v>
      </c>
      <c r="G43">
        <f t="shared" si="43"/>
        <v>0</v>
      </c>
      <c r="H43">
        <f t="shared" si="44"/>
        <v>0</v>
      </c>
      <c r="I43">
        <f t="shared" si="45"/>
        <v>0</v>
      </c>
      <c r="J43">
        <f t="shared" si="46"/>
        <v>0</v>
      </c>
      <c r="K43">
        <f t="shared" si="47"/>
        <v>0</v>
      </c>
      <c r="L43">
        <f t="shared" si="48"/>
        <v>0</v>
      </c>
      <c r="M43">
        <f t="shared" si="49"/>
        <v>0</v>
      </c>
      <c r="N43">
        <f t="shared" si="50"/>
        <v>0</v>
      </c>
      <c r="O43">
        <f t="shared" si="51"/>
        <v>0</v>
      </c>
      <c r="P43">
        <f t="shared" si="52"/>
        <v>0</v>
      </c>
      <c r="Q43">
        <f t="shared" si="53"/>
        <v>0</v>
      </c>
      <c r="S43">
        <v>2</v>
      </c>
      <c r="AC43">
        <v>1</v>
      </c>
    </row>
    <row r="44" spans="1:35">
      <c r="A44" t="s">
        <v>129</v>
      </c>
    </row>
    <row r="45" spans="1:35">
      <c r="A45" t="s">
        <v>129</v>
      </c>
    </row>
    <row r="46" spans="1:35">
      <c r="A46" t="s">
        <v>129</v>
      </c>
    </row>
    <row r="47" spans="1:35">
      <c r="A47" t="s">
        <v>129</v>
      </c>
    </row>
    <row r="48" spans="1:35">
      <c r="A48" t="s">
        <v>129</v>
      </c>
    </row>
    <row r="49" spans="1:35">
      <c r="A49" t="s">
        <v>65</v>
      </c>
      <c r="D49" s="1">
        <f>SUM(D2:D48)+Q96</f>
        <v>0</v>
      </c>
      <c r="E49" s="1">
        <f>SUM(E2:E48)</f>
        <v>0</v>
      </c>
      <c r="F49" s="1">
        <f>SUM(F2:F48)+O96</f>
        <v>0</v>
      </c>
      <c r="G49" s="1">
        <f>SUM(G2:G48)</f>
        <v>0</v>
      </c>
      <c r="H49" s="1">
        <f>SUM(H2:H48)</f>
        <v>0</v>
      </c>
      <c r="I49" s="1">
        <f>SUM(I2:I48)+AH91+AH93</f>
        <v>0</v>
      </c>
      <c r="J49" s="1">
        <f>SUM(J2:J48)+J50+R96</f>
        <v>0</v>
      </c>
      <c r="K49" s="1">
        <f>SUM(K2:K48)+P96</f>
        <v>0</v>
      </c>
      <c r="L49" s="1">
        <f>SUM(L2:L48)</f>
        <v>0</v>
      </c>
      <c r="M49" s="1">
        <f>SUM(M2:M48)</f>
        <v>0</v>
      </c>
      <c r="N49" s="1">
        <f>SUM(N2:N48)+N96</f>
        <v>0</v>
      </c>
      <c r="O49" s="1">
        <f>SUM(O2:O48)</f>
        <v>0</v>
      </c>
      <c r="P49" s="1">
        <f>SUM(P2:P48)</f>
        <v>0</v>
      </c>
      <c r="Q49" s="1">
        <f>SUM(Q2:Q48)</f>
        <v>0</v>
      </c>
      <c r="R49" s="1"/>
    </row>
    <row r="50" spans="1:35">
      <c r="C50">
        <f>0.005</f>
        <v>5.0000000000000001E-3</v>
      </c>
      <c r="E50">
        <f>58*0.3</f>
        <v>17.399999999999999</v>
      </c>
    </row>
    <row r="51" spans="1:35">
      <c r="C51" t="s">
        <v>67</v>
      </c>
    </row>
    <row r="52" spans="1:35">
      <c r="B52" t="s">
        <v>76</v>
      </c>
      <c r="C52" s="4">
        <v>10</v>
      </c>
      <c r="D52" t="s">
        <v>15</v>
      </c>
      <c r="E52" t="s">
        <v>16</v>
      </c>
      <c r="F52" t="s">
        <v>17</v>
      </c>
      <c r="G52" t="s">
        <v>18</v>
      </c>
      <c r="H52" t="s">
        <v>19</v>
      </c>
      <c r="I52" t="s">
        <v>20</v>
      </c>
      <c r="J52" t="s">
        <v>21</v>
      </c>
      <c r="K52" t="s">
        <v>22</v>
      </c>
      <c r="L52" t="s">
        <v>78</v>
      </c>
      <c r="M52" t="s">
        <v>90</v>
      </c>
      <c r="N52" t="s">
        <v>32</v>
      </c>
      <c r="O52" t="s">
        <v>29</v>
      </c>
      <c r="P52" t="s">
        <v>30</v>
      </c>
      <c r="Q52" t="s">
        <v>26</v>
      </c>
      <c r="R52" t="s">
        <v>27</v>
      </c>
      <c r="S52" t="s">
        <v>15</v>
      </c>
      <c r="T52" t="s">
        <v>16</v>
      </c>
      <c r="U52" t="s">
        <v>17</v>
      </c>
      <c r="V52" t="s">
        <v>18</v>
      </c>
      <c r="W52" t="s">
        <v>19</v>
      </c>
      <c r="X52" t="s">
        <v>20</v>
      </c>
      <c r="Y52" t="s">
        <v>21</v>
      </c>
      <c r="Z52" t="s">
        <v>22</v>
      </c>
      <c r="AA52" t="s">
        <v>78</v>
      </c>
      <c r="AB52" t="s">
        <v>90</v>
      </c>
      <c r="AC52" t="s">
        <v>32</v>
      </c>
      <c r="AD52" t="s">
        <v>29</v>
      </c>
      <c r="AE52" t="s">
        <v>30</v>
      </c>
      <c r="AF52" t="s">
        <v>26</v>
      </c>
      <c r="AG52" t="s">
        <v>27</v>
      </c>
      <c r="AH52" t="s">
        <v>33</v>
      </c>
      <c r="AI52" t="s">
        <v>33</v>
      </c>
    </row>
    <row r="53" spans="1:35">
      <c r="A53" t="s">
        <v>57</v>
      </c>
      <c r="B53" s="3"/>
      <c r="C53">
        <v>197.91</v>
      </c>
      <c r="D53">
        <f>$B53/$C53*S53*$C$52/1000/1000</f>
        <v>0</v>
      </c>
      <c r="E53">
        <f>$B53/$C53*T53*$C$52/1000/1000</f>
        <v>0</v>
      </c>
      <c r="F53">
        <f t="shared" ref="F53:R54" si="54">$B53/$C53*U53*$C$52/1000/1000</f>
        <v>0</v>
      </c>
      <c r="G53">
        <f t="shared" si="54"/>
        <v>0</v>
      </c>
      <c r="H53">
        <f t="shared" si="54"/>
        <v>0</v>
      </c>
      <c r="I53">
        <f t="shared" si="54"/>
        <v>0</v>
      </c>
      <c r="J53">
        <f t="shared" si="54"/>
        <v>0</v>
      </c>
      <c r="K53">
        <f t="shared" si="54"/>
        <v>0</v>
      </c>
      <c r="L53">
        <f t="shared" si="54"/>
        <v>0</v>
      </c>
      <c r="M53">
        <f t="shared" si="54"/>
        <v>0</v>
      </c>
      <c r="N53">
        <f t="shared" si="54"/>
        <v>0</v>
      </c>
      <c r="O53">
        <f t="shared" si="54"/>
        <v>0</v>
      </c>
      <c r="P53">
        <f t="shared" si="54"/>
        <v>0</v>
      </c>
      <c r="Q53">
        <f t="shared" si="54"/>
        <v>0</v>
      </c>
      <c r="R53">
        <f t="shared" si="54"/>
        <v>0</v>
      </c>
      <c r="W53">
        <v>1</v>
      </c>
      <c r="AF53">
        <v>2</v>
      </c>
      <c r="AH53">
        <f t="shared" ref="AH53:AH81" si="55">$B53/$C53*AW53*$C$52/1000/1000</f>
        <v>0</v>
      </c>
    </row>
    <row r="54" spans="1:35">
      <c r="A54" t="s">
        <v>105</v>
      </c>
      <c r="B54" s="3"/>
      <c r="C54">
        <v>187.03120000000001</v>
      </c>
      <c r="D54">
        <f>$B54/$C54*S54*$C$52/1000/1000</f>
        <v>0</v>
      </c>
      <c r="E54">
        <f>$B54/$C54*T54*$C$52/1000/1000</f>
        <v>0</v>
      </c>
      <c r="F54">
        <f t="shared" si="54"/>
        <v>0</v>
      </c>
      <c r="G54">
        <f t="shared" si="54"/>
        <v>0</v>
      </c>
      <c r="H54">
        <f t="shared" si="54"/>
        <v>0</v>
      </c>
      <c r="I54">
        <f t="shared" si="54"/>
        <v>0</v>
      </c>
      <c r="J54">
        <f t="shared" si="54"/>
        <v>0</v>
      </c>
      <c r="K54">
        <f t="shared" si="54"/>
        <v>0</v>
      </c>
      <c r="L54">
        <f t="shared" si="54"/>
        <v>0</v>
      </c>
      <c r="M54">
        <f t="shared" si="54"/>
        <v>0</v>
      </c>
      <c r="N54">
        <f t="shared" si="54"/>
        <v>0</v>
      </c>
      <c r="O54">
        <f t="shared" si="54"/>
        <v>0</v>
      </c>
      <c r="P54">
        <f t="shared" si="54"/>
        <v>0</v>
      </c>
      <c r="Q54">
        <f t="shared" si="54"/>
        <v>0</v>
      </c>
      <c r="R54">
        <f t="shared" si="54"/>
        <v>0</v>
      </c>
      <c r="W54">
        <v>1</v>
      </c>
      <c r="AD54">
        <v>1</v>
      </c>
      <c r="AH54">
        <f t="shared" si="55"/>
        <v>0</v>
      </c>
    </row>
    <row r="55" spans="1:35">
      <c r="A55" t="s">
        <v>42</v>
      </c>
      <c r="B55" s="3"/>
      <c r="C55">
        <v>151.9076</v>
      </c>
      <c r="D55">
        <f t="shared" ref="D55:D93" si="56">$B55/$C55*S55*$C$52/1000/1000</f>
        <v>0</v>
      </c>
      <c r="E55">
        <f t="shared" ref="E55:E93" si="57">$B55/$C55*T55*$C$52/1000/1000</f>
        <v>0</v>
      </c>
      <c r="F55">
        <f t="shared" ref="F55:F93" si="58">$B55/$C55*U55*$C$52/1000/1000</f>
        <v>0</v>
      </c>
      <c r="G55">
        <f t="shared" ref="G55:G93" si="59">$B55/$C55*V55*$C$52/1000/1000</f>
        <v>0</v>
      </c>
      <c r="H55">
        <f t="shared" ref="H55:H93" si="60">$B55/$C55*W55*$C$52/1000/1000</f>
        <v>0</v>
      </c>
      <c r="I55">
        <f t="shared" ref="I55:I93" si="61">$B55/$C55*X55*$C$52/1000/1000</f>
        <v>0</v>
      </c>
      <c r="J55">
        <f t="shared" ref="J55:J93" si="62">$B55/$C55*Y55*$C$52/1000/1000</f>
        <v>0</v>
      </c>
      <c r="K55">
        <f t="shared" ref="K55:K93" si="63">$B55/$C55*Z55*$C$52/1000/1000</f>
        <v>0</v>
      </c>
      <c r="L55">
        <f t="shared" ref="L55:L93" si="64">$B55/$C55*AA55*$C$52/1000/1000</f>
        <v>0</v>
      </c>
      <c r="M55">
        <f t="shared" ref="M55:M93" si="65">$B55/$C55*AB55*$C$52/1000/1000</f>
        <v>0</v>
      </c>
      <c r="N55">
        <f t="shared" ref="N55:N93" si="66">$B55/$C55*AC55*$C$52/1000/1000</f>
        <v>0</v>
      </c>
      <c r="O55">
        <f t="shared" ref="O55:O93" si="67">$B55/$C55*AD55*$C$52/1000/1000</f>
        <v>0</v>
      </c>
      <c r="P55">
        <f t="shared" ref="P55:P93" si="68">$B55/$C55*AE55*$C$52/1000/1000</f>
        <v>0</v>
      </c>
      <c r="Q55">
        <f t="shared" ref="Q55:Q93" si="69">$B55/$C55*AF55*$C$52/1000/1000</f>
        <v>0</v>
      </c>
      <c r="R55">
        <f t="shared" ref="R55:R93" si="70">$B55/$C55*AG55*$C$52/1000/1000</f>
        <v>0</v>
      </c>
      <c r="AC55">
        <v>1</v>
      </c>
      <c r="AD55">
        <v>1</v>
      </c>
      <c r="AH55">
        <f t="shared" si="55"/>
        <v>0</v>
      </c>
    </row>
    <row r="56" spans="1:35">
      <c r="A56" t="s">
        <v>126</v>
      </c>
      <c r="B56" s="3"/>
      <c r="C56">
        <v>234.84270000000001</v>
      </c>
      <c r="D56">
        <f t="shared" si="56"/>
        <v>0</v>
      </c>
      <c r="E56">
        <f t="shared" si="57"/>
        <v>0</v>
      </c>
      <c r="F56">
        <f t="shared" si="58"/>
        <v>0</v>
      </c>
      <c r="G56">
        <f t="shared" si="59"/>
        <v>0</v>
      </c>
      <c r="H56">
        <f t="shared" si="60"/>
        <v>0</v>
      </c>
      <c r="I56">
        <f t="shared" si="61"/>
        <v>0</v>
      </c>
      <c r="J56">
        <f t="shared" si="62"/>
        <v>0</v>
      </c>
      <c r="K56">
        <f t="shared" si="63"/>
        <v>0</v>
      </c>
      <c r="L56">
        <f t="shared" si="64"/>
        <v>0</v>
      </c>
      <c r="M56">
        <f t="shared" si="65"/>
        <v>0</v>
      </c>
      <c r="N56">
        <f t="shared" si="66"/>
        <v>0</v>
      </c>
      <c r="O56">
        <f t="shared" si="67"/>
        <v>0</v>
      </c>
      <c r="P56">
        <f t="shared" si="68"/>
        <v>0</v>
      </c>
      <c r="Q56">
        <f t="shared" si="69"/>
        <v>0</v>
      </c>
      <c r="R56">
        <f t="shared" si="70"/>
        <v>0</v>
      </c>
      <c r="AC56">
        <v>1</v>
      </c>
      <c r="AF56">
        <v>2</v>
      </c>
      <c r="AH56">
        <f t="shared" si="55"/>
        <v>0</v>
      </c>
    </row>
    <row r="57" spans="1:35">
      <c r="A57" t="s">
        <v>106</v>
      </c>
      <c r="B57" s="3"/>
      <c r="C57">
        <v>129.84</v>
      </c>
      <c r="D57">
        <f t="shared" si="56"/>
        <v>0</v>
      </c>
      <c r="E57">
        <f t="shared" si="57"/>
        <v>0</v>
      </c>
      <c r="F57">
        <f t="shared" si="58"/>
        <v>0</v>
      </c>
      <c r="G57">
        <f t="shared" si="59"/>
        <v>0</v>
      </c>
      <c r="H57">
        <f t="shared" si="60"/>
        <v>0</v>
      </c>
      <c r="I57">
        <f t="shared" si="61"/>
        <v>0</v>
      </c>
      <c r="J57">
        <f t="shared" si="62"/>
        <v>0</v>
      </c>
      <c r="K57">
        <f t="shared" si="63"/>
        <v>0</v>
      </c>
      <c r="L57">
        <f t="shared" si="64"/>
        <v>0</v>
      </c>
      <c r="M57">
        <f t="shared" si="65"/>
        <v>0</v>
      </c>
      <c r="N57">
        <f t="shared" si="66"/>
        <v>0</v>
      </c>
      <c r="O57">
        <f t="shared" si="67"/>
        <v>0</v>
      </c>
      <c r="P57">
        <f t="shared" si="68"/>
        <v>0</v>
      </c>
      <c r="Q57">
        <f t="shared" si="69"/>
        <v>0</v>
      </c>
      <c r="R57">
        <f t="shared" si="70"/>
        <v>0</v>
      </c>
      <c r="S57">
        <v>1</v>
      </c>
      <c r="AF57">
        <v>2</v>
      </c>
      <c r="AH57">
        <f t="shared" si="55"/>
        <v>0</v>
      </c>
    </row>
    <row r="58" spans="1:35">
      <c r="A58" t="s">
        <v>85</v>
      </c>
      <c r="B58" s="3"/>
      <c r="C58">
        <v>281.1028</v>
      </c>
      <c r="D58">
        <f t="shared" si="56"/>
        <v>0</v>
      </c>
      <c r="E58">
        <f t="shared" si="57"/>
        <v>0</v>
      </c>
      <c r="F58">
        <f t="shared" si="58"/>
        <v>0</v>
      </c>
      <c r="G58">
        <f t="shared" si="59"/>
        <v>0</v>
      </c>
      <c r="H58">
        <f t="shared" si="60"/>
        <v>0</v>
      </c>
      <c r="I58">
        <f t="shared" si="61"/>
        <v>0</v>
      </c>
      <c r="J58">
        <f t="shared" si="62"/>
        <v>0</v>
      </c>
      <c r="K58">
        <f t="shared" si="63"/>
        <v>0</v>
      </c>
      <c r="L58">
        <f t="shared" si="64"/>
        <v>0</v>
      </c>
      <c r="M58">
        <f t="shared" si="65"/>
        <v>0</v>
      </c>
      <c r="N58">
        <f t="shared" si="66"/>
        <v>0</v>
      </c>
      <c r="O58">
        <f t="shared" si="67"/>
        <v>0</v>
      </c>
      <c r="P58">
        <f t="shared" si="68"/>
        <v>0</v>
      </c>
      <c r="Q58">
        <f t="shared" si="69"/>
        <v>0</v>
      </c>
      <c r="R58">
        <f t="shared" si="70"/>
        <v>0</v>
      </c>
      <c r="S58">
        <v>1</v>
      </c>
      <c r="AD58">
        <v>1</v>
      </c>
      <c r="AH58">
        <f t="shared" si="55"/>
        <v>0</v>
      </c>
    </row>
    <row r="59" spans="1:35">
      <c r="A59" t="s">
        <v>55</v>
      </c>
      <c r="B59" s="3"/>
      <c r="C59">
        <v>136.315</v>
      </c>
      <c r="D59">
        <f t="shared" si="56"/>
        <v>0</v>
      </c>
      <c r="E59">
        <f t="shared" si="57"/>
        <v>0</v>
      </c>
      <c r="F59">
        <f t="shared" si="58"/>
        <v>0</v>
      </c>
      <c r="G59">
        <f t="shared" si="59"/>
        <v>0</v>
      </c>
      <c r="H59">
        <f t="shared" si="60"/>
        <v>0</v>
      </c>
      <c r="I59">
        <f t="shared" si="61"/>
        <v>0</v>
      </c>
      <c r="J59">
        <f t="shared" si="62"/>
        <v>0</v>
      </c>
      <c r="K59">
        <f t="shared" si="63"/>
        <v>0</v>
      </c>
      <c r="L59">
        <f t="shared" si="64"/>
        <v>0</v>
      </c>
      <c r="M59">
        <f t="shared" si="65"/>
        <v>0</v>
      </c>
      <c r="N59">
        <f t="shared" si="66"/>
        <v>0</v>
      </c>
      <c r="O59">
        <f t="shared" si="67"/>
        <v>0</v>
      </c>
      <c r="P59">
        <f t="shared" si="68"/>
        <v>0</v>
      </c>
      <c r="Q59">
        <f t="shared" ref="Q59:R63" si="71">$B59/$C59*AF59*$C$52/1000/1000</f>
        <v>0</v>
      </c>
      <c r="R59">
        <f t="shared" si="71"/>
        <v>0</v>
      </c>
      <c r="Y59">
        <v>1</v>
      </c>
      <c r="AF59">
        <v>2</v>
      </c>
      <c r="AH59">
        <f t="shared" si="55"/>
        <v>0</v>
      </c>
    </row>
    <row r="60" spans="1:35">
      <c r="A60" t="s">
        <v>86</v>
      </c>
      <c r="B60" s="3"/>
      <c r="C60">
        <v>287.5496</v>
      </c>
      <c r="D60">
        <f t="shared" si="56"/>
        <v>0</v>
      </c>
      <c r="E60">
        <f t="shared" si="57"/>
        <v>0</v>
      </c>
      <c r="F60">
        <f t="shared" si="58"/>
        <v>0</v>
      </c>
      <c r="G60">
        <f t="shared" si="59"/>
        <v>0</v>
      </c>
      <c r="H60">
        <f t="shared" si="60"/>
        <v>0</v>
      </c>
      <c r="I60">
        <f t="shared" si="61"/>
        <v>0</v>
      </c>
      <c r="J60">
        <f t="shared" si="62"/>
        <v>0</v>
      </c>
      <c r="K60">
        <f t="shared" si="63"/>
        <v>0</v>
      </c>
      <c r="L60">
        <f t="shared" si="64"/>
        <v>0</v>
      </c>
      <c r="M60">
        <f t="shared" si="65"/>
        <v>0</v>
      </c>
      <c r="N60">
        <f t="shared" si="66"/>
        <v>0</v>
      </c>
      <c r="O60">
        <f t="shared" si="67"/>
        <v>0</v>
      </c>
      <c r="P60">
        <f t="shared" si="68"/>
        <v>0</v>
      </c>
      <c r="Q60">
        <f t="shared" si="71"/>
        <v>0</v>
      </c>
      <c r="R60">
        <f t="shared" si="71"/>
        <v>0</v>
      </c>
      <c r="Y60">
        <v>1</v>
      </c>
      <c r="AD60">
        <v>1</v>
      </c>
      <c r="AH60">
        <f t="shared" si="55"/>
        <v>0</v>
      </c>
    </row>
    <row r="61" spans="1:35">
      <c r="A61" t="s">
        <v>58</v>
      </c>
      <c r="B61" s="3"/>
      <c r="C61">
        <v>61.83</v>
      </c>
      <c r="D61">
        <f t="shared" si="56"/>
        <v>0</v>
      </c>
      <c r="E61">
        <f t="shared" si="57"/>
        <v>0</v>
      </c>
      <c r="F61">
        <f t="shared" si="58"/>
        <v>0</v>
      </c>
      <c r="G61">
        <f t="shared" si="59"/>
        <v>0</v>
      </c>
      <c r="H61">
        <f t="shared" si="60"/>
        <v>0</v>
      </c>
      <c r="I61">
        <f t="shared" si="61"/>
        <v>0</v>
      </c>
      <c r="J61">
        <f t="shared" si="62"/>
        <v>0</v>
      </c>
      <c r="K61">
        <f t="shared" si="63"/>
        <v>0</v>
      </c>
      <c r="L61">
        <f t="shared" si="64"/>
        <v>0</v>
      </c>
      <c r="M61">
        <f t="shared" si="65"/>
        <v>0</v>
      </c>
      <c r="N61">
        <f t="shared" si="66"/>
        <v>0</v>
      </c>
      <c r="O61">
        <f t="shared" si="67"/>
        <v>0</v>
      </c>
      <c r="P61">
        <f t="shared" si="68"/>
        <v>0</v>
      </c>
      <c r="Q61">
        <f t="shared" si="71"/>
        <v>0</v>
      </c>
      <c r="R61">
        <f t="shared" si="71"/>
        <v>0</v>
      </c>
      <c r="Z61">
        <v>1</v>
      </c>
      <c r="AH61">
        <f t="shared" si="55"/>
        <v>0</v>
      </c>
    </row>
    <row r="62" spans="1:35">
      <c r="A62" t="s">
        <v>56</v>
      </c>
      <c r="B62" s="3"/>
      <c r="C62">
        <v>205.92</v>
      </c>
      <c r="D62">
        <f t="shared" si="56"/>
        <v>0</v>
      </c>
      <c r="E62">
        <f t="shared" si="57"/>
        <v>0</v>
      </c>
      <c r="F62">
        <f t="shared" si="58"/>
        <v>0</v>
      </c>
      <c r="G62">
        <f t="shared" si="59"/>
        <v>0</v>
      </c>
      <c r="H62">
        <f t="shared" si="60"/>
        <v>0</v>
      </c>
      <c r="I62">
        <f t="shared" si="61"/>
        <v>0</v>
      </c>
      <c r="J62">
        <f t="shared" si="62"/>
        <v>0</v>
      </c>
      <c r="K62">
        <f t="shared" si="63"/>
        <v>0</v>
      </c>
      <c r="L62">
        <f t="shared" si="64"/>
        <v>0</v>
      </c>
      <c r="M62">
        <f t="shared" si="65"/>
        <v>0</v>
      </c>
      <c r="N62">
        <f t="shared" si="66"/>
        <v>0</v>
      </c>
      <c r="O62">
        <f t="shared" si="67"/>
        <v>0</v>
      </c>
      <c r="P62">
        <f t="shared" si="68"/>
        <v>0</v>
      </c>
      <c r="Q62">
        <f t="shared" si="71"/>
        <v>0</v>
      </c>
      <c r="R62">
        <f t="shared" si="71"/>
        <v>0</v>
      </c>
      <c r="V62">
        <v>1</v>
      </c>
      <c r="AG62">
        <v>2</v>
      </c>
      <c r="AH62">
        <f t="shared" si="55"/>
        <v>0</v>
      </c>
    </row>
    <row r="63" spans="1:35">
      <c r="A63" t="s">
        <v>59</v>
      </c>
      <c r="B63" s="3"/>
      <c r="C63">
        <v>241.95</v>
      </c>
      <c r="D63">
        <f t="shared" si="56"/>
        <v>0</v>
      </c>
      <c r="E63">
        <f t="shared" si="57"/>
        <v>0</v>
      </c>
      <c r="F63">
        <f t="shared" si="58"/>
        <v>0</v>
      </c>
      <c r="G63">
        <f t="shared" si="59"/>
        <v>0</v>
      </c>
      <c r="H63">
        <f t="shared" si="60"/>
        <v>0</v>
      </c>
      <c r="I63">
        <f t="shared" si="61"/>
        <v>0</v>
      </c>
      <c r="J63">
        <f t="shared" si="62"/>
        <v>0</v>
      </c>
      <c r="K63">
        <f t="shared" si="63"/>
        <v>0</v>
      </c>
      <c r="L63">
        <f t="shared" si="64"/>
        <v>0</v>
      </c>
      <c r="M63">
        <f t="shared" si="65"/>
        <v>0</v>
      </c>
      <c r="N63">
        <f t="shared" si="66"/>
        <v>0</v>
      </c>
      <c r="O63">
        <f t="shared" si="67"/>
        <v>0</v>
      </c>
      <c r="P63">
        <f t="shared" si="68"/>
        <v>0</v>
      </c>
      <c r="Q63">
        <f t="shared" si="71"/>
        <v>0</v>
      </c>
      <c r="R63">
        <f t="shared" si="71"/>
        <v>0</v>
      </c>
      <c r="V63">
        <v>1</v>
      </c>
      <c r="AG63">
        <v>2</v>
      </c>
      <c r="AH63">
        <f t="shared" si="55"/>
        <v>0</v>
      </c>
    </row>
    <row r="64" spans="1:35">
      <c r="A64" t="s">
        <v>60</v>
      </c>
      <c r="B64" s="3"/>
      <c r="C64">
        <v>129.6</v>
      </c>
      <c r="D64">
        <f t="shared" si="56"/>
        <v>0</v>
      </c>
      <c r="E64">
        <f t="shared" si="57"/>
        <v>0</v>
      </c>
      <c r="F64">
        <f t="shared" si="58"/>
        <v>0</v>
      </c>
      <c r="G64">
        <f t="shared" si="59"/>
        <v>0</v>
      </c>
      <c r="H64">
        <f t="shared" si="60"/>
        <v>0</v>
      </c>
      <c r="I64">
        <f t="shared" si="61"/>
        <v>0</v>
      </c>
      <c r="J64">
        <f t="shared" si="62"/>
        <v>0</v>
      </c>
      <c r="K64">
        <f t="shared" si="63"/>
        <v>0</v>
      </c>
      <c r="L64">
        <f t="shared" si="64"/>
        <v>0</v>
      </c>
      <c r="M64">
        <f t="shared" si="65"/>
        <v>0</v>
      </c>
      <c r="N64">
        <f t="shared" si="66"/>
        <v>0</v>
      </c>
      <c r="O64">
        <f t="shared" si="67"/>
        <v>0</v>
      </c>
      <c r="P64">
        <f t="shared" si="68"/>
        <v>0</v>
      </c>
      <c r="Q64">
        <f t="shared" si="69"/>
        <v>0</v>
      </c>
      <c r="R64">
        <f t="shared" si="70"/>
        <v>0</v>
      </c>
      <c r="T64">
        <v>1</v>
      </c>
      <c r="AF64">
        <v>2</v>
      </c>
      <c r="AH64">
        <f t="shared" si="55"/>
        <v>0</v>
      </c>
    </row>
    <row r="65" spans="1:34">
      <c r="A65" t="s">
        <v>61</v>
      </c>
      <c r="B65" s="3"/>
      <c r="C65">
        <v>237.69</v>
      </c>
      <c r="D65">
        <f t="shared" si="56"/>
        <v>0</v>
      </c>
      <c r="E65">
        <f t="shared" si="57"/>
        <v>0</v>
      </c>
      <c r="F65">
        <f t="shared" si="58"/>
        <v>0</v>
      </c>
      <c r="G65">
        <f t="shared" si="59"/>
        <v>0</v>
      </c>
      <c r="H65">
        <f t="shared" si="60"/>
        <v>0</v>
      </c>
      <c r="I65">
        <f t="shared" si="61"/>
        <v>0</v>
      </c>
      <c r="J65">
        <f t="shared" si="62"/>
        <v>0</v>
      </c>
      <c r="K65">
        <f t="shared" si="63"/>
        <v>0</v>
      </c>
      <c r="L65">
        <f t="shared" si="64"/>
        <v>0</v>
      </c>
      <c r="M65">
        <f t="shared" si="65"/>
        <v>0</v>
      </c>
      <c r="N65">
        <f t="shared" si="66"/>
        <v>0</v>
      </c>
      <c r="O65">
        <f t="shared" si="67"/>
        <v>0</v>
      </c>
      <c r="P65">
        <f t="shared" si="68"/>
        <v>0</v>
      </c>
      <c r="Q65">
        <f t="shared" si="69"/>
        <v>0</v>
      </c>
      <c r="R65">
        <f t="shared" si="70"/>
        <v>0</v>
      </c>
      <c r="T65">
        <v>1</v>
      </c>
      <c r="AF65">
        <v>2</v>
      </c>
      <c r="AH65">
        <f t="shared" si="55"/>
        <v>0</v>
      </c>
    </row>
    <row r="66" spans="1:34">
      <c r="A66" t="s">
        <v>62</v>
      </c>
      <c r="B66" s="3"/>
      <c r="C66">
        <v>188.95</v>
      </c>
      <c r="D66">
        <f t="shared" si="56"/>
        <v>0</v>
      </c>
      <c r="E66">
        <f t="shared" si="57"/>
        <v>0</v>
      </c>
      <c r="F66">
        <f t="shared" si="58"/>
        <v>0</v>
      </c>
      <c r="G66">
        <f t="shared" si="59"/>
        <v>0</v>
      </c>
      <c r="H66">
        <f t="shared" si="60"/>
        <v>0</v>
      </c>
      <c r="I66">
        <f t="shared" si="61"/>
        <v>0</v>
      </c>
      <c r="J66">
        <f t="shared" si="62"/>
        <v>0</v>
      </c>
      <c r="K66">
        <f t="shared" si="63"/>
        <v>0</v>
      </c>
      <c r="L66">
        <f t="shared" si="64"/>
        <v>0</v>
      </c>
      <c r="M66">
        <f t="shared" si="65"/>
        <v>0</v>
      </c>
      <c r="N66">
        <f t="shared" si="66"/>
        <v>0</v>
      </c>
      <c r="O66">
        <f t="shared" si="67"/>
        <v>0</v>
      </c>
      <c r="P66">
        <f t="shared" si="68"/>
        <v>0</v>
      </c>
      <c r="Q66">
        <f t="shared" ref="Q66:R69" si="72">$B66/$C66*AF66*$C$52/1000/1000</f>
        <v>0</v>
      </c>
      <c r="R66">
        <f t="shared" si="72"/>
        <v>0</v>
      </c>
      <c r="X66">
        <v>1</v>
      </c>
      <c r="AG66">
        <v>2</v>
      </c>
      <c r="AH66">
        <f t="shared" si="55"/>
        <v>0</v>
      </c>
    </row>
    <row r="67" spans="1:34">
      <c r="A67" t="s">
        <v>79</v>
      </c>
      <c r="B67" s="3"/>
      <c r="C67">
        <v>279.01350000000002</v>
      </c>
      <c r="D67">
        <f t="shared" si="56"/>
        <v>0</v>
      </c>
      <c r="E67">
        <f t="shared" si="57"/>
        <v>0</v>
      </c>
      <c r="F67">
        <f t="shared" si="58"/>
        <v>0</v>
      </c>
      <c r="G67">
        <f t="shared" si="59"/>
        <v>0</v>
      </c>
      <c r="H67">
        <f t="shared" si="60"/>
        <v>0</v>
      </c>
      <c r="I67">
        <f t="shared" si="61"/>
        <v>0</v>
      </c>
      <c r="J67">
        <f t="shared" si="62"/>
        <v>0</v>
      </c>
      <c r="K67">
        <f t="shared" si="63"/>
        <v>0</v>
      </c>
      <c r="L67">
        <f t="shared" si="64"/>
        <v>0</v>
      </c>
      <c r="M67">
        <f t="shared" si="65"/>
        <v>0</v>
      </c>
      <c r="N67">
        <f t="shared" si="66"/>
        <v>0</v>
      </c>
      <c r="O67">
        <f t="shared" si="67"/>
        <v>0</v>
      </c>
      <c r="P67">
        <f t="shared" si="68"/>
        <v>0</v>
      </c>
      <c r="Q67">
        <f t="shared" si="72"/>
        <v>0</v>
      </c>
      <c r="R67">
        <f t="shared" si="72"/>
        <v>0</v>
      </c>
      <c r="X67">
        <v>1</v>
      </c>
      <c r="AG67">
        <v>2</v>
      </c>
      <c r="AH67">
        <f t="shared" si="55"/>
        <v>0</v>
      </c>
    </row>
    <row r="68" spans="1:34">
      <c r="A68" t="s">
        <v>88</v>
      </c>
      <c r="B68" s="3"/>
      <c r="C68">
        <v>293.82</v>
      </c>
      <c r="D68">
        <f t="shared" si="56"/>
        <v>0</v>
      </c>
      <c r="E68">
        <f t="shared" si="57"/>
        <v>0</v>
      </c>
      <c r="F68">
        <f t="shared" si="58"/>
        <v>0</v>
      </c>
      <c r="G68">
        <f t="shared" si="59"/>
        <v>0</v>
      </c>
      <c r="H68">
        <f t="shared" si="60"/>
        <v>0</v>
      </c>
      <c r="I68">
        <f t="shared" si="61"/>
        <v>0</v>
      </c>
      <c r="J68">
        <f t="shared" si="62"/>
        <v>0</v>
      </c>
      <c r="K68">
        <f t="shared" si="63"/>
        <v>0</v>
      </c>
      <c r="L68">
        <f t="shared" si="64"/>
        <v>0</v>
      </c>
      <c r="M68">
        <f t="shared" si="65"/>
        <v>0</v>
      </c>
      <c r="N68">
        <f t="shared" si="66"/>
        <v>0</v>
      </c>
      <c r="O68">
        <f t="shared" si="67"/>
        <v>0</v>
      </c>
      <c r="P68">
        <f t="shared" si="68"/>
        <v>0</v>
      </c>
      <c r="Q68">
        <f t="shared" si="72"/>
        <v>0</v>
      </c>
      <c r="R68">
        <f t="shared" si="72"/>
        <v>0</v>
      </c>
      <c r="U68">
        <v>1</v>
      </c>
      <c r="AG68">
        <v>2</v>
      </c>
      <c r="AH68">
        <f t="shared" si="55"/>
        <v>0</v>
      </c>
    </row>
    <row r="69" spans="1:34">
      <c r="A69" t="s">
        <v>89</v>
      </c>
      <c r="B69" s="3"/>
      <c r="C69">
        <v>329.84769999999997</v>
      </c>
      <c r="D69">
        <f t="shared" si="56"/>
        <v>0</v>
      </c>
      <c r="E69">
        <f t="shared" si="57"/>
        <v>0</v>
      </c>
      <c r="F69">
        <f t="shared" si="58"/>
        <v>0</v>
      </c>
      <c r="G69">
        <f t="shared" si="59"/>
        <v>0</v>
      </c>
      <c r="H69">
        <f t="shared" si="60"/>
        <v>0</v>
      </c>
      <c r="I69">
        <f t="shared" si="61"/>
        <v>0</v>
      </c>
      <c r="J69">
        <f t="shared" si="62"/>
        <v>0</v>
      </c>
      <c r="K69">
        <f t="shared" si="63"/>
        <v>0</v>
      </c>
      <c r="L69">
        <f t="shared" si="64"/>
        <v>0</v>
      </c>
      <c r="M69">
        <f t="shared" si="65"/>
        <v>0</v>
      </c>
      <c r="N69">
        <f t="shared" si="66"/>
        <v>0</v>
      </c>
      <c r="O69">
        <f t="shared" si="67"/>
        <v>0</v>
      </c>
      <c r="P69">
        <f t="shared" si="68"/>
        <v>0</v>
      </c>
      <c r="Q69">
        <f t="shared" si="72"/>
        <v>0</v>
      </c>
      <c r="R69">
        <f t="shared" si="72"/>
        <v>0</v>
      </c>
      <c r="U69">
        <v>1</v>
      </c>
      <c r="AG69">
        <v>2</v>
      </c>
      <c r="AH69">
        <f t="shared" si="55"/>
        <v>0</v>
      </c>
    </row>
    <row r="70" spans="1:34">
      <c r="A70" t="s">
        <v>77</v>
      </c>
      <c r="B70" s="3"/>
      <c r="C70">
        <v>170.48</v>
      </c>
      <c r="D70">
        <f t="shared" si="56"/>
        <v>0</v>
      </c>
      <c r="E70">
        <f t="shared" si="57"/>
        <v>0</v>
      </c>
      <c r="F70">
        <f t="shared" si="58"/>
        <v>0</v>
      </c>
      <c r="G70">
        <f t="shared" si="59"/>
        <v>0</v>
      </c>
      <c r="H70">
        <f t="shared" si="60"/>
        <v>0</v>
      </c>
      <c r="I70">
        <f t="shared" si="61"/>
        <v>0</v>
      </c>
      <c r="J70">
        <f t="shared" si="62"/>
        <v>0</v>
      </c>
      <c r="K70">
        <f t="shared" si="63"/>
        <v>0</v>
      </c>
      <c r="L70">
        <f t="shared" si="64"/>
        <v>0</v>
      </c>
      <c r="M70">
        <f t="shared" si="65"/>
        <v>0</v>
      </c>
      <c r="N70">
        <f t="shared" si="66"/>
        <v>0</v>
      </c>
      <c r="O70">
        <f t="shared" si="67"/>
        <v>0</v>
      </c>
      <c r="P70">
        <f t="shared" si="68"/>
        <v>0</v>
      </c>
      <c r="Q70">
        <f t="shared" si="69"/>
        <v>0</v>
      </c>
      <c r="R70">
        <f t="shared" si="70"/>
        <v>0</v>
      </c>
      <c r="AA70">
        <v>1</v>
      </c>
      <c r="AF70">
        <v>2</v>
      </c>
      <c r="AH70">
        <f t="shared" si="55"/>
        <v>0</v>
      </c>
    </row>
    <row r="71" spans="1:34">
      <c r="A71" t="s">
        <v>125</v>
      </c>
      <c r="B71" s="3"/>
      <c r="C71">
        <v>159.6086</v>
      </c>
      <c r="D71">
        <f t="shared" si="56"/>
        <v>0</v>
      </c>
      <c r="E71">
        <f t="shared" si="57"/>
        <v>0</v>
      </c>
      <c r="F71">
        <f t="shared" si="58"/>
        <v>0</v>
      </c>
      <c r="G71">
        <f t="shared" si="59"/>
        <v>0</v>
      </c>
      <c r="H71">
        <f t="shared" si="60"/>
        <v>0</v>
      </c>
      <c r="I71">
        <f t="shared" si="61"/>
        <v>0</v>
      </c>
      <c r="J71">
        <f t="shared" si="62"/>
        <v>0</v>
      </c>
      <c r="K71">
        <f t="shared" si="63"/>
        <v>0</v>
      </c>
      <c r="L71">
        <f t="shared" si="64"/>
        <v>0</v>
      </c>
      <c r="M71">
        <f t="shared" si="65"/>
        <v>0</v>
      </c>
      <c r="N71">
        <f t="shared" si="66"/>
        <v>0</v>
      </c>
      <c r="O71">
        <f t="shared" si="67"/>
        <v>0</v>
      </c>
      <c r="P71">
        <f t="shared" si="68"/>
        <v>0</v>
      </c>
      <c r="Q71">
        <f t="shared" si="69"/>
        <v>0</v>
      </c>
      <c r="R71">
        <f t="shared" si="70"/>
        <v>0</v>
      </c>
      <c r="AA71">
        <v>1</v>
      </c>
      <c r="AD71">
        <v>1</v>
      </c>
      <c r="AH71">
        <f t="shared" si="55"/>
        <v>0</v>
      </c>
    </row>
    <row r="72" spans="1:34">
      <c r="A72" t="s">
        <v>109</v>
      </c>
      <c r="B72" s="3"/>
      <c r="C72">
        <v>258.20499999999998</v>
      </c>
      <c r="D72">
        <f t="shared" si="56"/>
        <v>0</v>
      </c>
      <c r="E72">
        <f t="shared" si="57"/>
        <v>0</v>
      </c>
      <c r="F72">
        <f t="shared" si="58"/>
        <v>0</v>
      </c>
      <c r="G72">
        <f t="shared" si="59"/>
        <v>0</v>
      </c>
      <c r="H72">
        <f t="shared" si="60"/>
        <v>0</v>
      </c>
      <c r="I72">
        <f t="shared" si="61"/>
        <v>0</v>
      </c>
      <c r="J72">
        <f t="shared" si="62"/>
        <v>0</v>
      </c>
      <c r="K72">
        <f t="shared" si="63"/>
        <v>0</v>
      </c>
      <c r="L72">
        <f t="shared" si="64"/>
        <v>0</v>
      </c>
      <c r="M72">
        <f t="shared" si="65"/>
        <v>0</v>
      </c>
      <c r="N72">
        <f t="shared" si="66"/>
        <v>0</v>
      </c>
      <c r="O72">
        <f t="shared" si="67"/>
        <v>0</v>
      </c>
      <c r="P72">
        <f t="shared" si="68"/>
        <v>0</v>
      </c>
      <c r="Q72">
        <f t="shared" si="69"/>
        <v>0</v>
      </c>
      <c r="R72">
        <f t="shared" si="70"/>
        <v>0</v>
      </c>
      <c r="AB72">
        <v>1</v>
      </c>
      <c r="AD72">
        <v>2</v>
      </c>
      <c r="AH72">
        <f t="shared" si="55"/>
        <v>0</v>
      </c>
    </row>
    <row r="73" spans="1:34">
      <c r="A73" t="s">
        <v>108</v>
      </c>
      <c r="B73" s="3"/>
      <c r="C73">
        <v>161.4426</v>
      </c>
      <c r="D73">
        <f t="shared" si="56"/>
        <v>0</v>
      </c>
      <c r="E73">
        <f t="shared" si="57"/>
        <v>0</v>
      </c>
      <c r="F73">
        <f t="shared" si="58"/>
        <v>0</v>
      </c>
      <c r="G73">
        <f t="shared" si="59"/>
        <v>0</v>
      </c>
      <c r="H73">
        <f t="shared" si="60"/>
        <v>0</v>
      </c>
      <c r="I73">
        <f t="shared" si="61"/>
        <v>0</v>
      </c>
      <c r="J73">
        <f t="shared" si="62"/>
        <v>0</v>
      </c>
      <c r="K73">
        <f t="shared" si="63"/>
        <v>0</v>
      </c>
      <c r="L73">
        <f t="shared" si="64"/>
        <v>0</v>
      </c>
      <c r="M73">
        <f t="shared" si="65"/>
        <v>0</v>
      </c>
      <c r="N73">
        <f t="shared" si="66"/>
        <v>0</v>
      </c>
      <c r="O73">
        <f t="shared" si="67"/>
        <v>0</v>
      </c>
      <c r="P73">
        <f t="shared" si="68"/>
        <v>0</v>
      </c>
      <c r="Q73">
        <f t="shared" si="69"/>
        <v>0</v>
      </c>
      <c r="R73">
        <f t="shared" si="70"/>
        <v>0</v>
      </c>
      <c r="Y73">
        <v>1</v>
      </c>
      <c r="AD73">
        <v>1</v>
      </c>
      <c r="AH73">
        <f t="shared" si="55"/>
        <v>0</v>
      </c>
    </row>
    <row r="74" spans="1:34">
      <c r="A74" t="s">
        <v>87</v>
      </c>
      <c r="B74" s="3"/>
      <c r="C74">
        <v>474.38839999999999</v>
      </c>
      <c r="D74">
        <f t="shared" si="56"/>
        <v>0</v>
      </c>
      <c r="E74">
        <f t="shared" si="57"/>
        <v>0</v>
      </c>
      <c r="F74">
        <f t="shared" si="58"/>
        <v>0</v>
      </c>
      <c r="G74">
        <f t="shared" si="59"/>
        <v>0</v>
      </c>
      <c r="H74">
        <f t="shared" si="60"/>
        <v>0</v>
      </c>
      <c r="I74">
        <f t="shared" si="61"/>
        <v>0</v>
      </c>
      <c r="J74">
        <f t="shared" si="62"/>
        <v>0</v>
      </c>
      <c r="K74">
        <f t="shared" si="63"/>
        <v>0</v>
      </c>
      <c r="L74">
        <f t="shared" si="64"/>
        <v>0</v>
      </c>
      <c r="M74">
        <f t="shared" si="65"/>
        <v>0</v>
      </c>
      <c r="N74">
        <f t="shared" si="66"/>
        <v>0</v>
      </c>
      <c r="O74">
        <f t="shared" si="67"/>
        <v>0</v>
      </c>
      <c r="P74">
        <f t="shared" si="68"/>
        <v>0</v>
      </c>
      <c r="Q74">
        <f t="shared" si="69"/>
        <v>0</v>
      </c>
      <c r="R74">
        <f t="shared" si="70"/>
        <v>0</v>
      </c>
      <c r="AB74">
        <v>1</v>
      </c>
      <c r="AD74">
        <v>2</v>
      </c>
      <c r="AH74">
        <f t="shared" si="55"/>
        <v>0</v>
      </c>
    </row>
    <row r="75" spans="1:34">
      <c r="A75" t="s">
        <v>84</v>
      </c>
      <c r="B75" s="3"/>
      <c r="C75">
        <v>169.01589999999999</v>
      </c>
      <c r="D75">
        <f t="shared" si="56"/>
        <v>0</v>
      </c>
      <c r="E75">
        <f t="shared" si="57"/>
        <v>0</v>
      </c>
      <c r="F75">
        <f t="shared" si="58"/>
        <v>0</v>
      </c>
      <c r="G75">
        <f t="shared" si="59"/>
        <v>0</v>
      </c>
      <c r="H75">
        <f t="shared" si="60"/>
        <v>0</v>
      </c>
      <c r="I75">
        <f t="shared" si="61"/>
        <v>0</v>
      </c>
      <c r="J75">
        <f t="shared" si="62"/>
        <v>0</v>
      </c>
      <c r="K75">
        <f t="shared" si="63"/>
        <v>0</v>
      </c>
      <c r="L75">
        <f t="shared" si="64"/>
        <v>0</v>
      </c>
      <c r="M75">
        <f t="shared" si="65"/>
        <v>0</v>
      </c>
      <c r="N75">
        <f t="shared" si="66"/>
        <v>0</v>
      </c>
      <c r="O75">
        <f t="shared" si="67"/>
        <v>0</v>
      </c>
      <c r="P75">
        <f t="shared" si="68"/>
        <v>0</v>
      </c>
      <c r="Q75">
        <f t="shared" si="69"/>
        <v>0</v>
      </c>
      <c r="R75">
        <f t="shared" si="70"/>
        <v>0</v>
      </c>
      <c r="W75">
        <v>1</v>
      </c>
      <c r="AD75">
        <v>1</v>
      </c>
      <c r="AH75">
        <f t="shared" si="55"/>
        <v>0</v>
      </c>
    </row>
    <row r="76" spans="1:34">
      <c r="A76" t="s">
        <v>107</v>
      </c>
      <c r="B76" s="3"/>
      <c r="C76">
        <v>237.93090000000001</v>
      </c>
      <c r="D76">
        <f t="shared" si="56"/>
        <v>0</v>
      </c>
      <c r="E76">
        <f t="shared" si="57"/>
        <v>0</v>
      </c>
      <c r="F76">
        <f t="shared" si="58"/>
        <v>0</v>
      </c>
      <c r="G76">
        <f t="shared" si="59"/>
        <v>0</v>
      </c>
      <c r="H76">
        <f t="shared" si="60"/>
        <v>0</v>
      </c>
      <c r="I76">
        <f t="shared" si="61"/>
        <v>0</v>
      </c>
      <c r="J76">
        <f t="shared" si="62"/>
        <v>0</v>
      </c>
      <c r="K76">
        <f t="shared" si="63"/>
        <v>0</v>
      </c>
      <c r="L76">
        <f t="shared" si="64"/>
        <v>0</v>
      </c>
      <c r="M76">
        <f t="shared" si="65"/>
        <v>0</v>
      </c>
      <c r="N76">
        <f t="shared" si="66"/>
        <v>0</v>
      </c>
      <c r="O76">
        <f t="shared" si="67"/>
        <v>0</v>
      </c>
      <c r="P76">
        <f t="shared" si="68"/>
        <v>0</v>
      </c>
      <c r="Q76">
        <f t="shared" si="69"/>
        <v>0</v>
      </c>
      <c r="R76">
        <f t="shared" si="70"/>
        <v>0</v>
      </c>
      <c r="S76">
        <v>1</v>
      </c>
      <c r="AF76">
        <v>2</v>
      </c>
      <c r="AH76">
        <f t="shared" si="55"/>
        <v>0</v>
      </c>
    </row>
    <row r="77" spans="1:34">
      <c r="A77" t="s">
        <v>124</v>
      </c>
      <c r="C77">
        <v>151</v>
      </c>
      <c r="D77">
        <f t="shared" si="56"/>
        <v>0</v>
      </c>
      <c r="E77">
        <f t="shared" si="57"/>
        <v>0</v>
      </c>
      <c r="F77">
        <f t="shared" si="58"/>
        <v>0</v>
      </c>
      <c r="G77">
        <f t="shared" si="59"/>
        <v>0</v>
      </c>
      <c r="H77">
        <f t="shared" si="60"/>
        <v>0</v>
      </c>
      <c r="I77">
        <f t="shared" si="61"/>
        <v>0</v>
      </c>
      <c r="J77">
        <f t="shared" si="62"/>
        <v>0</v>
      </c>
      <c r="K77">
        <f t="shared" si="63"/>
        <v>0</v>
      </c>
      <c r="L77">
        <f t="shared" si="64"/>
        <v>0</v>
      </c>
      <c r="M77">
        <f t="shared" si="65"/>
        <v>0</v>
      </c>
      <c r="N77">
        <f t="shared" si="66"/>
        <v>0</v>
      </c>
      <c r="O77">
        <f t="shared" si="67"/>
        <v>0</v>
      </c>
      <c r="P77">
        <f t="shared" si="68"/>
        <v>0</v>
      </c>
      <c r="Q77">
        <f t="shared" si="69"/>
        <v>0</v>
      </c>
      <c r="R77">
        <f t="shared" si="70"/>
        <v>0</v>
      </c>
      <c r="W77">
        <v>1</v>
      </c>
      <c r="AD77">
        <v>1</v>
      </c>
      <c r="AH77">
        <f t="shared" si="55"/>
        <v>0</v>
      </c>
    </row>
    <row r="78" spans="1:34">
      <c r="A78" t="s">
        <v>127</v>
      </c>
      <c r="C78">
        <v>241.43219999999999</v>
      </c>
      <c r="D78">
        <f t="shared" si="56"/>
        <v>0</v>
      </c>
      <c r="E78">
        <f t="shared" si="57"/>
        <v>0</v>
      </c>
      <c r="F78">
        <f t="shared" si="58"/>
        <v>0</v>
      </c>
      <c r="G78">
        <f t="shared" si="59"/>
        <v>0</v>
      </c>
      <c r="H78">
        <f t="shared" si="60"/>
        <v>0</v>
      </c>
      <c r="I78">
        <f t="shared" si="61"/>
        <v>0</v>
      </c>
      <c r="J78">
        <f t="shared" si="62"/>
        <v>0</v>
      </c>
      <c r="K78">
        <f t="shared" si="63"/>
        <v>0</v>
      </c>
      <c r="L78">
        <f t="shared" si="64"/>
        <v>0</v>
      </c>
      <c r="M78">
        <f t="shared" si="65"/>
        <v>0</v>
      </c>
      <c r="N78">
        <f t="shared" si="66"/>
        <v>0</v>
      </c>
      <c r="O78">
        <f t="shared" si="67"/>
        <v>0</v>
      </c>
      <c r="P78">
        <f t="shared" si="68"/>
        <v>0</v>
      </c>
      <c r="Q78">
        <f t="shared" si="69"/>
        <v>0</v>
      </c>
      <c r="R78">
        <f t="shared" si="70"/>
        <v>0</v>
      </c>
      <c r="AB78">
        <v>1</v>
      </c>
      <c r="AF78">
        <v>3</v>
      </c>
      <c r="AH78">
        <f t="shared" si="55"/>
        <v>0</v>
      </c>
    </row>
    <row r="79" spans="1:34">
      <c r="A79" t="s">
        <v>138</v>
      </c>
      <c r="B79" s="3"/>
      <c r="C79">
        <v>270.29570000000001</v>
      </c>
      <c r="D79">
        <f t="shared" si="56"/>
        <v>0</v>
      </c>
      <c r="E79">
        <f t="shared" si="57"/>
        <v>0</v>
      </c>
      <c r="F79">
        <f t="shared" si="58"/>
        <v>0</v>
      </c>
      <c r="G79">
        <f t="shared" si="59"/>
        <v>0</v>
      </c>
      <c r="H79">
        <f t="shared" si="60"/>
        <v>0</v>
      </c>
      <c r="I79">
        <f t="shared" si="61"/>
        <v>0</v>
      </c>
      <c r="J79">
        <f t="shared" si="62"/>
        <v>0</v>
      </c>
      <c r="K79">
        <f t="shared" si="63"/>
        <v>0</v>
      </c>
      <c r="L79">
        <f t="shared" si="64"/>
        <v>0</v>
      </c>
      <c r="M79">
        <f t="shared" si="65"/>
        <v>0</v>
      </c>
      <c r="N79">
        <f t="shared" si="66"/>
        <v>0</v>
      </c>
      <c r="O79">
        <f t="shared" si="67"/>
        <v>0</v>
      </c>
      <c r="P79">
        <f t="shared" si="68"/>
        <v>0</v>
      </c>
      <c r="Q79">
        <f t="shared" si="69"/>
        <v>0</v>
      </c>
      <c r="R79">
        <f t="shared" si="70"/>
        <v>0</v>
      </c>
      <c r="AC79">
        <v>1</v>
      </c>
      <c r="AF79">
        <v>3</v>
      </c>
      <c r="AH79">
        <f t="shared" si="55"/>
        <v>0</v>
      </c>
    </row>
    <row r="80" spans="1:34">
      <c r="A80" t="s">
        <v>141</v>
      </c>
      <c r="B80" s="3"/>
      <c r="C80">
        <v>249.685</v>
      </c>
      <c r="D80">
        <f t="shared" si="56"/>
        <v>0</v>
      </c>
      <c r="E80">
        <f t="shared" si="57"/>
        <v>0</v>
      </c>
      <c r="F80">
        <f t="shared" si="58"/>
        <v>0</v>
      </c>
      <c r="G80">
        <f t="shared" si="59"/>
        <v>0</v>
      </c>
      <c r="H80">
        <f t="shared" si="60"/>
        <v>0</v>
      </c>
      <c r="I80">
        <f t="shared" si="61"/>
        <v>0</v>
      </c>
      <c r="J80">
        <f t="shared" si="62"/>
        <v>0</v>
      </c>
      <c r="K80">
        <f t="shared" si="63"/>
        <v>0</v>
      </c>
      <c r="L80">
        <f t="shared" si="64"/>
        <v>0</v>
      </c>
      <c r="M80">
        <f t="shared" si="65"/>
        <v>0</v>
      </c>
      <c r="N80">
        <f t="shared" si="66"/>
        <v>0</v>
      </c>
      <c r="O80">
        <f t="shared" si="67"/>
        <v>0</v>
      </c>
      <c r="P80">
        <f t="shared" si="68"/>
        <v>0</v>
      </c>
      <c r="Q80">
        <f t="shared" si="69"/>
        <v>0</v>
      </c>
      <c r="R80">
        <f t="shared" si="70"/>
        <v>0</v>
      </c>
      <c r="AA80">
        <v>1</v>
      </c>
      <c r="AD80">
        <v>1</v>
      </c>
      <c r="AH80">
        <f t="shared" si="55"/>
        <v>0</v>
      </c>
    </row>
    <row r="81" spans="1:35">
      <c r="A81" t="s">
        <v>53</v>
      </c>
      <c r="B81" s="3"/>
      <c r="C81">
        <v>198.81209999999999</v>
      </c>
      <c r="D81">
        <f t="shared" si="56"/>
        <v>0</v>
      </c>
      <c r="E81">
        <f t="shared" si="57"/>
        <v>0</v>
      </c>
      <c r="F81">
        <f t="shared" si="58"/>
        <v>0</v>
      </c>
      <c r="G81">
        <f t="shared" si="59"/>
        <v>0</v>
      </c>
      <c r="H81">
        <f t="shared" si="60"/>
        <v>0</v>
      </c>
      <c r="I81">
        <f t="shared" si="61"/>
        <v>0</v>
      </c>
      <c r="J81">
        <f t="shared" si="62"/>
        <v>0</v>
      </c>
      <c r="K81">
        <f t="shared" si="63"/>
        <v>0</v>
      </c>
      <c r="L81">
        <f t="shared" si="64"/>
        <v>0</v>
      </c>
      <c r="M81">
        <f t="shared" si="65"/>
        <v>0</v>
      </c>
      <c r="N81">
        <f t="shared" si="66"/>
        <v>0</v>
      </c>
      <c r="O81">
        <f t="shared" si="67"/>
        <v>0</v>
      </c>
      <c r="P81">
        <f t="shared" si="68"/>
        <v>0</v>
      </c>
      <c r="Q81">
        <f t="shared" si="69"/>
        <v>0</v>
      </c>
      <c r="R81">
        <f t="shared" si="70"/>
        <v>0</v>
      </c>
      <c r="AC81">
        <v>1</v>
      </c>
      <c r="AF81">
        <v>2</v>
      </c>
      <c r="AH81">
        <f t="shared" si="55"/>
        <v>0</v>
      </c>
    </row>
    <row r="82" spans="1:35">
      <c r="A82" t="s">
        <v>150</v>
      </c>
      <c r="C82">
        <v>197.90520000000001</v>
      </c>
      <c r="D82">
        <f t="shared" si="56"/>
        <v>0</v>
      </c>
      <c r="E82">
        <f t="shared" si="57"/>
        <v>0</v>
      </c>
      <c r="F82">
        <f t="shared" si="58"/>
        <v>0</v>
      </c>
      <c r="G82">
        <f t="shared" si="59"/>
        <v>0</v>
      </c>
      <c r="H82">
        <f t="shared" si="60"/>
        <v>0</v>
      </c>
      <c r="I82">
        <f t="shared" si="61"/>
        <v>0</v>
      </c>
      <c r="J82">
        <f t="shared" si="62"/>
        <v>0</v>
      </c>
      <c r="K82">
        <f t="shared" si="63"/>
        <v>0</v>
      </c>
      <c r="L82">
        <f t="shared" si="64"/>
        <v>0</v>
      </c>
      <c r="M82">
        <f t="shared" si="65"/>
        <v>0</v>
      </c>
      <c r="N82">
        <f t="shared" si="66"/>
        <v>0</v>
      </c>
      <c r="O82">
        <f t="shared" si="67"/>
        <v>0</v>
      </c>
      <c r="P82">
        <f t="shared" si="68"/>
        <v>0</v>
      </c>
      <c r="Q82">
        <f t="shared" si="69"/>
        <v>0</v>
      </c>
      <c r="R82">
        <f t="shared" si="70"/>
        <v>0</v>
      </c>
      <c r="AF82">
        <v>2</v>
      </c>
    </row>
    <row r="83" spans="1:35">
      <c r="A83" t="s">
        <v>155</v>
      </c>
      <c r="B83" s="3"/>
      <c r="C83">
        <v>223.06180000000001</v>
      </c>
      <c r="D83">
        <f t="shared" si="56"/>
        <v>0</v>
      </c>
      <c r="E83">
        <f t="shared" si="57"/>
        <v>0</v>
      </c>
      <c r="F83">
        <f t="shared" si="58"/>
        <v>0</v>
      </c>
      <c r="G83">
        <f t="shared" si="59"/>
        <v>0</v>
      </c>
      <c r="H83">
        <f t="shared" si="60"/>
        <v>0</v>
      </c>
      <c r="I83">
        <f t="shared" si="61"/>
        <v>0</v>
      </c>
      <c r="J83">
        <f t="shared" si="62"/>
        <v>0</v>
      </c>
      <c r="K83">
        <f t="shared" si="63"/>
        <v>0</v>
      </c>
      <c r="L83">
        <f t="shared" si="64"/>
        <v>0</v>
      </c>
      <c r="M83">
        <f t="shared" si="65"/>
        <v>0</v>
      </c>
      <c r="N83">
        <f t="shared" si="66"/>
        <v>0</v>
      </c>
      <c r="O83">
        <f t="shared" si="67"/>
        <v>0</v>
      </c>
      <c r="P83">
        <f t="shared" si="68"/>
        <v>0</v>
      </c>
      <c r="Q83">
        <f t="shared" si="69"/>
        <v>0</v>
      </c>
      <c r="R83">
        <f t="shared" si="70"/>
        <v>0</v>
      </c>
      <c r="W83">
        <v>1</v>
      </c>
      <c r="AD83">
        <v>1</v>
      </c>
      <c r="AH83">
        <f t="shared" ref="AH83:AH90" si="73">$B83/$C83*AW83*$C$52/1000/1000</f>
        <v>0</v>
      </c>
    </row>
    <row r="84" spans="1:35">
      <c r="A84" t="s">
        <v>159</v>
      </c>
      <c r="B84" s="3"/>
      <c r="C84">
        <v>172.95</v>
      </c>
      <c r="D84">
        <f t="shared" si="56"/>
        <v>0</v>
      </c>
      <c r="E84">
        <f t="shared" si="57"/>
        <v>0</v>
      </c>
      <c r="F84">
        <f t="shared" si="58"/>
        <v>0</v>
      </c>
      <c r="G84">
        <f t="shared" si="59"/>
        <v>0</v>
      </c>
      <c r="H84">
        <f t="shared" si="60"/>
        <v>0</v>
      </c>
      <c r="I84">
        <f t="shared" si="61"/>
        <v>0</v>
      </c>
      <c r="J84">
        <f t="shared" si="62"/>
        <v>0</v>
      </c>
      <c r="K84">
        <f t="shared" si="63"/>
        <v>0</v>
      </c>
      <c r="L84">
        <f t="shared" si="64"/>
        <v>0</v>
      </c>
      <c r="M84">
        <f t="shared" si="65"/>
        <v>0</v>
      </c>
      <c r="N84">
        <f t="shared" si="66"/>
        <v>0</v>
      </c>
      <c r="O84">
        <f t="shared" si="67"/>
        <v>0</v>
      </c>
      <c r="P84">
        <f t="shared" si="68"/>
        <v>0</v>
      </c>
      <c r="Q84">
        <f>$B84/$C84*AF84*$C$52/1000/1000</f>
        <v>0</v>
      </c>
      <c r="R84">
        <f>$B84/$C84*AG84*$C$52/1000/1000</f>
        <v>0</v>
      </c>
      <c r="X84">
        <v>1</v>
      </c>
      <c r="AG84">
        <v>2</v>
      </c>
      <c r="AH84">
        <f t="shared" si="73"/>
        <v>0</v>
      </c>
    </row>
    <row r="85" spans="1:35">
      <c r="A85" t="s">
        <v>163</v>
      </c>
      <c r="C85">
        <v>262.84769999999997</v>
      </c>
      <c r="D85">
        <f t="shared" si="56"/>
        <v>0</v>
      </c>
      <c r="E85">
        <f t="shared" si="57"/>
        <v>0</v>
      </c>
      <c r="F85">
        <f t="shared" si="58"/>
        <v>0</v>
      </c>
      <c r="G85">
        <f t="shared" si="59"/>
        <v>0</v>
      </c>
      <c r="H85">
        <f t="shared" si="60"/>
        <v>0</v>
      </c>
      <c r="I85">
        <f t="shared" si="61"/>
        <v>0</v>
      </c>
      <c r="J85">
        <f t="shared" si="62"/>
        <v>0</v>
      </c>
      <c r="K85">
        <f t="shared" si="63"/>
        <v>0</v>
      </c>
      <c r="L85">
        <f t="shared" si="64"/>
        <v>0</v>
      </c>
      <c r="M85">
        <f t="shared" si="65"/>
        <v>0</v>
      </c>
      <c r="N85">
        <f t="shared" si="66"/>
        <v>0</v>
      </c>
      <c r="O85">
        <f t="shared" si="67"/>
        <v>0</v>
      </c>
      <c r="P85">
        <f t="shared" si="68"/>
        <v>0</v>
      </c>
      <c r="Q85">
        <f t="shared" si="69"/>
        <v>0</v>
      </c>
      <c r="R85">
        <f t="shared" si="70"/>
        <v>0</v>
      </c>
      <c r="T85">
        <v>1</v>
      </c>
      <c r="AD85">
        <v>1</v>
      </c>
      <c r="AH85">
        <f t="shared" si="73"/>
        <v>0</v>
      </c>
    </row>
    <row r="86" spans="1:35">
      <c r="A86" t="s">
        <v>164</v>
      </c>
      <c r="C86">
        <v>128.97409999999999</v>
      </c>
      <c r="D86">
        <f t="shared" si="56"/>
        <v>0</v>
      </c>
      <c r="E86">
        <f t="shared" si="57"/>
        <v>0</v>
      </c>
      <c r="F86">
        <f t="shared" si="58"/>
        <v>0</v>
      </c>
      <c r="G86">
        <f t="shared" si="59"/>
        <v>0</v>
      </c>
      <c r="H86">
        <f t="shared" si="60"/>
        <v>0</v>
      </c>
      <c r="I86">
        <f t="shared" si="61"/>
        <v>0</v>
      </c>
      <c r="J86">
        <f t="shared" si="62"/>
        <v>0</v>
      </c>
      <c r="K86">
        <f t="shared" si="63"/>
        <v>0</v>
      </c>
      <c r="L86">
        <f t="shared" si="64"/>
        <v>0</v>
      </c>
      <c r="M86">
        <f t="shared" si="65"/>
        <v>0</v>
      </c>
      <c r="N86">
        <f t="shared" si="66"/>
        <v>0</v>
      </c>
      <c r="O86">
        <f t="shared" si="67"/>
        <v>0</v>
      </c>
      <c r="P86">
        <f t="shared" si="68"/>
        <v>0</v>
      </c>
      <c r="Q86">
        <f t="shared" si="69"/>
        <v>0</v>
      </c>
      <c r="R86">
        <f t="shared" si="70"/>
        <v>0</v>
      </c>
      <c r="X86">
        <v>1</v>
      </c>
      <c r="AH86">
        <f t="shared" si="73"/>
        <v>0</v>
      </c>
    </row>
    <row r="87" spans="1:35">
      <c r="A87" t="s">
        <v>169</v>
      </c>
      <c r="B87" s="3"/>
      <c r="C87">
        <v>277.10759999999999</v>
      </c>
      <c r="D87">
        <f t="shared" si="56"/>
        <v>0</v>
      </c>
      <c r="E87">
        <f t="shared" si="57"/>
        <v>0</v>
      </c>
      <c r="F87">
        <f t="shared" si="58"/>
        <v>0</v>
      </c>
      <c r="G87">
        <f t="shared" si="59"/>
        <v>0</v>
      </c>
      <c r="H87">
        <f t="shared" si="60"/>
        <v>0</v>
      </c>
      <c r="I87">
        <f t="shared" si="61"/>
        <v>0</v>
      </c>
      <c r="J87">
        <f t="shared" si="62"/>
        <v>0</v>
      </c>
      <c r="K87">
        <f t="shared" si="63"/>
        <v>0</v>
      </c>
      <c r="L87">
        <f t="shared" si="64"/>
        <v>0</v>
      </c>
      <c r="M87">
        <f t="shared" si="65"/>
        <v>0</v>
      </c>
      <c r="N87">
        <f t="shared" si="66"/>
        <v>0</v>
      </c>
      <c r="O87">
        <f t="shared" si="67"/>
        <v>0</v>
      </c>
      <c r="P87">
        <f t="shared" si="68"/>
        <v>0</v>
      </c>
      <c r="Q87">
        <f t="shared" si="69"/>
        <v>0</v>
      </c>
      <c r="R87">
        <f t="shared" si="70"/>
        <v>0</v>
      </c>
      <c r="W87">
        <v>1</v>
      </c>
      <c r="AD87">
        <v>1</v>
      </c>
      <c r="AH87">
        <f t="shared" si="73"/>
        <v>0</v>
      </c>
    </row>
    <row r="88" spans="1:35">
      <c r="A88" t="s">
        <v>178</v>
      </c>
      <c r="C88">
        <v>558.33420000000001</v>
      </c>
      <c r="D88">
        <f t="shared" si="56"/>
        <v>0</v>
      </c>
      <c r="E88">
        <f t="shared" si="57"/>
        <v>0</v>
      </c>
      <c r="F88">
        <f t="shared" si="58"/>
        <v>0</v>
      </c>
      <c r="G88">
        <f t="shared" si="59"/>
        <v>0</v>
      </c>
      <c r="H88">
        <f t="shared" si="60"/>
        <v>0</v>
      </c>
      <c r="I88">
        <f t="shared" si="61"/>
        <v>0</v>
      </c>
      <c r="J88">
        <f t="shared" si="62"/>
        <v>0</v>
      </c>
      <c r="K88">
        <f t="shared" si="63"/>
        <v>0</v>
      </c>
      <c r="L88">
        <f t="shared" si="64"/>
        <v>0</v>
      </c>
      <c r="M88">
        <f t="shared" si="65"/>
        <v>0</v>
      </c>
      <c r="N88">
        <f t="shared" si="66"/>
        <v>0</v>
      </c>
      <c r="O88">
        <f t="shared" si="67"/>
        <v>0</v>
      </c>
      <c r="P88">
        <f t="shared" si="68"/>
        <v>0</v>
      </c>
      <c r="Q88">
        <f t="shared" si="69"/>
        <v>0</v>
      </c>
      <c r="R88">
        <f t="shared" si="70"/>
        <v>0</v>
      </c>
      <c r="AB88">
        <v>2</v>
      </c>
      <c r="AD88">
        <v>3</v>
      </c>
      <c r="AH88">
        <f t="shared" si="73"/>
        <v>0</v>
      </c>
    </row>
    <row r="89" spans="1:35">
      <c r="A89" t="s">
        <v>179</v>
      </c>
      <c r="B89" s="3"/>
      <c r="C89">
        <v>195.63919999999999</v>
      </c>
      <c r="D89">
        <f t="shared" si="56"/>
        <v>0</v>
      </c>
      <c r="E89">
        <f t="shared" si="57"/>
        <v>0</v>
      </c>
      <c r="F89">
        <f t="shared" si="58"/>
        <v>0</v>
      </c>
      <c r="G89">
        <f t="shared" si="59"/>
        <v>0</v>
      </c>
      <c r="H89">
        <f t="shared" si="60"/>
        <v>0</v>
      </c>
      <c r="I89">
        <f t="shared" si="61"/>
        <v>0</v>
      </c>
      <c r="J89">
        <f t="shared" si="62"/>
        <v>0</v>
      </c>
      <c r="K89">
        <f t="shared" si="63"/>
        <v>0</v>
      </c>
      <c r="L89">
        <f t="shared" si="64"/>
        <v>0</v>
      </c>
      <c r="M89">
        <f t="shared" si="65"/>
        <v>0</v>
      </c>
      <c r="N89">
        <f t="shared" si="66"/>
        <v>0</v>
      </c>
      <c r="O89">
        <f t="shared" si="67"/>
        <v>0</v>
      </c>
      <c r="P89">
        <f t="shared" si="68"/>
        <v>0</v>
      </c>
      <c r="Q89">
        <f t="shared" si="69"/>
        <v>0</v>
      </c>
      <c r="R89">
        <f t="shared" si="70"/>
        <v>0</v>
      </c>
      <c r="AA89">
        <v>1</v>
      </c>
      <c r="AD89">
        <v>1</v>
      </c>
      <c r="AH89">
        <f t="shared" si="73"/>
        <v>0</v>
      </c>
    </row>
    <row r="90" spans="1:35">
      <c r="A90" t="s">
        <v>192</v>
      </c>
      <c r="B90" s="3"/>
      <c r="C90">
        <v>134.452</v>
      </c>
      <c r="D90">
        <f t="shared" si="56"/>
        <v>0</v>
      </c>
      <c r="E90">
        <f t="shared" si="57"/>
        <v>0</v>
      </c>
      <c r="F90">
        <f t="shared" si="58"/>
        <v>0</v>
      </c>
      <c r="G90">
        <f t="shared" si="59"/>
        <v>0</v>
      </c>
      <c r="H90">
        <f t="shared" si="60"/>
        <v>0</v>
      </c>
      <c r="I90">
        <f t="shared" si="61"/>
        <v>0</v>
      </c>
      <c r="J90">
        <f t="shared" si="62"/>
        <v>0</v>
      </c>
      <c r="K90">
        <f t="shared" si="63"/>
        <v>0</v>
      </c>
      <c r="L90">
        <f t="shared" si="64"/>
        <v>0</v>
      </c>
      <c r="M90">
        <f t="shared" si="65"/>
        <v>0</v>
      </c>
      <c r="N90">
        <f t="shared" si="66"/>
        <v>0</v>
      </c>
      <c r="O90">
        <f t="shared" si="67"/>
        <v>0</v>
      </c>
      <c r="P90">
        <f t="shared" si="68"/>
        <v>0</v>
      </c>
      <c r="Q90">
        <f t="shared" si="69"/>
        <v>0</v>
      </c>
      <c r="R90">
        <f t="shared" si="70"/>
        <v>0</v>
      </c>
      <c r="AA90">
        <v>1</v>
      </c>
      <c r="AF90">
        <v>2</v>
      </c>
      <c r="AH90">
        <f t="shared" si="73"/>
        <v>0</v>
      </c>
    </row>
    <row r="91" spans="1:35">
      <c r="A91" t="s">
        <v>201</v>
      </c>
      <c r="C91">
        <v>1235.9974999999999</v>
      </c>
      <c r="D91">
        <f t="shared" si="56"/>
        <v>0</v>
      </c>
      <c r="E91">
        <f t="shared" si="57"/>
        <v>0</v>
      </c>
      <c r="F91">
        <f t="shared" si="58"/>
        <v>0</v>
      </c>
      <c r="G91">
        <f t="shared" si="59"/>
        <v>0</v>
      </c>
      <c r="H91">
        <f t="shared" si="60"/>
        <v>0</v>
      </c>
      <c r="I91">
        <f t="shared" si="61"/>
        <v>0</v>
      </c>
      <c r="J91">
        <f t="shared" si="62"/>
        <v>0</v>
      </c>
      <c r="K91">
        <f t="shared" si="63"/>
        <v>0</v>
      </c>
      <c r="L91">
        <f t="shared" si="64"/>
        <v>0</v>
      </c>
      <c r="M91">
        <f t="shared" si="65"/>
        <v>0</v>
      </c>
      <c r="N91">
        <f t="shared" si="66"/>
        <v>0</v>
      </c>
      <c r="O91">
        <f t="shared" si="67"/>
        <v>0</v>
      </c>
      <c r="P91">
        <f t="shared" si="68"/>
        <v>0</v>
      </c>
      <c r="Q91">
        <f t="shared" si="69"/>
        <v>0</v>
      </c>
      <c r="R91">
        <f t="shared" si="70"/>
        <v>0</v>
      </c>
      <c r="V91">
        <v>7</v>
      </c>
      <c r="AH91">
        <f>$B91/$C91*AI91*$C$52/1000/1000</f>
        <v>0</v>
      </c>
      <c r="AI91">
        <v>6</v>
      </c>
    </row>
    <row r="92" spans="1:35">
      <c r="A92" t="s">
        <v>202</v>
      </c>
      <c r="C92">
        <v>133.34049999999999</v>
      </c>
      <c r="D92">
        <f t="shared" si="56"/>
        <v>0</v>
      </c>
      <c r="E92">
        <f t="shared" si="57"/>
        <v>0</v>
      </c>
      <c r="F92">
        <f t="shared" si="58"/>
        <v>0</v>
      </c>
      <c r="G92">
        <f t="shared" si="59"/>
        <v>0</v>
      </c>
      <c r="H92">
        <f t="shared" si="60"/>
        <v>0</v>
      </c>
      <c r="I92">
        <f t="shared" si="61"/>
        <v>0</v>
      </c>
      <c r="J92">
        <f t="shared" si="62"/>
        <v>0</v>
      </c>
      <c r="K92">
        <f t="shared" si="63"/>
        <v>0</v>
      </c>
      <c r="L92">
        <f t="shared" si="64"/>
        <v>0</v>
      </c>
      <c r="M92">
        <f t="shared" si="65"/>
        <v>0</v>
      </c>
      <c r="N92">
        <f t="shared" si="66"/>
        <v>0</v>
      </c>
      <c r="O92">
        <f t="shared" si="67"/>
        <v>0</v>
      </c>
      <c r="P92">
        <f t="shared" si="68"/>
        <v>0</v>
      </c>
      <c r="Q92">
        <f t="shared" si="69"/>
        <v>0</v>
      </c>
      <c r="R92">
        <f t="shared" si="70"/>
        <v>0</v>
      </c>
      <c r="AB92">
        <v>1</v>
      </c>
      <c r="AF92">
        <v>3</v>
      </c>
      <c r="AH92">
        <f t="shared" ref="AH92:AH93" si="74">$B92/$C92*AI92*$C$52/1000/1000</f>
        <v>0</v>
      </c>
    </row>
    <row r="93" spans="1:35">
      <c r="A93" t="s">
        <v>210</v>
      </c>
      <c r="C93">
        <v>286.89550000000003</v>
      </c>
      <c r="D93">
        <f t="shared" si="56"/>
        <v>0</v>
      </c>
      <c r="E93">
        <f t="shared" si="57"/>
        <v>0</v>
      </c>
      <c r="F93">
        <f t="shared" si="58"/>
        <v>0</v>
      </c>
      <c r="G93">
        <f t="shared" si="59"/>
        <v>0</v>
      </c>
      <c r="H93">
        <f t="shared" si="60"/>
        <v>0</v>
      </c>
      <c r="I93">
        <f t="shared" si="61"/>
        <v>0</v>
      </c>
      <c r="J93">
        <f t="shared" si="62"/>
        <v>0</v>
      </c>
      <c r="K93">
        <f t="shared" si="63"/>
        <v>0</v>
      </c>
      <c r="L93">
        <f t="shared" si="64"/>
        <v>0</v>
      </c>
      <c r="M93">
        <f t="shared" si="65"/>
        <v>0</v>
      </c>
      <c r="N93">
        <f t="shared" si="66"/>
        <v>0</v>
      </c>
      <c r="O93">
        <f t="shared" si="67"/>
        <v>0</v>
      </c>
      <c r="P93">
        <f t="shared" si="68"/>
        <v>0</v>
      </c>
      <c r="Q93">
        <f t="shared" si="69"/>
        <v>0</v>
      </c>
      <c r="R93">
        <f t="shared" si="70"/>
        <v>0</v>
      </c>
      <c r="T93">
        <v>1</v>
      </c>
      <c r="AD93">
        <v>2</v>
      </c>
      <c r="AH93">
        <f t="shared" si="74"/>
        <v>0</v>
      </c>
      <c r="AI93">
        <v>2</v>
      </c>
    </row>
    <row r="94" spans="1:35">
      <c r="A94" t="s">
        <v>224</v>
      </c>
      <c r="C94">
        <v>154.756</v>
      </c>
      <c r="D94">
        <f t="shared" ref="D94:D95" si="75">$B94/$C94*S94*$C$52/1000/1000</f>
        <v>0</v>
      </c>
      <c r="E94">
        <f t="shared" ref="E94:E95" si="76">$B94/$C94*T94*$C$52/1000/1000</f>
        <v>0</v>
      </c>
      <c r="F94">
        <f t="shared" ref="F94:F95" si="77">$B94/$C94*U94*$C$52/1000/1000</f>
        <v>0</v>
      </c>
      <c r="G94">
        <f t="shared" ref="G94:G95" si="78">$B94/$C94*V94*$C$52/1000/1000</f>
        <v>0</v>
      </c>
      <c r="H94">
        <f t="shared" ref="H94:H95" si="79">$B94/$C94*W94*$C$52/1000/1000</f>
        <v>0</v>
      </c>
      <c r="I94">
        <f t="shared" ref="I94:I95" si="80">$B94/$C94*X94*$C$52/1000/1000</f>
        <v>0</v>
      </c>
      <c r="J94">
        <f t="shared" ref="J94:J95" si="81">$B94/$C94*Y94*$C$52/1000/1000</f>
        <v>0</v>
      </c>
      <c r="K94">
        <f t="shared" ref="K94:K95" si="82">$B94/$C94*Z94*$C$52/1000/1000</f>
        <v>0</v>
      </c>
      <c r="L94">
        <f t="shared" ref="L94:L95" si="83">$B94/$C94*AA94*$C$52/1000/1000</f>
        <v>0</v>
      </c>
      <c r="M94">
        <f t="shared" ref="M94:M95" si="84">$B94/$C94*AB94*$C$52/1000/1000</f>
        <v>0</v>
      </c>
      <c r="N94">
        <f t="shared" ref="N94:N95" si="85">$B94/$C94*AC94*$C$52/1000/1000</f>
        <v>0</v>
      </c>
      <c r="O94">
        <f t="shared" ref="O94:O95" si="86">$B94/$C94*AD94*$C$52/1000/1000</f>
        <v>0</v>
      </c>
      <c r="P94">
        <f t="shared" ref="P94:P95" si="87">$B94/$C94*AE94*$C$52/1000/1000</f>
        <v>0</v>
      </c>
      <c r="Q94">
        <f t="shared" ref="Q94:Q95" si="88">$B94/$C94*AF94*$C$52/1000/1000</f>
        <v>0</v>
      </c>
      <c r="R94">
        <f t="shared" ref="R94:R95" si="89">$B94/$C94*AG94*$C$52/1000/1000</f>
        <v>0</v>
      </c>
      <c r="T94">
        <v>1</v>
      </c>
      <c r="AD94">
        <v>1</v>
      </c>
      <c r="AH94">
        <f t="shared" ref="AH94:AH95" si="90">$B94/$C94*AW94*$C$52/1000/1000</f>
        <v>0</v>
      </c>
    </row>
    <row r="95" spans="1:35">
      <c r="A95" t="s">
        <v>260</v>
      </c>
      <c r="B95" s="3"/>
      <c r="C95">
        <v>311.83240000000001</v>
      </c>
      <c r="D95">
        <f t="shared" si="75"/>
        <v>0</v>
      </c>
      <c r="E95">
        <f t="shared" si="76"/>
        <v>0</v>
      </c>
      <c r="F95">
        <f t="shared" si="77"/>
        <v>0</v>
      </c>
      <c r="G95">
        <f t="shared" si="78"/>
        <v>0</v>
      </c>
      <c r="H95">
        <f t="shared" si="79"/>
        <v>0</v>
      </c>
      <c r="I95">
        <f t="shared" si="80"/>
        <v>0</v>
      </c>
      <c r="J95">
        <f t="shared" si="81"/>
        <v>0</v>
      </c>
      <c r="K95">
        <f t="shared" si="82"/>
        <v>0</v>
      </c>
      <c r="L95">
        <f t="shared" si="83"/>
        <v>0</v>
      </c>
      <c r="M95">
        <f t="shared" si="84"/>
        <v>0</v>
      </c>
      <c r="N95">
        <f t="shared" si="85"/>
        <v>0</v>
      </c>
      <c r="O95">
        <f t="shared" si="86"/>
        <v>0</v>
      </c>
      <c r="P95">
        <f t="shared" si="87"/>
        <v>0</v>
      </c>
      <c r="Q95">
        <f t="shared" si="88"/>
        <v>0</v>
      </c>
      <c r="R95">
        <f t="shared" si="89"/>
        <v>0</v>
      </c>
      <c r="U95">
        <v>1</v>
      </c>
      <c r="AG95">
        <v>2</v>
      </c>
      <c r="AH95">
        <f t="shared" si="90"/>
        <v>0</v>
      </c>
    </row>
    <row r="96" spans="1:35" ht="14.4">
      <c r="A96" s="11" t="s">
        <v>65</v>
      </c>
      <c r="D96">
        <f>SUM(D53:D95)</f>
        <v>0</v>
      </c>
      <c r="E96">
        <f t="shared" ref="E96:R96" si="91">SUM(E53:E95)</f>
        <v>0</v>
      </c>
      <c r="F96">
        <f t="shared" si="91"/>
        <v>0</v>
      </c>
      <c r="G96">
        <f t="shared" si="91"/>
        <v>0</v>
      </c>
      <c r="H96">
        <f t="shared" si="91"/>
        <v>0</v>
      </c>
      <c r="I96">
        <f t="shared" si="91"/>
        <v>0</v>
      </c>
      <c r="J96">
        <f t="shared" si="91"/>
        <v>0</v>
      </c>
      <c r="K96">
        <f t="shared" si="91"/>
        <v>0</v>
      </c>
      <c r="L96">
        <f t="shared" si="91"/>
        <v>0</v>
      </c>
      <c r="M96">
        <f t="shared" si="91"/>
        <v>0</v>
      </c>
      <c r="N96">
        <f t="shared" si="91"/>
        <v>0</v>
      </c>
      <c r="O96">
        <f t="shared" si="91"/>
        <v>0</v>
      </c>
      <c r="P96">
        <f t="shared" si="91"/>
        <v>0</v>
      </c>
      <c r="Q96">
        <f t="shared" si="91"/>
        <v>0</v>
      </c>
      <c r="R96">
        <f t="shared" si="91"/>
        <v>0</v>
      </c>
    </row>
    <row r="98" spans="1:18" ht="18">
      <c r="E98" s="9" t="s">
        <v>121</v>
      </c>
      <c r="I98" t="s">
        <v>131</v>
      </c>
      <c r="R98">
        <f>R97+R96</f>
        <v>0</v>
      </c>
    </row>
    <row r="99" spans="1:18">
      <c r="B99">
        <v>0.41698357600000002</v>
      </c>
      <c r="C99">
        <v>1.6075320000000001E-3</v>
      </c>
      <c r="D99" s="5">
        <v>5.1781799999999999E-5</v>
      </c>
      <c r="E99">
        <v>5.9519133000000002E-2</v>
      </c>
      <c r="F99">
        <v>2.0817549999999998E-3</v>
      </c>
      <c r="G99">
        <v>9.3616240000000007E-3</v>
      </c>
      <c r="H99">
        <v>0.38403869499999999</v>
      </c>
      <c r="I99">
        <v>7.0023930999999998E-2</v>
      </c>
      <c r="J99">
        <v>1.9113750000000001E-3</v>
      </c>
      <c r="K99">
        <v>1.2202164999999999E-2</v>
      </c>
      <c r="L99" s="5">
        <v>1.0638E-5</v>
      </c>
      <c r="M99">
        <v>1.2190662E-2</v>
      </c>
      <c r="N99">
        <v>0</v>
      </c>
      <c r="O99">
        <v>2.8467319999999998E-3</v>
      </c>
    </row>
    <row r="100" spans="1:18">
      <c r="A100" t="s">
        <v>117</v>
      </c>
      <c r="B100">
        <v>0.4169989791455373</v>
      </c>
      <c r="C100">
        <v>1.6075324377081181E-3</v>
      </c>
      <c r="D100">
        <v>4.745210798866935E-5</v>
      </c>
      <c r="E100">
        <v>5.9519133020500763E-2</v>
      </c>
      <c r="F100">
        <v>2.0817546693757236E-3</v>
      </c>
      <c r="G100">
        <v>9.3572940286338058E-3</v>
      </c>
      <c r="H100">
        <v>0.38403869525541046</v>
      </c>
      <c r="I100">
        <v>7.0023931440736431E-2</v>
      </c>
      <c r="J100">
        <v>1.9113747886264358E-3</v>
      </c>
      <c r="K100">
        <v>1.2202165033294101E-2</v>
      </c>
      <c r="L100">
        <v>8.4731494353123486E-6</v>
      </c>
      <c r="M100">
        <v>1.2190661952944045E-2</v>
      </c>
      <c r="N100">
        <v>0</v>
      </c>
      <c r="O100">
        <v>2.8467319517194263E-3</v>
      </c>
    </row>
    <row r="101" spans="1:18">
      <c r="B101">
        <v>7.7017868145409732E-6</v>
      </c>
      <c r="C101">
        <v>0</v>
      </c>
      <c r="D101">
        <v>0</v>
      </c>
      <c r="E101">
        <v>4.1330853482124409E-7</v>
      </c>
      <c r="F101">
        <v>2.6733507564513297E-5</v>
      </c>
      <c r="G101">
        <v>0</v>
      </c>
      <c r="H101">
        <v>6.1941519772352521E-6</v>
      </c>
      <c r="I101">
        <v>1.6173378618793464E-6</v>
      </c>
      <c r="J101">
        <v>4.0050463584115988E-7</v>
      </c>
      <c r="K101">
        <v>3.8728916945837614E-7</v>
      </c>
      <c r="L101">
        <v>3.5969333984618079E-6</v>
      </c>
      <c r="M101">
        <v>3.7699675914968262E-5</v>
      </c>
    </row>
    <row r="103" spans="1:18">
      <c r="A103" t="s">
        <v>118</v>
      </c>
      <c r="B103">
        <v>0.45028934192579251</v>
      </c>
      <c r="C103">
        <v>1.6075324377081181E-3</v>
      </c>
      <c r="D103">
        <v>4.7452107988669343E-5</v>
      </c>
      <c r="E103">
        <v>5.9519133020500763E-2</v>
      </c>
      <c r="F103">
        <v>2.0817546693757236E-3</v>
      </c>
      <c r="G103">
        <v>3.2726148020034061E-2</v>
      </c>
      <c r="H103">
        <v>0.37169320995697169</v>
      </c>
      <c r="I103">
        <v>6.9902215044807592E-2</v>
      </c>
      <c r="J103">
        <v>6.9568293340809811E-3</v>
      </c>
      <c r="K103">
        <v>1.2202165033294101E-2</v>
      </c>
      <c r="L103">
        <v>8.4731494353123486E-6</v>
      </c>
      <c r="M103">
        <v>0</v>
      </c>
      <c r="N103">
        <v>2.8467319517194263E-3</v>
      </c>
    </row>
    <row r="104" spans="1:18">
      <c r="B104">
        <v>7.7017868145409732E-6</v>
      </c>
      <c r="C104">
        <v>0</v>
      </c>
      <c r="D104">
        <v>0</v>
      </c>
      <c r="E104">
        <v>4.1330853482124409E-7</v>
      </c>
      <c r="F104">
        <v>2.6733507564513297E-5</v>
      </c>
      <c r="G104">
        <v>0</v>
      </c>
      <c r="H104">
        <v>6.1941519772352521E-6</v>
      </c>
      <c r="I104">
        <v>1.6173378618793464E-6</v>
      </c>
      <c r="J104">
        <v>4.0050463584115988E-7</v>
      </c>
      <c r="K104">
        <v>3.8728916945837614E-7</v>
      </c>
      <c r="L104">
        <v>3.5969333984618079E-6</v>
      </c>
      <c r="M104">
        <v>3.7699675914968262E-5</v>
      </c>
    </row>
    <row r="106" spans="1:18">
      <c r="A106" t="s">
        <v>119</v>
      </c>
      <c r="B106">
        <v>1.2846731951719426E-2</v>
      </c>
      <c r="C106">
        <v>0</v>
      </c>
      <c r="D106">
        <v>0</v>
      </c>
      <c r="E106">
        <v>0.23807653208200305</v>
      </c>
      <c r="F106">
        <v>2.0817546693757236E-3</v>
      </c>
      <c r="G106">
        <v>0</v>
      </c>
      <c r="H106">
        <v>0.26287138528914838</v>
      </c>
      <c r="I106">
        <v>0</v>
      </c>
      <c r="J106">
        <v>5.0000000000000001E-3</v>
      </c>
      <c r="K106">
        <v>0</v>
      </c>
      <c r="L106">
        <v>0.02</v>
      </c>
      <c r="M106">
        <v>0</v>
      </c>
      <c r="N106">
        <v>2.2846731951719428E-2</v>
      </c>
    </row>
    <row r="107" spans="1:18">
      <c r="B107">
        <v>0</v>
      </c>
      <c r="C107">
        <v>0</v>
      </c>
      <c r="D107">
        <v>1.0210332856851134E-4</v>
      </c>
      <c r="E107">
        <v>0</v>
      </c>
      <c r="F107">
        <v>0</v>
      </c>
      <c r="G107">
        <v>2.6462026991267535E-4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8">
      <c r="A108" t="s">
        <v>122</v>
      </c>
    </row>
    <row r="110" spans="1:18">
      <c r="A110" t="s">
        <v>157</v>
      </c>
      <c r="B110">
        <v>0.21053706931574101</v>
      </c>
      <c r="C110">
        <v>7.853689043030776E-2</v>
      </c>
      <c r="D110">
        <v>4.545128070783979E-2</v>
      </c>
      <c r="E110">
        <v>5.9519133020500763E-2</v>
      </c>
      <c r="F110">
        <v>2.0817546693757236E-3</v>
      </c>
      <c r="G110">
        <v>9.0812774330255794E-2</v>
      </c>
      <c r="H110">
        <v>0.29966020256812093</v>
      </c>
      <c r="I110">
        <v>1.0670470709760762E-2</v>
      </c>
      <c r="J110">
        <v>1.095129327291303E-3</v>
      </c>
      <c r="K110">
        <v>0.11298401409548171</v>
      </c>
      <c r="L110">
        <v>1.0790800195385424E-5</v>
      </c>
      <c r="M110">
        <v>3.0476654882360111E-2</v>
      </c>
      <c r="N110">
        <v>0</v>
      </c>
      <c r="O110">
        <v>2.8467319517194263E-3</v>
      </c>
    </row>
    <row r="111" spans="1:18">
      <c r="B111">
        <v>7.7017868145409732E-6</v>
      </c>
      <c r="C111">
        <v>0</v>
      </c>
      <c r="D111">
        <v>0</v>
      </c>
      <c r="E111">
        <v>4.1330853482124409E-7</v>
      </c>
      <c r="F111">
        <v>2.6733507564513297E-5</v>
      </c>
      <c r="G111">
        <v>0</v>
      </c>
      <c r="H111">
        <v>6.1941519772352521E-6</v>
      </c>
      <c r="I111">
        <v>1.6173378618793464E-6</v>
      </c>
      <c r="J111">
        <v>4.0050463584115988E-7</v>
      </c>
      <c r="K111">
        <v>3.8728916945837614E-7</v>
      </c>
      <c r="L111">
        <v>0</v>
      </c>
      <c r="M111">
        <v>3.4102742516506464E-5</v>
      </c>
      <c r="N111">
        <v>0</v>
      </c>
      <c r="O111">
        <v>0</v>
      </c>
      <c r="P111">
        <v>8.2661706964248818E-7</v>
      </c>
    </row>
    <row r="113" spans="1:16">
      <c r="A113" t="s">
        <v>165</v>
      </c>
      <c r="B113">
        <v>2.6109199472874121E-2</v>
      </c>
      <c r="C113">
        <v>1.75284837861525E-3</v>
      </c>
      <c r="D113">
        <v>4.3578302980732561E-6</v>
      </c>
      <c r="E113">
        <v>0</v>
      </c>
      <c r="F113">
        <v>1.0408773346878618E-3</v>
      </c>
      <c r="G113">
        <v>1.8695083193120209E-2</v>
      </c>
      <c r="H113">
        <v>0.20209940143285382</v>
      </c>
      <c r="I113">
        <v>9.8375476567699304E-4</v>
      </c>
      <c r="J113">
        <v>2.7208182044504425E-3</v>
      </c>
      <c r="K113">
        <v>3.5056967572305001E-3</v>
      </c>
      <c r="L113">
        <v>3.5969333984618079E-6</v>
      </c>
      <c r="M113">
        <v>0</v>
      </c>
      <c r="N113">
        <v>0</v>
      </c>
      <c r="O113">
        <v>0</v>
      </c>
    </row>
    <row r="114" spans="1:16">
      <c r="B114">
        <v>6.3043513894160023E-6</v>
      </c>
      <c r="C114">
        <v>7.6089689961144806E-7</v>
      </c>
      <c r="D114">
        <v>9.0951066204190607E-7</v>
      </c>
      <c r="E114">
        <v>4.1330853482124409E-7</v>
      </c>
      <c r="F114">
        <v>5.052801778586226E-6</v>
      </c>
      <c r="G114">
        <v>7.7534946938959068E-7</v>
      </c>
      <c r="H114">
        <v>7.3359498221032169E-6</v>
      </c>
      <c r="I114">
        <v>1.617337861879347E-6</v>
      </c>
      <c r="J114">
        <v>1.1731581417175038E-6</v>
      </c>
      <c r="K114">
        <v>1.6567798330131607E-6</v>
      </c>
      <c r="L114">
        <v>0</v>
      </c>
      <c r="M114">
        <v>7.6089689961144806E-7</v>
      </c>
      <c r="N114">
        <v>0</v>
      </c>
      <c r="O114">
        <v>4.9703394990394826E-6</v>
      </c>
      <c r="P114">
        <v>2.6456383937263002E-6</v>
      </c>
    </row>
    <row r="117" spans="1:16">
      <c r="A117" t="s">
        <v>175</v>
      </c>
      <c r="B117" t="s">
        <v>186</v>
      </c>
      <c r="H117" t="s">
        <v>187</v>
      </c>
    </row>
    <row r="118" spans="1:16">
      <c r="B118">
        <v>7.7017868145409732E-6</v>
      </c>
      <c r="C118">
        <v>0</v>
      </c>
      <c r="D118">
        <v>0</v>
      </c>
      <c r="E118">
        <v>4.8562548562548573E-7</v>
      </c>
      <c r="F118">
        <v>3.3112582781456947E-5</v>
      </c>
      <c r="G118">
        <v>0</v>
      </c>
      <c r="H118">
        <v>6.1941519772352521E-6</v>
      </c>
      <c r="I118">
        <v>1.6173378618793464E-6</v>
      </c>
      <c r="J118">
        <v>6.2653265550853786E-7</v>
      </c>
      <c r="K118">
        <v>3.8728916945837614E-7</v>
      </c>
      <c r="L118">
        <v>0</v>
      </c>
      <c r="M118">
        <v>7.5952629716605421E-6</v>
      </c>
      <c r="N118">
        <v>0</v>
      </c>
      <c r="O118">
        <v>0</v>
      </c>
      <c r="P118">
        <v>9.7125097125097146E-7</v>
      </c>
    </row>
    <row r="119" spans="1:16">
      <c r="B119">
        <v>7.7017868145409732E-6</v>
      </c>
      <c r="C119">
        <v>0</v>
      </c>
      <c r="D119">
        <v>0</v>
      </c>
      <c r="E119">
        <v>4.8562548562548573E-7</v>
      </c>
      <c r="F119">
        <v>3.3112582781456947E-5</v>
      </c>
      <c r="G119">
        <v>0</v>
      </c>
      <c r="H119">
        <v>6.1941519772352521E-6</v>
      </c>
      <c r="I119">
        <v>1.6173378618793464E-6</v>
      </c>
      <c r="J119">
        <v>6.2653265550853786E-7</v>
      </c>
      <c r="K119">
        <v>3.8728916945837614E-7</v>
      </c>
      <c r="L119">
        <v>0</v>
      </c>
      <c r="M119">
        <v>7.5952629716605421E-6</v>
      </c>
      <c r="N119">
        <v>0</v>
      </c>
      <c r="O119">
        <v>0</v>
      </c>
      <c r="P119">
        <v>9.7125097125097146E-7</v>
      </c>
    </row>
    <row r="120" spans="1:16">
      <c r="A120" t="s">
        <v>189</v>
      </c>
      <c r="B120" t="s">
        <v>190</v>
      </c>
      <c r="E120" t="s">
        <v>187</v>
      </c>
    </row>
    <row r="121" spans="1:16">
      <c r="B121">
        <v>6.3043513894160023E-6</v>
      </c>
      <c r="C121">
        <v>7.6089689961144796E-7</v>
      </c>
      <c r="D121">
        <v>0</v>
      </c>
      <c r="E121">
        <v>4.1330853482124409E-7</v>
      </c>
      <c r="F121">
        <v>5.0528017785862269E-6</v>
      </c>
      <c r="G121">
        <v>7.7534946938959068E-7</v>
      </c>
      <c r="H121">
        <v>7.3359498221032169E-6</v>
      </c>
      <c r="I121">
        <v>1.6173378618793464E-6</v>
      </c>
      <c r="J121">
        <v>1.1731581417175035E-6</v>
      </c>
      <c r="K121">
        <v>1.6567798330131605E-6</v>
      </c>
      <c r="L121">
        <v>0</v>
      </c>
      <c r="M121">
        <v>7.6089689961144796E-7</v>
      </c>
      <c r="N121">
        <v>0</v>
      </c>
      <c r="O121">
        <v>4.9703394990394818E-6</v>
      </c>
      <c r="P121">
        <v>8.2661706964248818E-7</v>
      </c>
    </row>
    <row r="124" spans="1:16">
      <c r="A124" t="s">
        <v>193</v>
      </c>
    </row>
    <row r="125" spans="1:16">
      <c r="A125" t="s">
        <v>194</v>
      </c>
      <c r="B125">
        <v>1.2608702778832004E-7</v>
      </c>
      <c r="C125">
        <v>4.2071605873196185E-7</v>
      </c>
      <c r="D125">
        <v>1.2126808827225415E-7</v>
      </c>
      <c r="E125">
        <v>1.2399256044637322E-7</v>
      </c>
      <c r="F125">
        <v>5.0528017785862262E-7</v>
      </c>
      <c r="G125">
        <v>1.0752167905854017E-7</v>
      </c>
      <c r="H125">
        <v>7.3359498221032173E-7</v>
      </c>
      <c r="I125">
        <v>1.6173378618793467E-7</v>
      </c>
      <c r="J125">
        <v>1.4875197096361528E-7</v>
      </c>
      <c r="K125">
        <v>0</v>
      </c>
      <c r="L125">
        <v>5.0298749422193119E-6</v>
      </c>
      <c r="M125">
        <v>0</v>
      </c>
      <c r="N125">
        <v>0</v>
      </c>
      <c r="O125">
        <v>0</v>
      </c>
      <c r="P125">
        <v>7.0556465555433507E-7</v>
      </c>
    </row>
    <row r="127" spans="1:16">
      <c r="A127" t="s">
        <v>195</v>
      </c>
    </row>
    <row r="128" spans="1:16">
      <c r="B128">
        <v>1.3240425173601085E-2</v>
      </c>
      <c r="C128">
        <v>5.7078398484770301E-3</v>
      </c>
      <c r="D128">
        <v>0</v>
      </c>
      <c r="E128">
        <v>4.7615306416400612E-2</v>
      </c>
      <c r="F128">
        <v>2.0817546693757236E-3</v>
      </c>
      <c r="G128">
        <v>5.6085249579360622E-3</v>
      </c>
      <c r="H128">
        <v>0.1398263576282652</v>
      </c>
      <c r="I128">
        <v>4.9187738283849652E-4</v>
      </c>
      <c r="J128">
        <v>7.4890521077498429E-4</v>
      </c>
      <c r="K128">
        <v>9.7990549155658208E-3</v>
      </c>
      <c r="L128">
        <v>5.0298749422193119E-6</v>
      </c>
      <c r="M128">
        <v>8.2896501280019505E-2</v>
      </c>
      <c r="N128">
        <v>0</v>
      </c>
      <c r="O128">
        <v>0</v>
      </c>
    </row>
    <row r="130" spans="1:19">
      <c r="A130" t="s">
        <v>197</v>
      </c>
    </row>
    <row r="131" spans="1:19">
      <c r="B131">
        <v>0.38439318954532764</v>
      </c>
      <c r="C131">
        <v>9.9501197366992922E-3</v>
      </c>
      <c r="D131">
        <v>7.6810204226901908E-6</v>
      </c>
      <c r="E131">
        <v>2.9759566510250381E-2</v>
      </c>
      <c r="F131">
        <v>1.4988633619505208E-3</v>
      </c>
      <c r="G131">
        <v>1.0095344924284913E-2</v>
      </c>
      <c r="H131">
        <v>0.45497739105211044</v>
      </c>
      <c r="I131">
        <v>1.5052569620224726E-2</v>
      </c>
      <c r="J131">
        <v>1.0220753585018086E-3</v>
      </c>
      <c r="K131">
        <v>1.1155769064980382E-2</v>
      </c>
      <c r="L131">
        <v>7.1938667969236156E-7</v>
      </c>
      <c r="M131">
        <v>7.9970742411312926E-2</v>
      </c>
      <c r="N131">
        <v>0</v>
      </c>
      <c r="O131">
        <v>0</v>
      </c>
    </row>
    <row r="133" spans="1:19">
      <c r="A133" t="s">
        <v>198</v>
      </c>
    </row>
    <row r="134" spans="1:19">
      <c r="B134">
        <v>1.4289863149342938E-6</v>
      </c>
      <c r="C134">
        <v>2.1035802936598092E-7</v>
      </c>
      <c r="D134">
        <v>0</v>
      </c>
      <c r="E134">
        <v>9.0927877660673704E-8</v>
      </c>
      <c r="F134">
        <v>4.9313687955535194E-6</v>
      </c>
      <c r="G134">
        <v>0</v>
      </c>
      <c r="H134">
        <v>1.2519579230852695E-6</v>
      </c>
      <c r="I134">
        <v>3.2346757237586934E-7</v>
      </c>
      <c r="J134">
        <v>6.2653265550853786E-7</v>
      </c>
      <c r="K134">
        <v>7.5887184425251543E-8</v>
      </c>
      <c r="L134">
        <v>0</v>
      </c>
      <c r="M134">
        <v>6.9616337429978296E-6</v>
      </c>
      <c r="N134">
        <v>0</v>
      </c>
      <c r="O134">
        <v>0</v>
      </c>
      <c r="P134">
        <v>1.8185575532134741E-7</v>
      </c>
    </row>
    <row r="136" spans="1:19">
      <c r="A136" t="s">
        <v>203</v>
      </c>
    </row>
    <row r="137" spans="1:19">
      <c r="B137">
        <v>1.3223078956430576E-2</v>
      </c>
      <c r="C137">
        <v>6.3992747344019229E-3</v>
      </c>
      <c r="D137">
        <v>0</v>
      </c>
      <c r="E137">
        <v>4.7615306416400612E-2</v>
      </c>
      <c r="F137">
        <v>1.3438577107441551E-3</v>
      </c>
      <c r="G137">
        <v>5.6087676768736003E-3</v>
      </c>
      <c r="H137">
        <v>6.4693358772304713E-2</v>
      </c>
      <c r="I137">
        <v>4.9187738283849652E-4</v>
      </c>
      <c r="J137">
        <v>7.482250062238715E-4</v>
      </c>
      <c r="K137">
        <v>1.598988874682186E-3</v>
      </c>
      <c r="L137">
        <v>1.0059749884438624E-5</v>
      </c>
      <c r="M137">
        <v>0</v>
      </c>
      <c r="N137">
        <v>0</v>
      </c>
      <c r="O137">
        <v>0</v>
      </c>
    </row>
    <row r="138" spans="1:19">
      <c r="B138">
        <v>2.1014504631386675E-7</v>
      </c>
      <c r="C138">
        <v>3.8580246913580245E-7</v>
      </c>
      <c r="D138">
        <v>0</v>
      </c>
      <c r="E138">
        <v>2.8317209379468809E-7</v>
      </c>
      <c r="F138">
        <v>2.526400889293113E-6</v>
      </c>
      <c r="G138">
        <v>5.7820179242555662E-7</v>
      </c>
      <c r="H138">
        <v>3.6679749110516087E-7</v>
      </c>
      <c r="I138">
        <v>8.0866893093967319E-7</v>
      </c>
      <c r="J138">
        <v>2.231279564454229E-7</v>
      </c>
      <c r="K138">
        <v>3.7497984483334024E-7</v>
      </c>
      <c r="L138">
        <v>1.0059749884438624E-5</v>
      </c>
      <c r="M138">
        <v>0</v>
      </c>
      <c r="N138">
        <v>0</v>
      </c>
      <c r="O138">
        <v>1.1249395345000206E-6</v>
      </c>
      <c r="P138">
        <v>1.1564035848511132E-6</v>
      </c>
      <c r="R138" t="s">
        <v>204</v>
      </c>
      <c r="S138">
        <v>2.427189375383041E-7</v>
      </c>
    </row>
    <row r="140" spans="1:19">
      <c r="A140" t="s">
        <v>208</v>
      </c>
    </row>
    <row r="141" spans="1:19">
      <c r="B141">
        <v>5.5292775969138905E-4</v>
      </c>
      <c r="C141">
        <v>9.9936804667636627E-5</v>
      </c>
      <c r="D141">
        <v>1.4680784906047806E-5</v>
      </c>
      <c r="E141">
        <v>0</v>
      </c>
      <c r="F141">
        <v>0</v>
      </c>
      <c r="G141">
        <v>5.0102822957562158E-4</v>
      </c>
      <c r="H141">
        <v>2.0002331002331002E-3</v>
      </c>
      <c r="I141">
        <v>1.2927238588970309E-5</v>
      </c>
      <c r="J141">
        <v>1.5889578313990581E-5</v>
      </c>
      <c r="K141">
        <v>1.2005717815542289E-4</v>
      </c>
      <c r="L141">
        <v>6.7601519223427561E-6</v>
      </c>
      <c r="M141">
        <v>2E-3</v>
      </c>
      <c r="N141">
        <v>0</v>
      </c>
      <c r="O141">
        <v>0</v>
      </c>
    </row>
    <row r="142" spans="1:19">
      <c r="B142">
        <v>1.0086962223065604E-7</v>
      </c>
      <c r="C142">
        <v>1.0097185409567084E-7</v>
      </c>
      <c r="D142">
        <v>0</v>
      </c>
      <c r="E142">
        <v>1.1655011655011656E-7</v>
      </c>
      <c r="F142">
        <v>1.1655962607671955E-7</v>
      </c>
      <c r="G142">
        <v>0</v>
      </c>
      <c r="H142">
        <v>5.5019623665774125E-7</v>
      </c>
      <c r="I142">
        <v>3.0729419375707589E-7</v>
      </c>
      <c r="J142">
        <v>3.6045417225704383E-8</v>
      </c>
      <c r="K142">
        <v>7.2640899313726907E-6</v>
      </c>
      <c r="L142">
        <v>6.7601519223427561E-6</v>
      </c>
      <c r="M142">
        <v>1.4680784906047806E-5</v>
      </c>
      <c r="N142">
        <v>0</v>
      </c>
      <c r="O142">
        <v>0</v>
      </c>
      <c r="P142">
        <v>2.3310023310023313E-7</v>
      </c>
    </row>
    <row r="144" spans="1:19">
      <c r="A144" t="s">
        <v>219</v>
      </c>
    </row>
    <row r="145" spans="1:16">
      <c r="B145">
        <v>2.0183277103347816E-2</v>
      </c>
      <c r="C145">
        <v>6.4792934605003901E-3</v>
      </c>
      <c r="D145">
        <v>3.7906234942137779E-3</v>
      </c>
      <c r="E145">
        <v>2.3807653208200306E-2</v>
      </c>
      <c r="F145">
        <v>1.2490528016254341E-3</v>
      </c>
      <c r="G145">
        <v>7.4920538822461037E-3</v>
      </c>
      <c r="H145">
        <v>4.3417415693012038E-2</v>
      </c>
      <c r="I145">
        <v>6.5321132481805419E-4</v>
      </c>
      <c r="J145">
        <v>6.8224516476594833E-4</v>
      </c>
      <c r="K145">
        <v>9.3211811628772425E-3</v>
      </c>
      <c r="L145">
        <v>7.1938667969236158E-6</v>
      </c>
      <c r="M145">
        <v>0</v>
      </c>
      <c r="N145">
        <v>0</v>
      </c>
      <c r="O145">
        <v>1.7080391710316558E-3</v>
      </c>
    </row>
    <row r="146" spans="1:16">
      <c r="B146">
        <v>7.1449315746714697E-6</v>
      </c>
      <c r="C146">
        <v>0</v>
      </c>
      <c r="D146">
        <v>0</v>
      </c>
      <c r="E146">
        <v>4.5463938830336845E-7</v>
      </c>
      <c r="F146">
        <v>2.9583015562441168E-5</v>
      </c>
      <c r="G146">
        <v>0</v>
      </c>
      <c r="H146">
        <v>6.259789615426348E-6</v>
      </c>
      <c r="I146">
        <v>1.6173378618793464E-6</v>
      </c>
      <c r="J146">
        <v>8.0100927168231977E-7</v>
      </c>
      <c r="K146">
        <v>3.7943592212625777E-7</v>
      </c>
      <c r="L146">
        <v>0</v>
      </c>
      <c r="M146">
        <v>3.7402686293802351E-5</v>
      </c>
      <c r="N146">
        <v>0</v>
      </c>
      <c r="O146">
        <v>0</v>
      </c>
      <c r="P146">
        <v>9.0927877660673691E-7</v>
      </c>
    </row>
    <row r="148" spans="1:16">
      <c r="A148" t="s">
        <v>221</v>
      </c>
    </row>
    <row r="149" spans="1:16">
      <c r="B149">
        <v>7.9855117599269359E-7</v>
      </c>
      <c r="C149">
        <v>1.0097185409567084E-7</v>
      </c>
      <c r="D149">
        <v>0</v>
      </c>
      <c r="E149">
        <v>1.4879107253564786E-7</v>
      </c>
      <c r="F149">
        <v>5.0528017785862262E-7</v>
      </c>
      <c r="G149">
        <v>0</v>
      </c>
      <c r="H149">
        <v>5.1351648754722524E-7</v>
      </c>
      <c r="I149">
        <v>1.0027494743651949E-6</v>
      </c>
      <c r="J149">
        <v>9.9718442045987796E-8</v>
      </c>
      <c r="K149">
        <v>0</v>
      </c>
      <c r="L149">
        <v>7.5448124133289683E-6</v>
      </c>
      <c r="M149">
        <v>0</v>
      </c>
      <c r="N149">
        <v>0</v>
      </c>
      <c r="O149">
        <v>0</v>
      </c>
      <c r="P149">
        <v>2.9758214507129571E-7</v>
      </c>
    </row>
    <row r="151" spans="1:16">
      <c r="A151" t="s">
        <v>229</v>
      </c>
    </row>
    <row r="152" spans="1:16">
      <c r="B152">
        <v>0.17248910882428595</v>
      </c>
      <c r="C152">
        <v>4.2265784157093462E-3</v>
      </c>
      <c r="D152">
        <v>8.2535578825142451E-6</v>
      </c>
      <c r="E152">
        <v>2.8304984319038686E-2</v>
      </c>
      <c r="F152">
        <v>1.0408773346878618E-3</v>
      </c>
      <c r="G152">
        <v>9.3475415965601043E-3</v>
      </c>
      <c r="H152">
        <v>0.11716296213744583</v>
      </c>
      <c r="I152">
        <v>5.0048853816530438E-2</v>
      </c>
      <c r="J152">
        <v>7.2945413388406425E-4</v>
      </c>
      <c r="K152">
        <v>1.019432256714504E-2</v>
      </c>
      <c r="L152">
        <v>6.582949108537032E-7</v>
      </c>
      <c r="M152">
        <v>0</v>
      </c>
      <c r="N152">
        <v>0</v>
      </c>
      <c r="O152">
        <v>1.4233659758597131E-3</v>
      </c>
    </row>
    <row r="153" spans="1:16">
      <c r="B153">
        <v>7.7017868145409732E-6</v>
      </c>
      <c r="C153">
        <v>0</v>
      </c>
      <c r="D153">
        <v>0</v>
      </c>
      <c r="E153">
        <v>4.8562548562548573E-7</v>
      </c>
      <c r="F153">
        <v>3.3112582781456947E-5</v>
      </c>
      <c r="G153">
        <v>0</v>
      </c>
      <c r="H153">
        <v>6.1941519772352521E-6</v>
      </c>
      <c r="I153">
        <v>1.6173378618793464E-6</v>
      </c>
      <c r="J153">
        <v>6.2653265550853786E-7</v>
      </c>
      <c r="K153">
        <v>3.8728916945837614E-7</v>
      </c>
      <c r="L153">
        <v>0</v>
      </c>
      <c r="M153">
        <v>7.5952629716605421E-6</v>
      </c>
      <c r="N153">
        <v>0</v>
      </c>
      <c r="O153">
        <v>0</v>
      </c>
      <c r="P153">
        <v>9.7125097125097146E-7</v>
      </c>
    </row>
    <row r="155" spans="1:16">
      <c r="A155" t="s">
        <v>233</v>
      </c>
    </row>
    <row r="156" spans="1:16">
      <c r="B156">
        <v>0.56554054665712117</v>
      </c>
      <c r="C156">
        <v>1.75284837861525E-3</v>
      </c>
      <c r="D156">
        <v>1.0551982275308509E-5</v>
      </c>
      <c r="E156">
        <v>0</v>
      </c>
      <c r="F156">
        <v>1.0408773346878618E-3</v>
      </c>
      <c r="G156">
        <v>1.8695083193120209E-2</v>
      </c>
      <c r="H156">
        <v>0.70173323143415423</v>
      </c>
      <c r="I156">
        <v>2.0572745227123108E-2</v>
      </c>
      <c r="J156">
        <v>0</v>
      </c>
      <c r="K156">
        <v>9.5418088035663789E-3</v>
      </c>
      <c r="L156">
        <v>3.5969333984618079E-6</v>
      </c>
      <c r="M156">
        <v>0</v>
      </c>
      <c r="N156">
        <v>0</v>
      </c>
      <c r="O156">
        <v>0</v>
      </c>
    </row>
    <row r="157" spans="1:16">
      <c r="B157">
        <v>6.3043513894160023E-6</v>
      </c>
      <c r="C157">
        <v>7.6089689961144806E-7</v>
      </c>
      <c r="D157">
        <v>9.0951066204190607E-7</v>
      </c>
      <c r="E157">
        <v>4.1330853482124409E-7</v>
      </c>
      <c r="F157">
        <v>5.052801778586226E-6</v>
      </c>
      <c r="G157">
        <v>7.7534946938959068E-7</v>
      </c>
      <c r="H157">
        <v>6.1941519772352529E-6</v>
      </c>
      <c r="I157">
        <v>1.617337861879347E-6</v>
      </c>
      <c r="J157">
        <v>1.1731581417175038E-6</v>
      </c>
      <c r="K157">
        <v>1.6567798330131607E-6</v>
      </c>
      <c r="L157">
        <v>0</v>
      </c>
      <c r="M157">
        <v>6.9550488768467011E-6</v>
      </c>
      <c r="N157">
        <v>0</v>
      </c>
      <c r="O157">
        <v>3.0030962118478947E-5</v>
      </c>
      <c r="P157">
        <v>2.6456383937263002E-6</v>
      </c>
    </row>
    <row r="159" spans="1:16">
      <c r="A159" t="s">
        <v>236</v>
      </c>
    </row>
    <row r="160" spans="1:16">
      <c r="B160">
        <v>1.3550727379750223E-2</v>
      </c>
      <c r="C160">
        <v>1.3400200302186856E-2</v>
      </c>
      <c r="D160">
        <v>0</v>
      </c>
      <c r="E160">
        <v>4.7615306416400612E-2</v>
      </c>
      <c r="F160">
        <v>1.0000749431680977E-2</v>
      </c>
      <c r="G160">
        <v>5.6087676768736003E-3</v>
      </c>
      <c r="H160">
        <v>9.1555485791560628E-2</v>
      </c>
      <c r="I160">
        <v>4.9187738283849652E-4</v>
      </c>
      <c r="J160">
        <v>7.4822500622387161E-4</v>
      </c>
      <c r="K160">
        <v>3.9974721867054646E-3</v>
      </c>
      <c r="L160">
        <v>1.2286400920005701E-5</v>
      </c>
      <c r="M160">
        <v>0</v>
      </c>
      <c r="N160">
        <v>0</v>
      </c>
      <c r="O160">
        <v>2.8467319517194267E-4</v>
      </c>
    </row>
    <row r="161" spans="1:16">
      <c r="B161">
        <v>8.4058018525546698E-6</v>
      </c>
      <c r="C161">
        <v>0</v>
      </c>
      <c r="D161">
        <v>0</v>
      </c>
      <c r="E161">
        <v>2.8317209379468809E-7</v>
      </c>
      <c r="F161">
        <v>2.5264008892931131E-7</v>
      </c>
      <c r="G161">
        <v>0</v>
      </c>
      <c r="H161">
        <v>3.6679749110516087E-7</v>
      </c>
      <c r="I161">
        <v>4.8520135856380396E-7</v>
      </c>
      <c r="J161">
        <v>1.7597372125762555E-7</v>
      </c>
      <c r="K161">
        <v>3.7497984483334024E-7</v>
      </c>
      <c r="L161">
        <v>0</v>
      </c>
      <c r="M161">
        <v>0</v>
      </c>
      <c r="N161">
        <v>0</v>
      </c>
      <c r="O161">
        <v>1.9527365842193553E-5</v>
      </c>
      <c r="P161">
        <v>0</v>
      </c>
    </row>
    <row r="162" spans="1:16">
      <c r="A162" t="s">
        <v>259</v>
      </c>
    </row>
    <row r="163" spans="1:16">
      <c r="B163">
        <v>0.64394300125895887</v>
      </c>
      <c r="C163">
        <v>1.4352968193822482E-3</v>
      </c>
      <c r="D163">
        <v>7.5818133657714988E-3</v>
      </c>
      <c r="E163">
        <v>2.3807653208200307E-3</v>
      </c>
      <c r="F163">
        <v>0</v>
      </c>
      <c r="G163">
        <v>4.6878529698635681E-3</v>
      </c>
      <c r="H163">
        <v>0.53083865579272371</v>
      </c>
      <c r="I163">
        <v>4.9187738283849654E-2</v>
      </c>
      <c r="J163">
        <v>9.0909090909090905E-3</v>
      </c>
      <c r="K163">
        <v>1.2260101266398087E-2</v>
      </c>
      <c r="L163">
        <v>7.0410857917577752E-6</v>
      </c>
      <c r="M163">
        <v>0</v>
      </c>
      <c r="N163">
        <v>0</v>
      </c>
      <c r="O163">
        <v>0</v>
      </c>
    </row>
    <row r="166" spans="1:16">
      <c r="A166" t="s">
        <v>261</v>
      </c>
    </row>
    <row r="167" spans="1:16">
      <c r="B167">
        <v>1.5078992971705348E-2</v>
      </c>
      <c r="C167">
        <v>1.1022441691283451E-3</v>
      </c>
      <c r="D167">
        <v>0</v>
      </c>
      <c r="E167">
        <v>2.9759566510250381E-2</v>
      </c>
      <c r="F167">
        <v>1.2490528016254341E-3</v>
      </c>
      <c r="G167">
        <v>9.3475415965601043E-3</v>
      </c>
      <c r="H167">
        <v>3.2258154383085422E-2</v>
      </c>
      <c r="I167">
        <v>9.8375476567699304E-4</v>
      </c>
      <c r="J167">
        <v>1.0209870312200284E-3</v>
      </c>
      <c r="K167">
        <v>1.1022441691283451E-3</v>
      </c>
      <c r="L167">
        <v>5.0298749422193119E-6</v>
      </c>
      <c r="M167">
        <v>0</v>
      </c>
      <c r="N167">
        <v>0</v>
      </c>
      <c r="O167">
        <v>1.7080391710316558E-3</v>
      </c>
    </row>
    <row r="168" spans="1:16">
      <c r="B168">
        <v>1.2608702778832004E-7</v>
      </c>
      <c r="C168">
        <v>4.2071605873196185E-7</v>
      </c>
      <c r="D168">
        <v>9.6205525788853251E-9</v>
      </c>
      <c r="E168">
        <v>1.2399256044637322E-7</v>
      </c>
      <c r="F168">
        <v>5.0528017785862262E-7</v>
      </c>
      <c r="G168">
        <v>1.0752167905854017E-7</v>
      </c>
      <c r="H168">
        <v>7.3359498221032173E-7</v>
      </c>
      <c r="I168">
        <v>1.6173378618793467E-7</v>
      </c>
      <c r="J168">
        <v>1.4875197096361528E-7</v>
      </c>
      <c r="K168">
        <v>0</v>
      </c>
      <c r="L168">
        <v>5.0298749422193119E-6</v>
      </c>
      <c r="M168">
        <v>0</v>
      </c>
      <c r="N168">
        <v>0</v>
      </c>
      <c r="O168">
        <v>1.3928610319544307E-5</v>
      </c>
      <c r="P168">
        <v>4.8226958416759745E-7</v>
      </c>
    </row>
    <row r="174" spans="1:16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Macroelements</vt:lpstr>
      <vt:lpstr>Microelements</vt:lpstr>
      <vt:lpstr>Vitamins</vt:lpstr>
      <vt:lpstr>Complex</vt:lpstr>
      <vt:lpstr>Amino acids</vt:lpstr>
      <vt:lpstr>Conc.Calc molar</vt:lpstr>
      <vt:lpstr>Vit. Conc.</vt:lpstr>
      <vt:lpstr>Conc.Calc 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Łukaszewicz</dc:creator>
  <cp:lastModifiedBy>Michał Gaworski</cp:lastModifiedBy>
  <dcterms:created xsi:type="dcterms:W3CDTF">2017-05-31T10:38:02Z</dcterms:created>
  <dcterms:modified xsi:type="dcterms:W3CDTF">2017-07-31T21:50:59Z</dcterms:modified>
</cp:coreProperties>
</file>