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" sheetId="1" state="visible" r:id="rId2"/>
    <sheet name="BS" sheetId="2" state="visible" r:id="rId3"/>
    <sheet name="CF" sheetId="3" state="visible" r:id="rId4"/>
    <sheet name="Model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<sst xmlns="http://schemas.openxmlformats.org/spreadsheetml/2006/main" count="199" uniqueCount="177">
  <si>
    <t xml:space="preserve">Income Statement</t>
  </si>
  <si>
    <t xml:space="preserve"> </t>
  </si>
  <si>
    <t xml:space="preserve">Revenues</t>
  </si>
  <si>
    <t xml:space="preserve">Finance Div. Revenues</t>
  </si>
  <si>
    <t xml:space="preserve">Total Revenues</t>
  </si>
  <si>
    <t xml:space="preserve">   % Change YoY</t>
  </si>
  <si>
    <t xml:space="preserve">Cost of Goods Sold</t>
  </si>
  <si>
    <t xml:space="preserve">Gross Profit</t>
  </si>
  <si>
    <t xml:space="preserve">(1,5 %)</t>
  </si>
  <si>
    <t xml:space="preserve">   % Gross Margins</t>
  </si>
  <si>
    <t xml:space="preserve">Selling General &amp; Admin Expenses</t>
  </si>
  <si>
    <t xml:space="preserve">R&amp;D Expenses</t>
  </si>
  <si>
    <t xml:space="preserve">Other Operating Expenses</t>
  </si>
  <si>
    <t xml:space="preserve">Operating Income</t>
  </si>
  <si>
    <t xml:space="preserve">(15,2 %)</t>
  </si>
  <si>
    <t xml:space="preserve">   % Operating Margins</t>
  </si>
  <si>
    <t xml:space="preserve">Interest Expense</t>
  </si>
  <si>
    <t xml:space="preserve">Interest And Investment Income</t>
  </si>
  <si>
    <t xml:space="preserve">Other Non Operating Income (Expenses)</t>
  </si>
  <si>
    <t xml:space="preserve">EBT Excl. Unusual Items</t>
  </si>
  <si>
    <t xml:space="preserve">Gain (Loss) On Sale Of Investments</t>
  </si>
  <si>
    <t xml:space="preserve">Gain (Loss) On Sale Of Assets</t>
  </si>
  <si>
    <t xml:space="preserve">Legal Settlements</t>
  </si>
  <si>
    <t xml:space="preserve">Other Unusual Items</t>
  </si>
  <si>
    <t xml:space="preserve">EBT Incl. Unusual Items</t>
  </si>
  <si>
    <t xml:space="preserve">Income Tax Expense</t>
  </si>
  <si>
    <t xml:space="preserve">Earnings From Continuing Operations</t>
  </si>
  <si>
    <t xml:space="preserve">Net Income to Company</t>
  </si>
  <si>
    <t xml:space="preserve">Minority Interest</t>
  </si>
  <si>
    <t xml:space="preserve">Net Income</t>
  </si>
  <si>
    <t xml:space="preserve">Net Income to Common Incl Extra Items</t>
  </si>
  <si>
    <t xml:space="preserve">   % Net Income to Common Incl Extra Items Margins</t>
  </si>
  <si>
    <t xml:space="preserve">Net Income to Common Excl. Extra Items</t>
  </si>
  <si>
    <t xml:space="preserve">   % Net Income to Common Excl. Extra Items Margins</t>
  </si>
  <si>
    <t xml:space="preserve">Supplementary Data:</t>
  </si>
  <si>
    <t xml:space="preserve">Diluted EPS Excl Extra Items</t>
  </si>
  <si>
    <t xml:space="preserve">(12,3 %)</t>
  </si>
  <si>
    <t xml:space="preserve">(3,7 %)</t>
  </si>
  <si>
    <t xml:space="preserve">Weighted Average Diluted Shares Outstanding</t>
  </si>
  <si>
    <t xml:space="preserve">(4,7 %)</t>
  </si>
  <si>
    <t xml:space="preserve">(3,0 %)</t>
  </si>
  <si>
    <t xml:space="preserve">(7,2 %)</t>
  </si>
  <si>
    <t xml:space="preserve">Weighted Average Basic Shares Outstanding</t>
  </si>
  <si>
    <t xml:space="preserve">(7,0 %)</t>
  </si>
  <si>
    <t xml:space="preserve">Dividends Per Share</t>
  </si>
  <si>
    <t xml:space="preserve">(16,4 %)</t>
  </si>
  <si>
    <t xml:space="preserve">Payout Ratio %</t>
  </si>
  <si>
    <t xml:space="preserve">Basic EPS</t>
  </si>
  <si>
    <t xml:space="preserve">EBITDA</t>
  </si>
  <si>
    <t xml:space="preserve">(19,4 %)</t>
  </si>
  <si>
    <t xml:space="preserve">EBITDAR</t>
  </si>
  <si>
    <t xml:space="preserve">R&amp;D Expense</t>
  </si>
  <si>
    <t xml:space="preserve">Effective Tax Rate %</t>
  </si>
  <si>
    <t xml:space="preserve">Balance Sheet</t>
  </si>
  <si>
    <t xml:space="preserve">Cash And Equivalents</t>
  </si>
  <si>
    <t xml:space="preserve">Short Term Investments</t>
  </si>
  <si>
    <t xml:space="preserve">Trading Asset Securities</t>
  </si>
  <si>
    <t xml:space="preserve">Total Cash And Short Term Investments</t>
  </si>
  <si>
    <t xml:space="preserve">Accounts Receivable</t>
  </si>
  <si>
    <t xml:space="preserve">Other Receivables</t>
  </si>
  <si>
    <t xml:space="preserve">Total Receivables</t>
  </si>
  <si>
    <t xml:space="preserve">Inventory</t>
  </si>
  <si>
    <t xml:space="preserve">Prepaid Expenses</t>
  </si>
  <si>
    <t xml:space="preserve">Finance Division Loans and Leases Current</t>
  </si>
  <si>
    <t xml:space="preserve">Other Current Assets</t>
  </si>
  <si>
    <t xml:space="preserve">Total Current Assets</t>
  </si>
  <si>
    <t xml:space="preserve">Gross Property Plant And Equipment</t>
  </si>
  <si>
    <t xml:space="preserve">Accumulated Depreciation</t>
  </si>
  <si>
    <t xml:space="preserve">Net Property Plant And Equipment</t>
  </si>
  <si>
    <t xml:space="preserve">Long-term Investments</t>
  </si>
  <si>
    <t xml:space="preserve">Goodwill</t>
  </si>
  <si>
    <t xml:space="preserve">Other Intangibles</t>
  </si>
  <si>
    <t xml:space="preserve">Deferred Tax Assets Long-Term</t>
  </si>
  <si>
    <t xml:space="preserve">Deferred Charges Long-Term</t>
  </si>
  <si>
    <t xml:space="preserve">Other Long-Term Assets</t>
  </si>
  <si>
    <t xml:space="preserve">Total Assets</t>
  </si>
  <si>
    <t xml:space="preserve">Accounts Payable</t>
  </si>
  <si>
    <t xml:space="preserve">Accrued Expenses</t>
  </si>
  <si>
    <t xml:space="preserve">Short-term Borrowings</t>
  </si>
  <si>
    <t xml:space="preserve">Current Portion of Long-Term Debt</t>
  </si>
  <si>
    <t xml:space="preserve">Current Portion of Capital Lease Obligations</t>
  </si>
  <si>
    <t xml:space="preserve">Current Income Taxes Payable</t>
  </si>
  <si>
    <t xml:space="preserve">Deferred Tax Liability Current</t>
  </si>
  <si>
    <t xml:space="preserve">Other Current Liabilities</t>
  </si>
  <si>
    <t xml:space="preserve">Total Current Liabilities</t>
  </si>
  <si>
    <t xml:space="preserve">Long-Term Debt</t>
  </si>
  <si>
    <t xml:space="preserve">Capital Leases</t>
  </si>
  <si>
    <t xml:space="preserve">Unearned Revenue Non Current</t>
  </si>
  <si>
    <t xml:space="preserve">Pension &amp; Other Post Retirement Benefits</t>
  </si>
  <si>
    <t xml:space="preserve">Deferred Tax Liability Non Current</t>
  </si>
  <si>
    <t xml:space="preserve">Other Non Current Liabilities</t>
  </si>
  <si>
    <t xml:space="preserve">Total Liabilities</t>
  </si>
  <si>
    <t xml:space="preserve">Common Stock</t>
  </si>
  <si>
    <t xml:space="preserve">Additional Paid In Capital</t>
  </si>
  <si>
    <t xml:space="preserve">Retained Earnings</t>
  </si>
  <si>
    <t xml:space="preserve">Comprehensive Income and Other</t>
  </si>
  <si>
    <t xml:space="preserve">Total Common Equity</t>
  </si>
  <si>
    <t xml:space="preserve">Total Equity</t>
  </si>
  <si>
    <t xml:space="preserve">Total Liabilities And Equity</t>
  </si>
  <si>
    <t xml:space="preserve">Total Shares Out. on Filing Date</t>
  </si>
  <si>
    <t xml:space="preserve">Book Value/Share</t>
  </si>
  <si>
    <t xml:space="preserve">Tangible Book Value</t>
  </si>
  <si>
    <t xml:space="preserve">Tangible Book Value/Share</t>
  </si>
  <si>
    <t xml:space="preserve">Total Debt</t>
  </si>
  <si>
    <t xml:space="preserve">Net Debt</t>
  </si>
  <si>
    <t xml:space="preserve">Total Minority Interest</t>
  </si>
  <si>
    <t xml:space="preserve">Equity Method Investments</t>
  </si>
  <si>
    <t xml:space="preserve">Land</t>
  </si>
  <si>
    <t xml:space="preserve">Buildings</t>
  </si>
  <si>
    <t xml:space="preserve">Full Time Employees</t>
  </si>
  <si>
    <t xml:space="preserve">Cash Flow Statement</t>
  </si>
  <si>
    <t xml:space="preserve">Depreciation &amp; Amortization</t>
  </si>
  <si>
    <t xml:space="preserve">Amortization of Goodwill and Intangible Assets</t>
  </si>
  <si>
    <t xml:space="preserve">Total Depreciation &amp; Amortization</t>
  </si>
  <si>
    <t xml:space="preserve">Amortization of Deferred Charges</t>
  </si>
  <si>
    <t xml:space="preserve">(Gain) Loss From Sale Of Asset</t>
  </si>
  <si>
    <t xml:space="preserve">(Gain) Loss on Sale of Investments</t>
  </si>
  <si>
    <t xml:space="preserve">Other Operating Activities</t>
  </si>
  <si>
    <t xml:space="preserve">Change In Accounts Receivable</t>
  </si>
  <si>
    <t xml:space="preserve">Change In Inventories</t>
  </si>
  <si>
    <t xml:space="preserve">Change In Accounts Payable</t>
  </si>
  <si>
    <t xml:space="preserve">Change in Other Net Operating Assets</t>
  </si>
  <si>
    <t xml:space="preserve">Cash from Operations</t>
  </si>
  <si>
    <t xml:space="preserve">Memo: Change in Net Working Capital</t>
  </si>
  <si>
    <t xml:space="preserve">Capital Expenditure</t>
  </si>
  <si>
    <t xml:space="preserve">Sale of Property, Plant, and Equipment</t>
  </si>
  <si>
    <t xml:space="preserve">Cash Acquisitions</t>
  </si>
  <si>
    <t xml:space="preserve">Divestitures</t>
  </si>
  <si>
    <t xml:space="preserve">Sale (Purchase) of Real Estate properties</t>
  </si>
  <si>
    <t xml:space="preserve">Sale (Purchase) of Intangible assets</t>
  </si>
  <si>
    <t xml:space="preserve">Investment in Marketable and Equity Securities</t>
  </si>
  <si>
    <t xml:space="preserve">Other Investing Activities</t>
  </si>
  <si>
    <t xml:space="preserve">Cash from Investing</t>
  </si>
  <si>
    <t xml:space="preserve">Total Debt Issued</t>
  </si>
  <si>
    <t xml:space="preserve">Total Debt Repaid</t>
  </si>
  <si>
    <t xml:space="preserve">Issuance of Common Stock</t>
  </si>
  <si>
    <t xml:space="preserve">Repurchase of Common Stock</t>
  </si>
  <si>
    <t xml:space="preserve">Common Dividends Paid</t>
  </si>
  <si>
    <t xml:space="preserve">Common &amp; Preferred Stock Dividends Paid</t>
  </si>
  <si>
    <t xml:space="preserve">Other Financing Activities</t>
  </si>
  <si>
    <t xml:space="preserve">Cash from Financing</t>
  </si>
  <si>
    <t xml:space="preserve">Foreign Exchange Rate Adjustments</t>
  </si>
  <si>
    <t xml:space="preserve">Net Change in Cash</t>
  </si>
  <si>
    <t xml:space="preserve">Free Cash Flow</t>
  </si>
  <si>
    <t xml:space="preserve">(45,1 %)</t>
  </si>
  <si>
    <t xml:space="preserve">   % Free Cash Flow Margins</t>
  </si>
  <si>
    <t xml:space="preserve">Cash and Cash Equivalents, Beginning of Period</t>
  </si>
  <si>
    <t xml:space="preserve">Cash and Cash Equivalents, End of Period</t>
  </si>
  <si>
    <t xml:space="preserve">Cash Interest Paid</t>
  </si>
  <si>
    <t xml:space="preserve">Cash Taxes Paid</t>
  </si>
  <si>
    <t xml:space="preserve">Cash Flow per Share</t>
  </si>
  <si>
    <t xml:space="preserve">Assumptions</t>
  </si>
  <si>
    <t xml:space="preserve">WACC</t>
  </si>
  <si>
    <t xml:space="preserve">Terminal Growth Rate</t>
  </si>
  <si>
    <t xml:space="preserve">Year</t>
  </si>
  <si>
    <t xml:space="preserve">Revenue</t>
  </si>
  <si>
    <t xml:space="preserve">% Revenue Y/Y</t>
  </si>
  <si>
    <t xml:space="preserve">EBIT</t>
  </si>
  <si>
    <t xml:space="preserve">% EBIT Margin</t>
  </si>
  <si>
    <t xml:space="preserve">(-) Taxes</t>
  </si>
  <si>
    <t xml:space="preserve">% Tax Rate</t>
  </si>
  <si>
    <t xml:space="preserve">EBIAT</t>
  </si>
  <si>
    <t xml:space="preserve">(+) D&amp;A</t>
  </si>
  <si>
    <t xml:space="preserve">% of Sales</t>
  </si>
  <si>
    <t xml:space="preserve">(-) CapEx</t>
  </si>
  <si>
    <t xml:space="preserve">(-) Change in NWC</t>
  </si>
  <si>
    <t xml:space="preserve">UFC</t>
  </si>
  <si>
    <t xml:space="preserve">Present Value of FCF</t>
  </si>
  <si>
    <t xml:space="preserve">Terminal Value</t>
  </si>
  <si>
    <t xml:space="preserve">PV of TV</t>
  </si>
  <si>
    <t xml:space="preserve">Enterpise Value</t>
  </si>
  <si>
    <t xml:space="preserve">(+) Cash </t>
  </si>
  <si>
    <t xml:space="preserve">(-) Debt</t>
  </si>
  <si>
    <t xml:space="preserve">Equity Value</t>
  </si>
  <si>
    <t xml:space="preserve">Shares Out.</t>
  </si>
  <si>
    <t xml:space="preserve">Price per Share</t>
  </si>
  <si>
    <t xml:space="preserve">Sensitivity Analysis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</si>
</sst>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#,##0.00"/>
    <numFmt numFmtId="167" formatCode="0.00\ 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666666"/>
        <bgColor rgb="FF808080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B2B2B2"/>
      </left>
      <right/>
      <top style="thin">
        <color rgb="FFB2B2B2"/>
      </top>
      <bottom/>
      <diagonal/>
    </border>
    <border diagonalUp="false" diagonalDown="false">
      <left/>
      <right/>
      <top style="thin">
        <color rgb="FFB2B2B2"/>
      </top>
      <bottom/>
      <diagonal/>
    </border>
    <border diagonalUp="false" diagonalDown="false">
      <left/>
      <right style="thin">
        <color rgb="FFB2B2B2"/>
      </right>
      <top style="thin">
        <color rgb="FFB2B2B2"/>
      </top>
      <bottom/>
      <diagonal/>
    </border>
    <border diagonalUp="false" diagonalDown="false">
      <left style="thin">
        <color rgb="FFB2B2B2"/>
      </left>
      <right/>
      <top/>
      <bottom/>
      <diagonal/>
    </border>
    <border diagonalUp="false" diagonalDown="false">
      <left/>
      <right style="thin">
        <color rgb="FFB2B2B2"/>
      </right>
      <top/>
      <bottom/>
      <diagonal/>
    </border>
    <border diagonalUp="false" diagonalDown="false">
      <left style="thin">
        <color rgb="FFB2B2B2"/>
      </left>
      <right/>
      <top/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6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1"/>
  <sheetViews>
    <sheetView showFormulas="false" showGridLines="true" showRowColHeaders="true" showZeros="true" rightToLeft="false" tabSelected="false" showOutlineSymbols="true" defaultGridColor="true" view="normal" topLeftCell="A3" colorId="64" zoomScale="29" zoomScaleNormal="29" zoomScalePageLayoutView="100" workbookViewId="0">
      <selection pane="topLeft" activeCell="N36" activeCellId="0" sqref="H8:N3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5"/>
  </cols>
  <sheetData>
    <row r="1" customFormat="false" ht="12.8" hidden="false" customHeight="false" outlineLevel="0" collapsed="false">
      <c r="A1" s="0" t="s">
        <v>0</v>
      </c>
      <c r="B1" s="1" t="n">
        <v>43100</v>
      </c>
      <c r="C1" s="1" t="n">
        <v>43465</v>
      </c>
      <c r="D1" s="1" t="n">
        <v>43830</v>
      </c>
      <c r="E1" s="1" t="n">
        <v>44196</v>
      </c>
      <c r="F1" s="1" t="n">
        <v>44561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  <c r="B3" s="2" t="n">
        <v>4099.45</v>
      </c>
      <c r="C3" s="2" t="n">
        <v>3918.34</v>
      </c>
      <c r="D3" s="2" t="n">
        <v>4225.03</v>
      </c>
      <c r="E3" s="2" t="n">
        <v>4226.47</v>
      </c>
      <c r="F3" s="2" t="n">
        <v>4861.02</v>
      </c>
    </row>
    <row r="4" customFormat="false" ht="12.8" hidden="false" customHeight="false" outlineLevel="0" collapsed="false">
      <c r="A4" s="0" t="s">
        <v>3</v>
      </c>
    </row>
    <row r="5" customFormat="false" ht="12.8" hidden="false" customHeight="false" outlineLevel="0" collapsed="false">
      <c r="A5" s="0" t="s">
        <v>4</v>
      </c>
      <c r="B5" s="0" t="n">
        <v>4099.45</v>
      </c>
      <c r="C5" s="0" t="n">
        <v>3918.34</v>
      </c>
      <c r="D5" s="0" t="n">
        <v>4225.03</v>
      </c>
      <c r="E5" s="0" t="n">
        <v>4226.47</v>
      </c>
      <c r="F5" s="0" t="n">
        <v>4861.02</v>
      </c>
    </row>
    <row r="6" customFormat="false" ht="12.8" hidden="false" customHeight="false" outlineLevel="0" collapsed="false">
      <c r="A6" s="0" t="s">
        <v>5</v>
      </c>
      <c r="C6" s="3" t="n">
        <v>0.044</v>
      </c>
      <c r="D6" s="3" t="n">
        <v>0.078</v>
      </c>
      <c r="E6" s="3" t="n">
        <v>0</v>
      </c>
      <c r="F6" s="3" t="n">
        <v>0.15</v>
      </c>
    </row>
    <row r="7" customFormat="false" ht="12.8" hidden="false" customHeight="false" outlineLevel="0" collapsed="false">
      <c r="A7" s="0" t="s">
        <v>6</v>
      </c>
      <c r="B7" s="0" t="n">
        <v>-1980.64</v>
      </c>
      <c r="C7" s="0" t="n">
        <v>-1859.21</v>
      </c>
      <c r="D7" s="0" t="n">
        <v>-2025.03</v>
      </c>
      <c r="E7" s="0" t="n">
        <v>-2060.01</v>
      </c>
      <c r="F7" s="0" t="n">
        <v>-2368.1</v>
      </c>
    </row>
    <row r="8" customFormat="false" ht="12.8" hidden="false" customHeight="false" outlineLevel="0" collapsed="false">
      <c r="A8" s="0" t="s">
        <v>7</v>
      </c>
      <c r="B8" s="0" t="n">
        <v>2118.81</v>
      </c>
      <c r="C8" s="0" t="n">
        <v>2059.13</v>
      </c>
      <c r="D8" s="0" t="n">
        <v>2200.01</v>
      </c>
      <c r="E8" s="0" t="n">
        <v>2166.46</v>
      </c>
      <c r="F8" s="0" t="n">
        <v>2492.92</v>
      </c>
    </row>
    <row r="9" customFormat="false" ht="12.8" hidden="false" customHeight="false" outlineLevel="0" collapsed="false">
      <c r="A9" s="0" t="s">
        <v>5</v>
      </c>
      <c r="C9" s="3" t="n">
        <v>0.028</v>
      </c>
      <c r="D9" s="3" t="n">
        <v>0.068</v>
      </c>
      <c r="E9" s="0" t="s">
        <v>8</v>
      </c>
      <c r="F9" s="3" t="n">
        <v>0.151</v>
      </c>
    </row>
    <row r="10" customFormat="false" ht="12.8" hidden="false" customHeight="false" outlineLevel="0" collapsed="false">
      <c r="A10" s="0" t="s">
        <v>9</v>
      </c>
      <c r="B10" s="3" t="n">
        <v>0.517</v>
      </c>
      <c r="C10" s="3" t="n">
        <v>0.526</v>
      </c>
      <c r="D10" s="3" t="n">
        <v>0.521</v>
      </c>
      <c r="E10" s="3" t="n">
        <v>0.513</v>
      </c>
      <c r="F10" s="3" t="n">
        <v>0.513</v>
      </c>
    </row>
    <row r="11" customFormat="false" ht="12.8" hidden="false" customHeight="false" outlineLevel="0" collapsed="false">
      <c r="A11" s="0" t="s">
        <v>10</v>
      </c>
      <c r="B11" s="0" t="n">
        <v>-394.8</v>
      </c>
      <c r="C11" s="0" t="n">
        <v>-375</v>
      </c>
      <c r="D11" s="0" t="n">
        <v>-384.95</v>
      </c>
      <c r="E11" s="0" t="n">
        <v>-410.61</v>
      </c>
      <c r="F11" s="0" t="n">
        <v>-396.11</v>
      </c>
    </row>
    <row r="12" customFormat="false" ht="12.8" hidden="false" customHeight="false" outlineLevel="0" collapsed="false">
      <c r="A12" s="0" t="s">
        <v>11</v>
      </c>
      <c r="B12" s="0" t="n">
        <v>-788.39</v>
      </c>
      <c r="C12" s="0" t="n">
        <v>-736.67</v>
      </c>
      <c r="D12" s="0" t="n">
        <v>-784.31</v>
      </c>
      <c r="E12" s="0" t="n">
        <v>-864.14</v>
      </c>
      <c r="F12" s="0" t="n">
        <v>-874.24</v>
      </c>
    </row>
    <row r="13" customFormat="false" ht="12.8" hidden="false" customHeight="false" outlineLevel="0" collapsed="false">
      <c r="A13" s="0" t="s">
        <v>12</v>
      </c>
      <c r="B13" s="0" t="n">
        <v>-11.34</v>
      </c>
      <c r="C13" s="0" t="n">
        <v>-3.98</v>
      </c>
      <c r="D13" s="0" t="n">
        <v>-5.6</v>
      </c>
      <c r="E13" s="0" t="n">
        <v>-22.57</v>
      </c>
      <c r="F13" s="0" t="n">
        <v>-6.33</v>
      </c>
    </row>
    <row r="14" customFormat="false" ht="12.8" hidden="false" customHeight="false" outlineLevel="0" collapsed="false">
      <c r="A14" s="0" t="s">
        <v>12</v>
      </c>
      <c r="B14" s="0" t="n">
        <v>-1194.52</v>
      </c>
      <c r="C14" s="0" t="n">
        <v>-1115.66</v>
      </c>
      <c r="D14" s="0" t="n">
        <v>-1174.85</v>
      </c>
      <c r="E14" s="0" t="n">
        <v>-1297.32</v>
      </c>
      <c r="F14" s="0" t="n">
        <v>-1276.68</v>
      </c>
    </row>
    <row r="15" customFormat="false" ht="12.8" hidden="false" customHeight="false" outlineLevel="0" collapsed="false">
      <c r="A15" s="0" t="s">
        <v>13</v>
      </c>
      <c r="B15" s="0" t="n">
        <v>924.29</v>
      </c>
      <c r="C15" s="0" t="n">
        <v>943.47</v>
      </c>
      <c r="D15" s="0" t="n">
        <v>1025.15</v>
      </c>
      <c r="E15" s="0" t="n">
        <v>869.14</v>
      </c>
      <c r="F15" s="0" t="n">
        <v>1216.24</v>
      </c>
    </row>
    <row r="16" customFormat="false" ht="12.8" hidden="false" customHeight="false" outlineLevel="0" collapsed="false">
      <c r="A16" s="0" t="s">
        <v>5</v>
      </c>
      <c r="C16" s="3" t="n">
        <v>0.021</v>
      </c>
      <c r="D16" s="3" t="n">
        <v>0.087</v>
      </c>
      <c r="E16" s="0" t="s">
        <v>14</v>
      </c>
      <c r="F16" s="3" t="n">
        <v>0.399</v>
      </c>
    </row>
    <row r="17" customFormat="false" ht="12.8" hidden="false" customHeight="false" outlineLevel="0" collapsed="false">
      <c r="A17" s="0" t="s">
        <v>15</v>
      </c>
      <c r="B17" s="3" t="n">
        <v>0.225</v>
      </c>
      <c r="C17" s="3" t="n">
        <v>0.241</v>
      </c>
      <c r="D17" s="3" t="n">
        <v>0.243</v>
      </c>
      <c r="E17" s="3" t="n">
        <v>0.206</v>
      </c>
      <c r="F17" s="3" t="n">
        <v>0.25</v>
      </c>
    </row>
    <row r="18" customFormat="false" ht="12.8" hidden="false" customHeight="false" outlineLevel="0" collapsed="false">
      <c r="A18" s="0" t="s">
        <v>16</v>
      </c>
      <c r="B18" s="0" t="n">
        <v>-42.83</v>
      </c>
      <c r="C18" s="0" t="n">
        <v>-29.42</v>
      </c>
      <c r="D18" s="0" t="n">
        <v>-44.58</v>
      </c>
      <c r="E18" s="0" t="n">
        <v>-61.35</v>
      </c>
      <c r="F18" s="0" t="n">
        <v>-43.7</v>
      </c>
    </row>
    <row r="19" customFormat="false" ht="12.8" hidden="false" customHeight="false" outlineLevel="0" collapsed="false">
      <c r="A19" s="0" t="s">
        <v>17</v>
      </c>
      <c r="B19" s="0" t="n">
        <v>7.72</v>
      </c>
      <c r="C19" s="0" t="n">
        <v>2.43</v>
      </c>
      <c r="D19" s="0" t="n">
        <v>6.51</v>
      </c>
      <c r="E19" s="0" t="n">
        <v>1.38</v>
      </c>
      <c r="F19" s="0" t="n">
        <v>5.85</v>
      </c>
    </row>
    <row r="20" customFormat="false" ht="12.8" hidden="false" customHeight="false" outlineLevel="0" collapsed="false">
      <c r="A20" s="0" t="s">
        <v>18</v>
      </c>
    </row>
    <row r="21" customFormat="false" ht="12.8" hidden="false" customHeight="false" outlineLevel="0" collapsed="false">
      <c r="A21" s="0" t="s">
        <v>19</v>
      </c>
      <c r="B21" s="0" t="n">
        <v>889.18</v>
      </c>
      <c r="C21" s="0" t="n">
        <v>916.48</v>
      </c>
      <c r="D21" s="0" t="n">
        <v>987.08</v>
      </c>
      <c r="E21" s="0" t="n">
        <v>809.17</v>
      </c>
      <c r="F21" s="0" t="n">
        <v>1178.39</v>
      </c>
    </row>
    <row r="22" customFormat="false" ht="12.8" hidden="false" customHeight="false" outlineLevel="0" collapsed="false">
      <c r="A22" s="0" t="s">
        <v>20</v>
      </c>
      <c r="B22" s="0" t="n">
        <v>2.92</v>
      </c>
      <c r="C22" s="0" t="n">
        <v>3.05</v>
      </c>
      <c r="D22" s="0" t="n">
        <v>3.95</v>
      </c>
      <c r="E22" s="0" t="n">
        <v>5.68</v>
      </c>
      <c r="F22" s="0" t="n">
        <v>7.85</v>
      </c>
    </row>
    <row r="23" customFormat="false" ht="12.8" hidden="false" customHeight="false" outlineLevel="0" collapsed="false">
      <c r="A23" s="0" t="s">
        <v>21</v>
      </c>
      <c r="B23" s="0" t="n">
        <v>3.1</v>
      </c>
      <c r="C23" s="0" t="n">
        <v>0.32</v>
      </c>
    </row>
    <row r="24" customFormat="false" ht="12.8" hidden="false" customHeight="false" outlineLevel="0" collapsed="false">
      <c r="A24" s="0" t="s">
        <v>22</v>
      </c>
    </row>
    <row r="25" customFormat="false" ht="12.8" hidden="false" customHeight="false" outlineLevel="0" collapsed="false">
      <c r="A25" s="0" t="s">
        <v>23</v>
      </c>
      <c r="D25" s="0" t="n">
        <v>-9.13</v>
      </c>
    </row>
    <row r="26" customFormat="false" ht="12.8" hidden="false" customHeight="false" outlineLevel="0" collapsed="false">
      <c r="A26" s="0" t="s">
        <v>24</v>
      </c>
      <c r="B26" s="0" t="n">
        <v>895.21</v>
      </c>
      <c r="C26" s="0" t="n">
        <v>919.86</v>
      </c>
      <c r="D26" s="0" t="n">
        <v>981.9</v>
      </c>
      <c r="E26" s="0" t="n">
        <v>814.85</v>
      </c>
      <c r="F26" s="0" t="n">
        <v>1186.24</v>
      </c>
    </row>
    <row r="27" customFormat="false" ht="12.8" hidden="false" customHeight="false" outlineLevel="0" collapsed="false">
      <c r="A27" s="0" t="s">
        <v>25</v>
      </c>
      <c r="B27" s="0" t="n">
        <v>-250.46</v>
      </c>
      <c r="C27" s="0" t="n">
        <v>-18.69</v>
      </c>
      <c r="D27" s="0" t="n">
        <v>-198.16</v>
      </c>
      <c r="E27" s="0" t="n">
        <v>-71.04</v>
      </c>
      <c r="F27" s="0" t="n">
        <v>-237.99</v>
      </c>
    </row>
    <row r="28" customFormat="false" ht="12.8" hidden="false" customHeight="false" outlineLevel="0" collapsed="false">
      <c r="A28" s="0" t="s">
        <v>26</v>
      </c>
      <c r="B28" s="0" t="n">
        <v>644.75</v>
      </c>
      <c r="C28" s="0" t="n">
        <v>901.17</v>
      </c>
      <c r="D28" s="0" t="n">
        <v>783.74</v>
      </c>
      <c r="E28" s="0" t="n">
        <v>743.81</v>
      </c>
      <c r="F28" s="0" t="n">
        <v>948.25</v>
      </c>
    </row>
    <row r="29" customFormat="false" ht="12.8" hidden="false" customHeight="false" outlineLevel="0" collapsed="false">
      <c r="A29" s="0" t="s">
        <v>27</v>
      </c>
      <c r="B29" s="0" t="n">
        <v>644.75</v>
      </c>
      <c r="C29" s="0" t="n">
        <v>901.17</v>
      </c>
      <c r="D29" s="0" t="n">
        <v>783.74</v>
      </c>
      <c r="E29" s="0" t="n">
        <v>743.81</v>
      </c>
      <c r="F29" s="0" t="n">
        <v>948.25</v>
      </c>
    </row>
    <row r="30" customFormat="false" ht="12.8" hidden="false" customHeight="false" outlineLevel="0" collapsed="false">
      <c r="A30" s="0" t="s">
        <v>28</v>
      </c>
      <c r="B30" s="0" t="n">
        <v>-2.4</v>
      </c>
      <c r="C30" s="0" t="n">
        <v>-2.23</v>
      </c>
      <c r="D30" s="0" t="n">
        <v>-3.24</v>
      </c>
      <c r="E30" s="0" t="n">
        <v>-1.3</v>
      </c>
      <c r="F30" s="0" t="n">
        <v>-2.7</v>
      </c>
    </row>
    <row r="31" customFormat="false" ht="12.8" hidden="false" customHeight="false" outlineLevel="0" collapsed="false">
      <c r="A31" s="0" t="s">
        <v>29</v>
      </c>
      <c r="B31" s="0" t="n">
        <v>642.34</v>
      </c>
      <c r="C31" s="0" t="n">
        <v>898.93</v>
      </c>
      <c r="D31" s="0" t="n">
        <v>780.5</v>
      </c>
      <c r="E31" s="0" t="n">
        <v>742.51</v>
      </c>
      <c r="F31" s="0" t="n">
        <v>945.56</v>
      </c>
    </row>
    <row r="32" customFormat="false" ht="12.8" hidden="false" customHeight="false" outlineLevel="0" collapsed="false">
      <c r="A32" s="0" t="s">
        <v>30</v>
      </c>
      <c r="B32" s="0" t="n">
        <v>642.34</v>
      </c>
      <c r="C32" s="0" t="n">
        <v>898.93</v>
      </c>
      <c r="D32" s="0" t="n">
        <v>780.5</v>
      </c>
      <c r="E32" s="0" t="n">
        <v>742.51</v>
      </c>
      <c r="F32" s="0" t="n">
        <v>945.56</v>
      </c>
    </row>
    <row r="33" customFormat="false" ht="12.8" hidden="false" customHeight="false" outlineLevel="0" collapsed="false">
      <c r="A33" s="0" t="s">
        <v>31</v>
      </c>
      <c r="B33" s="3" t="n">
        <v>0.157</v>
      </c>
      <c r="C33" s="3" t="n">
        <v>0.229</v>
      </c>
      <c r="D33" s="3" t="n">
        <v>0.185</v>
      </c>
      <c r="E33" s="3" t="n">
        <v>0.176</v>
      </c>
      <c r="F33" s="3" t="n">
        <v>0.195</v>
      </c>
    </row>
    <row r="34" customFormat="false" ht="12.8" hidden="false" customHeight="false" outlineLevel="0" collapsed="false">
      <c r="A34" s="0" t="s">
        <v>32</v>
      </c>
      <c r="B34" s="0" t="n">
        <v>642.34</v>
      </c>
      <c r="C34" s="0" t="n">
        <v>898.93</v>
      </c>
      <c r="D34" s="0" t="n">
        <v>780.5</v>
      </c>
      <c r="E34" s="0" t="n">
        <v>742.51</v>
      </c>
      <c r="F34" s="0" t="n">
        <v>945.56</v>
      </c>
    </row>
    <row r="35" customFormat="false" ht="12.8" hidden="false" customHeight="false" outlineLevel="0" collapsed="false">
      <c r="A35" s="0" t="s">
        <v>33</v>
      </c>
      <c r="B35" s="3" t="n">
        <v>0.157</v>
      </c>
      <c r="C35" s="3" t="n">
        <v>0.229</v>
      </c>
      <c r="D35" s="3" t="n">
        <v>0.185</v>
      </c>
      <c r="E35" s="3" t="n">
        <v>0.176</v>
      </c>
      <c r="F35" s="3" t="n">
        <v>0.195</v>
      </c>
    </row>
    <row r="36" customFormat="false" ht="12.8" hidden="false" customHeight="false" outlineLevel="0" collapsed="false">
      <c r="A36" s="0" t="s">
        <v>34</v>
      </c>
    </row>
    <row r="37" customFormat="false" ht="12.8" hidden="false" customHeight="false" outlineLevel="0" collapsed="false">
      <c r="A37" s="0" t="s">
        <v>35</v>
      </c>
      <c r="B37" s="0" t="n">
        <v>3.38</v>
      </c>
      <c r="C37" s="0" t="n">
        <v>4.74</v>
      </c>
      <c r="D37" s="0" t="n">
        <v>4.16</v>
      </c>
      <c r="E37" s="0" t="n">
        <v>4.01</v>
      </c>
      <c r="F37" s="0" t="n">
        <v>5.12</v>
      </c>
    </row>
    <row r="38" customFormat="false" ht="12.8" hidden="false" customHeight="false" outlineLevel="0" collapsed="false">
      <c r="A38" s="0" t="s">
        <v>5</v>
      </c>
      <c r="C38" s="3" t="n">
        <v>0.402</v>
      </c>
      <c r="D38" s="0" t="s">
        <v>36</v>
      </c>
      <c r="E38" s="0" t="s">
        <v>37</v>
      </c>
      <c r="F38" s="3" t="n">
        <v>0.278</v>
      </c>
    </row>
    <row r="39" customFormat="false" ht="12.8" hidden="false" customHeight="false" outlineLevel="0" collapsed="false">
      <c r="A39" s="0" t="s">
        <v>38</v>
      </c>
      <c r="B39" s="0" t="n">
        <v>189.76</v>
      </c>
      <c r="C39" s="0" t="n">
        <v>189.39</v>
      </c>
      <c r="D39" s="0" t="n">
        <v>187.54</v>
      </c>
      <c r="E39" s="0" t="n">
        <v>185.38</v>
      </c>
      <c r="F39" s="0" t="n">
        <v>184.72</v>
      </c>
    </row>
    <row r="40" customFormat="false" ht="12.8" hidden="false" customHeight="false" outlineLevel="0" collapsed="false">
      <c r="A40" s="0" t="s">
        <v>5</v>
      </c>
      <c r="C40" s="0" t="s">
        <v>39</v>
      </c>
      <c r="D40" s="0" t="s">
        <v>40</v>
      </c>
      <c r="E40" s="3" t="n">
        <v>0.077</v>
      </c>
      <c r="F40" s="0" t="s">
        <v>41</v>
      </c>
    </row>
    <row r="41" customFormat="false" ht="12.8" hidden="false" customHeight="false" outlineLevel="0" collapsed="false">
      <c r="A41" s="0" t="s">
        <v>42</v>
      </c>
      <c r="B41" s="0" t="n">
        <v>188.95</v>
      </c>
      <c r="C41" s="0" t="n">
        <v>188.61</v>
      </c>
      <c r="D41" s="0" t="n">
        <v>186.77</v>
      </c>
      <c r="E41" s="0" t="n">
        <v>184.81</v>
      </c>
      <c r="F41" s="0" t="n">
        <v>184.45</v>
      </c>
    </row>
    <row r="42" customFormat="false" ht="12.8" hidden="false" customHeight="false" outlineLevel="0" collapsed="false">
      <c r="A42" s="0" t="s">
        <v>5</v>
      </c>
      <c r="C42" s="0" t="s">
        <v>39</v>
      </c>
      <c r="D42" s="0" t="s">
        <v>40</v>
      </c>
      <c r="E42" s="3" t="n">
        <v>0.078</v>
      </c>
      <c r="F42" s="0" t="s">
        <v>43</v>
      </c>
    </row>
    <row r="43" customFormat="false" ht="12.8" hidden="false" customHeight="false" outlineLevel="0" collapsed="false">
      <c r="A43" s="0" t="s">
        <v>44</v>
      </c>
      <c r="B43" s="0" t="n">
        <v>0.85</v>
      </c>
      <c r="C43" s="0" t="n">
        <v>1.18</v>
      </c>
      <c r="D43" s="0" t="n">
        <v>1.27</v>
      </c>
      <c r="E43" s="0" t="n">
        <v>1.06</v>
      </c>
      <c r="F43" s="0" t="n">
        <v>1.55</v>
      </c>
    </row>
    <row r="44" customFormat="false" ht="12.8" hidden="false" customHeight="false" outlineLevel="0" collapsed="false">
      <c r="A44" s="0" t="s">
        <v>5</v>
      </c>
      <c r="C44" s="3" t="n">
        <v>0.385</v>
      </c>
      <c r="D44" s="3" t="n">
        <v>0.074</v>
      </c>
      <c r="E44" s="0" t="s">
        <v>45</v>
      </c>
      <c r="F44" s="3" t="n">
        <v>0.464</v>
      </c>
    </row>
    <row r="45" customFormat="false" ht="12.8" hidden="false" customHeight="false" outlineLevel="0" collapsed="false">
      <c r="A45" s="0" t="s">
        <v>46</v>
      </c>
      <c r="B45" s="3" t="n">
        <v>0.224</v>
      </c>
      <c r="C45" s="3" t="n">
        <v>0.17</v>
      </c>
      <c r="D45" s="3" t="n">
        <v>0.277</v>
      </c>
      <c r="E45" s="3" t="n">
        <v>0.342</v>
      </c>
      <c r="F45" s="3" t="n">
        <v>0.193</v>
      </c>
    </row>
    <row r="46" customFormat="false" ht="12.8" hidden="false" customHeight="false" outlineLevel="0" collapsed="false">
      <c r="A46" s="0" t="s">
        <v>47</v>
      </c>
      <c r="B46" s="0" t="n">
        <v>3.4</v>
      </c>
      <c r="C46" s="0" t="n">
        <v>4.77</v>
      </c>
      <c r="D46" s="0" t="n">
        <v>4.18</v>
      </c>
      <c r="E46" s="0" t="n">
        <v>4.02</v>
      </c>
      <c r="F46" s="0" t="n">
        <v>5.13</v>
      </c>
    </row>
    <row r="47" customFormat="false" ht="12.8" hidden="false" customHeight="false" outlineLevel="0" collapsed="false">
      <c r="A47" s="0" t="s">
        <v>48</v>
      </c>
      <c r="B47" s="0" t="n">
        <v>1236.95</v>
      </c>
      <c r="C47" s="0" t="n">
        <v>1274.27</v>
      </c>
      <c r="D47" s="0" t="n">
        <v>1419.93</v>
      </c>
      <c r="E47" s="0" t="n">
        <v>1145.13</v>
      </c>
      <c r="F47" s="0" t="n">
        <v>1496.43</v>
      </c>
    </row>
    <row r="48" customFormat="false" ht="12.8" hidden="false" customHeight="false" outlineLevel="0" collapsed="false">
      <c r="A48" s="0" t="s">
        <v>5</v>
      </c>
      <c r="C48" s="3" t="n">
        <v>0.03</v>
      </c>
      <c r="D48" s="3" t="n">
        <v>0.114</v>
      </c>
      <c r="E48" s="0" t="s">
        <v>49</v>
      </c>
      <c r="F48" s="3" t="n">
        <v>0.307</v>
      </c>
    </row>
    <row r="49" customFormat="false" ht="12.8" hidden="false" customHeight="false" outlineLevel="0" collapsed="false">
      <c r="A49" s="0" t="s">
        <v>50</v>
      </c>
      <c r="E49" s="0" t="n">
        <v>1151.85</v>
      </c>
      <c r="F49" s="0" t="n">
        <v>1502.45</v>
      </c>
    </row>
    <row r="50" customFormat="false" ht="12.8" hidden="false" customHeight="false" outlineLevel="0" collapsed="false">
      <c r="A50" s="0" t="s">
        <v>51</v>
      </c>
      <c r="B50" s="0" t="n">
        <v>788.39</v>
      </c>
      <c r="C50" s="0" t="n">
        <v>736.67</v>
      </c>
      <c r="D50" s="0" t="n">
        <v>784.31</v>
      </c>
      <c r="E50" s="0" t="n">
        <v>864.14</v>
      </c>
      <c r="F50" s="0" t="n">
        <v>874.24</v>
      </c>
    </row>
    <row r="51" customFormat="false" ht="12.8" hidden="false" customHeight="false" outlineLevel="0" collapsed="false">
      <c r="A51" s="0" t="s">
        <v>52</v>
      </c>
      <c r="B51" s="3" t="n">
        <v>0.28</v>
      </c>
      <c r="C51" s="3" t="n">
        <v>0.02</v>
      </c>
      <c r="D51" s="3" t="n">
        <v>0.202</v>
      </c>
      <c r="E51" s="3" t="n">
        <v>0.087</v>
      </c>
      <c r="F51" s="3" t="n">
        <v>0.201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0"/>
  <sheetViews>
    <sheetView showFormulas="false" showGridLines="true" showRowColHeaders="true" showZeros="true" rightToLeft="false" tabSelected="false" showOutlineSymbols="true" defaultGridColor="true" view="normal" topLeftCell="A1" colorId="64" zoomScale="29" zoomScaleNormal="29" zoomScalePageLayoutView="100" workbookViewId="0">
      <selection pane="topLeft" activeCell="A1" activeCellId="1" sqref="H8:N37 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1.33"/>
  </cols>
  <sheetData>
    <row r="1" customFormat="false" ht="12.8" hidden="false" customHeight="false" outlineLevel="0" collapsed="false">
      <c r="A1" s="0" t="s">
        <v>53</v>
      </c>
      <c r="B1" s="1" t="n">
        <v>43100</v>
      </c>
      <c r="C1" s="1" t="n">
        <v>43465</v>
      </c>
      <c r="D1" s="1" t="n">
        <v>43830</v>
      </c>
      <c r="E1" s="1" t="n">
        <v>44196</v>
      </c>
      <c r="F1" s="1" t="n">
        <v>44561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54</v>
      </c>
      <c r="B3" s="0" t="n">
        <v>777.09</v>
      </c>
      <c r="C3" s="0" t="n">
        <v>909.23</v>
      </c>
      <c r="D3" s="0" t="n">
        <v>1007.23</v>
      </c>
      <c r="E3" s="0" t="n">
        <v>1664.31</v>
      </c>
      <c r="F3" s="0" t="n">
        <v>1529.87</v>
      </c>
    </row>
    <row r="4" customFormat="false" ht="12.8" hidden="false" customHeight="false" outlineLevel="0" collapsed="false">
      <c r="A4" s="0" t="s">
        <v>55</v>
      </c>
      <c r="B4" s="0" t="n">
        <v>4.8</v>
      </c>
      <c r="C4" s="0" t="n">
        <v>3.88</v>
      </c>
      <c r="D4" s="0" t="n">
        <v>2.23</v>
      </c>
      <c r="E4" s="0" t="n">
        <v>1.77</v>
      </c>
      <c r="F4" s="0" t="n">
        <v>2.2</v>
      </c>
    </row>
    <row r="5" customFormat="false" ht="12.8" hidden="false" customHeight="false" outlineLevel="0" collapsed="false">
      <c r="A5" s="0" t="s">
        <v>56</v>
      </c>
      <c r="B5" s="0" t="n">
        <v>1.33</v>
      </c>
      <c r="C5" s="0" t="n">
        <v>2.89</v>
      </c>
      <c r="D5" s="0" t="n">
        <v>0.1</v>
      </c>
      <c r="E5" s="0" t="n">
        <v>0.61</v>
      </c>
      <c r="F5" s="0" t="n">
        <v>6.89</v>
      </c>
    </row>
    <row r="6" customFormat="false" ht="12.8" hidden="false" customHeight="false" outlineLevel="0" collapsed="false">
      <c r="A6" s="0" t="s">
        <v>57</v>
      </c>
      <c r="B6" s="0" t="n">
        <v>783.22</v>
      </c>
      <c r="C6" s="0" t="n">
        <v>916</v>
      </c>
      <c r="D6" s="0" t="n">
        <v>1009.56</v>
      </c>
      <c r="E6" s="0" t="n">
        <v>1666.69</v>
      </c>
      <c r="F6" s="0" t="n">
        <v>1538.96</v>
      </c>
    </row>
    <row r="7" customFormat="false" ht="12.8" hidden="false" customHeight="false" outlineLevel="0" collapsed="false">
      <c r="A7" s="0" t="s">
        <v>58</v>
      </c>
      <c r="B7" s="0" t="n">
        <v>287.23</v>
      </c>
      <c r="C7" s="0" t="n">
        <v>242.18</v>
      </c>
      <c r="D7" s="0" t="n">
        <v>259.61</v>
      </c>
      <c r="E7" s="0" t="n">
        <v>225.09</v>
      </c>
      <c r="F7" s="0" t="n">
        <v>210.56</v>
      </c>
    </row>
    <row r="8" customFormat="false" ht="12.8" hidden="false" customHeight="false" outlineLevel="0" collapsed="false">
      <c r="A8" s="0" t="s">
        <v>59</v>
      </c>
      <c r="B8" s="0" t="n">
        <v>27.08</v>
      </c>
      <c r="C8" s="0" t="n">
        <v>170.35</v>
      </c>
      <c r="D8" s="0" t="n">
        <v>78.29</v>
      </c>
      <c r="E8" s="0" t="n">
        <v>53.82</v>
      </c>
      <c r="F8" s="0" t="n">
        <v>86.03</v>
      </c>
    </row>
    <row r="9" customFormat="false" ht="12.8" hidden="false" customHeight="false" outlineLevel="0" collapsed="false">
      <c r="A9" s="0" t="s">
        <v>60</v>
      </c>
      <c r="B9" s="0" t="n">
        <v>314.32</v>
      </c>
      <c r="C9" s="0" t="n">
        <v>412.53</v>
      </c>
      <c r="D9" s="0" t="n">
        <v>337.9</v>
      </c>
      <c r="E9" s="0" t="n">
        <v>278.91</v>
      </c>
      <c r="F9" s="0" t="n">
        <v>296.59</v>
      </c>
    </row>
    <row r="10" customFormat="false" ht="12.8" hidden="false" customHeight="false" outlineLevel="0" collapsed="false">
      <c r="A10" s="0" t="s">
        <v>61</v>
      </c>
      <c r="B10" s="0" t="n">
        <v>472.42</v>
      </c>
      <c r="C10" s="0" t="n">
        <v>448.01</v>
      </c>
      <c r="D10" s="0" t="n">
        <v>471.17</v>
      </c>
      <c r="E10" s="0" t="n">
        <v>562.69</v>
      </c>
      <c r="F10" s="0" t="n">
        <v>615.27</v>
      </c>
    </row>
    <row r="11" customFormat="false" ht="12.8" hidden="false" customHeight="false" outlineLevel="0" collapsed="false">
      <c r="A11" s="0" t="s">
        <v>62</v>
      </c>
      <c r="B11" s="0" t="n">
        <v>33.57</v>
      </c>
      <c r="C11" s="0" t="n">
        <v>40.96</v>
      </c>
      <c r="D11" s="0" t="n">
        <v>44.71</v>
      </c>
      <c r="E11" s="0" t="n">
        <v>47.43</v>
      </c>
      <c r="F11" s="0" t="n">
        <v>41.07</v>
      </c>
    </row>
    <row r="12" customFormat="false" ht="12.8" hidden="false" customHeight="false" outlineLevel="0" collapsed="false">
      <c r="A12" s="0" t="s">
        <v>63</v>
      </c>
      <c r="B12" s="0" t="n">
        <v>879.36</v>
      </c>
      <c r="C12" s="0" t="n">
        <v>1006.41</v>
      </c>
      <c r="D12" s="0" t="n">
        <v>1084.07</v>
      </c>
      <c r="E12" s="0" t="n">
        <v>1147.82</v>
      </c>
      <c r="F12" s="0" t="n">
        <v>1302.04</v>
      </c>
    </row>
    <row r="13" customFormat="false" ht="12.8" hidden="false" customHeight="false" outlineLevel="0" collapsed="false">
      <c r="A13" s="0" t="s">
        <v>64</v>
      </c>
      <c r="B13" s="0" t="n">
        <v>13.91</v>
      </c>
      <c r="C13" s="0" t="n">
        <v>14.13</v>
      </c>
      <c r="D13" s="0" t="n">
        <v>15.24</v>
      </c>
      <c r="E13" s="0" t="n">
        <v>53.95</v>
      </c>
      <c r="F13" s="0" t="n">
        <v>34.57</v>
      </c>
    </row>
    <row r="14" customFormat="false" ht="12.8" hidden="false" customHeight="false" outlineLevel="0" collapsed="false">
      <c r="A14" s="0" t="s">
        <v>65</v>
      </c>
      <c r="B14" s="0" t="n">
        <v>2496.79</v>
      </c>
      <c r="C14" s="0" t="n">
        <v>2838.04</v>
      </c>
      <c r="D14" s="0" t="n">
        <v>2962.65</v>
      </c>
      <c r="E14" s="0" t="n">
        <v>3757.49</v>
      </c>
      <c r="F14" s="0" t="n">
        <v>3828.5</v>
      </c>
    </row>
    <row r="15" customFormat="false" ht="12.8" hidden="false" customHeight="false" outlineLevel="0" collapsed="false">
      <c r="A15" s="0" t="s">
        <v>66</v>
      </c>
      <c r="B15" s="0" t="n">
        <v>2953.5</v>
      </c>
      <c r="C15" s="0" t="n">
        <v>2955.5</v>
      </c>
      <c r="D15" s="0" t="n">
        <v>3349.76</v>
      </c>
      <c r="E15" s="0" t="n">
        <v>3931.38</v>
      </c>
      <c r="F15" s="0" t="n">
        <v>4025.21</v>
      </c>
    </row>
    <row r="16" customFormat="false" ht="12.8" hidden="false" customHeight="false" outlineLevel="0" collapsed="false">
      <c r="A16" s="0" t="s">
        <v>67</v>
      </c>
      <c r="B16" s="0" t="n">
        <v>-2169.45</v>
      </c>
      <c r="C16" s="0" t="n">
        <v>-2227.63</v>
      </c>
      <c r="D16" s="0" t="n">
        <v>-2375.84</v>
      </c>
      <c r="E16" s="0" t="n">
        <v>-2835.74</v>
      </c>
      <c r="F16" s="0" t="n">
        <v>-2848.04</v>
      </c>
    </row>
    <row r="17" customFormat="false" ht="12.8" hidden="false" customHeight="false" outlineLevel="0" collapsed="false">
      <c r="A17" s="0" t="s">
        <v>68</v>
      </c>
      <c r="B17" s="0" t="n">
        <v>784.04</v>
      </c>
      <c r="C17" s="0" t="n">
        <v>727.87</v>
      </c>
      <c r="D17" s="0" t="n">
        <v>973.93</v>
      </c>
      <c r="E17" s="0" t="n">
        <v>1095.64</v>
      </c>
      <c r="F17" s="0" t="n">
        <v>1177.17</v>
      </c>
    </row>
    <row r="18" customFormat="false" ht="12.8" hidden="false" customHeight="false" outlineLevel="0" collapsed="false">
      <c r="A18" s="0" t="s">
        <v>69</v>
      </c>
      <c r="B18" s="0" t="n">
        <v>36.04</v>
      </c>
      <c r="C18" s="0" t="n">
        <v>36.81</v>
      </c>
      <c r="D18" s="0" t="n">
        <v>43.43</v>
      </c>
      <c r="E18" s="0" t="n">
        <v>52.33</v>
      </c>
      <c r="F18" s="0" t="n">
        <v>62.04</v>
      </c>
    </row>
    <row r="19" customFormat="false" ht="12.8" hidden="false" customHeight="false" outlineLevel="0" collapsed="false">
      <c r="A19" s="0" t="s">
        <v>70</v>
      </c>
      <c r="B19" s="0" t="n">
        <v>942.03</v>
      </c>
      <c r="C19" s="0" t="n">
        <v>899.51</v>
      </c>
      <c r="D19" s="0" t="n">
        <v>880.74</v>
      </c>
      <c r="E19" s="0" t="n">
        <v>959.18</v>
      </c>
      <c r="F19" s="0" t="n">
        <v>893.67</v>
      </c>
    </row>
    <row r="20" customFormat="false" ht="12.8" hidden="false" customHeight="false" outlineLevel="0" collapsed="false">
      <c r="A20" s="0" t="s">
        <v>71</v>
      </c>
      <c r="B20" s="0" t="n">
        <v>39.21</v>
      </c>
      <c r="C20" s="0" t="n">
        <v>40.5</v>
      </c>
      <c r="D20" s="0" t="n">
        <v>41.69</v>
      </c>
      <c r="E20" s="0" t="n">
        <v>49.86</v>
      </c>
      <c r="F20" s="0" t="n">
        <v>35.32</v>
      </c>
    </row>
    <row r="21" customFormat="false" ht="12.8" hidden="false" customHeight="false" outlineLevel="0" collapsed="false">
      <c r="A21" s="0" t="s">
        <v>72</v>
      </c>
      <c r="B21" s="0" t="n">
        <v>112.89</v>
      </c>
      <c r="C21" s="0" t="n">
        <v>69.59</v>
      </c>
      <c r="D21" s="0" t="n">
        <v>82.65</v>
      </c>
      <c r="E21" s="0" t="n">
        <v>185.95</v>
      </c>
      <c r="F21" s="0" t="n">
        <v>192.07</v>
      </c>
    </row>
    <row r="22" customFormat="false" ht="12.8" hidden="false" customHeight="false" outlineLevel="0" collapsed="false">
      <c r="A22" s="0" t="s">
        <v>73</v>
      </c>
      <c r="B22" s="0" t="n">
        <v>489.23</v>
      </c>
      <c r="C22" s="0" t="n">
        <v>699.33</v>
      </c>
      <c r="D22" s="0" t="n">
        <v>898.23</v>
      </c>
      <c r="E22" s="0" t="n">
        <v>1146.44</v>
      </c>
      <c r="F22" s="0" t="n">
        <v>1260.12</v>
      </c>
    </row>
    <row r="23" customFormat="false" ht="12.8" hidden="false" customHeight="false" outlineLevel="0" collapsed="false">
      <c r="A23" s="0" t="s">
        <v>74</v>
      </c>
      <c r="B23" s="0" t="n">
        <v>68.1</v>
      </c>
      <c r="C23" s="0" t="n">
        <v>246.52</v>
      </c>
      <c r="D23" s="0" t="n">
        <v>225.91</v>
      </c>
      <c r="E23" s="0" t="n">
        <v>402.81</v>
      </c>
      <c r="F23" s="0" t="n">
        <v>362.96</v>
      </c>
    </row>
    <row r="24" customFormat="false" ht="12.8" hidden="false" customHeight="false" outlineLevel="0" collapsed="false">
      <c r="A24" s="0" t="s">
        <v>75</v>
      </c>
      <c r="B24" s="0" t="n">
        <v>4968.33</v>
      </c>
      <c r="C24" s="0" t="n">
        <v>5558.18</v>
      </c>
      <c r="D24" s="0" t="n">
        <v>6109.22</v>
      </c>
      <c r="E24" s="0" t="n">
        <v>7649.7</v>
      </c>
      <c r="F24" s="0" t="n">
        <v>7811.87</v>
      </c>
    </row>
    <row r="25" customFormat="false" ht="12.8" hidden="false" customHeight="false" outlineLevel="0" collapsed="false">
      <c r="A25" s="0" t="s">
        <v>76</v>
      </c>
      <c r="B25" s="0" t="n">
        <v>728.86</v>
      </c>
      <c r="C25" s="0" t="n">
        <v>748.94</v>
      </c>
      <c r="D25" s="0" t="n">
        <v>798.14</v>
      </c>
      <c r="E25" s="0" t="n">
        <v>871.99</v>
      </c>
      <c r="F25" s="0" t="n">
        <v>908.07</v>
      </c>
    </row>
    <row r="26" customFormat="false" ht="12.8" hidden="false" customHeight="false" outlineLevel="0" collapsed="false">
      <c r="A26" s="0" t="s">
        <v>77</v>
      </c>
      <c r="B26" s="0" t="n">
        <v>163.34</v>
      </c>
      <c r="C26" s="0" t="n">
        <v>143.26</v>
      </c>
      <c r="D26" s="0" t="n">
        <v>150.95</v>
      </c>
      <c r="E26" s="0" t="n">
        <v>143.14</v>
      </c>
      <c r="F26" s="0" t="n">
        <v>181.15</v>
      </c>
    </row>
    <row r="27" customFormat="false" ht="12.8" hidden="false" customHeight="false" outlineLevel="0" collapsed="false">
      <c r="A27" s="0" t="s">
        <v>78</v>
      </c>
    </row>
    <row r="28" customFormat="false" ht="12.8" hidden="false" customHeight="false" outlineLevel="0" collapsed="false">
      <c r="A28" s="0" t="s">
        <v>79</v>
      </c>
      <c r="B28" s="0" t="n">
        <v>374.55</v>
      </c>
      <c r="C28" s="0" t="n">
        <v>402.95</v>
      </c>
      <c r="D28" s="0" t="n">
        <v>449.95</v>
      </c>
      <c r="E28" s="0" t="n">
        <v>1066.28</v>
      </c>
      <c r="F28" s="0" t="n">
        <v>570.61</v>
      </c>
    </row>
    <row r="29" customFormat="false" ht="12.8" hidden="false" customHeight="false" outlineLevel="0" collapsed="false">
      <c r="A29" s="0" t="s">
        <v>80</v>
      </c>
      <c r="C29" s="0" t="n">
        <v>0.77</v>
      </c>
      <c r="D29" s="0" t="n">
        <v>22.65</v>
      </c>
      <c r="E29" s="0" t="n">
        <v>20</v>
      </c>
      <c r="F29" s="0" t="n">
        <v>16.83</v>
      </c>
    </row>
    <row r="30" customFormat="false" ht="12.8" hidden="false" customHeight="false" outlineLevel="0" collapsed="false">
      <c r="A30" s="0" t="s">
        <v>81</v>
      </c>
      <c r="B30" s="0" t="n">
        <v>34.99</v>
      </c>
      <c r="C30" s="0" t="n">
        <v>8.75</v>
      </c>
      <c r="D30" s="0" t="n">
        <v>7.97</v>
      </c>
      <c r="E30" s="0" t="n">
        <v>19.42</v>
      </c>
      <c r="F30" s="0" t="n">
        <v>128.51</v>
      </c>
    </row>
    <row r="31" customFormat="false" ht="12.8" hidden="false" customHeight="false" outlineLevel="0" collapsed="false">
      <c r="A31" s="0" t="s">
        <v>82</v>
      </c>
      <c r="B31" s="0" t="n">
        <v>1.31</v>
      </c>
      <c r="C31" s="0" t="n">
        <v>28.23</v>
      </c>
      <c r="D31" s="0" t="n">
        <v>5.47</v>
      </c>
      <c r="E31" s="0" t="n">
        <v>21.13</v>
      </c>
      <c r="F31" s="0" t="n">
        <v>19.89</v>
      </c>
    </row>
    <row r="32" customFormat="false" ht="12.8" hidden="false" customHeight="false" outlineLevel="0" collapsed="false">
      <c r="A32" s="0" t="s">
        <v>83</v>
      </c>
      <c r="B32" s="0" t="n">
        <v>149.47</v>
      </c>
      <c r="C32" s="0" t="n">
        <v>140.3</v>
      </c>
      <c r="D32" s="0" t="n">
        <v>137.52</v>
      </c>
      <c r="E32" s="0" t="n">
        <v>133.25</v>
      </c>
      <c r="F32" s="0" t="n">
        <v>165.36</v>
      </c>
    </row>
    <row r="33" customFormat="false" ht="12.8" hidden="false" customHeight="false" outlineLevel="0" collapsed="false">
      <c r="A33" s="0" t="s">
        <v>84</v>
      </c>
      <c r="B33" s="0" t="n">
        <v>1452.51</v>
      </c>
      <c r="C33" s="0" t="n">
        <v>1473.21</v>
      </c>
      <c r="D33" s="0" t="n">
        <v>1572.65</v>
      </c>
      <c r="E33" s="0" t="n">
        <v>2275.21</v>
      </c>
      <c r="F33" s="0" t="n">
        <v>1990.42</v>
      </c>
    </row>
    <row r="34" customFormat="false" ht="12.8" hidden="false" customHeight="false" outlineLevel="0" collapsed="false">
      <c r="A34" s="0" t="s">
        <v>85</v>
      </c>
      <c r="B34" s="0" t="n">
        <v>1792.43</v>
      </c>
      <c r="C34" s="0" t="n">
        <v>1804.05</v>
      </c>
      <c r="D34" s="0" t="n">
        <v>1826.26</v>
      </c>
      <c r="E34" s="0" t="n">
        <v>2186.17</v>
      </c>
      <c r="F34" s="0" t="n">
        <v>2358.83</v>
      </c>
    </row>
    <row r="35" customFormat="false" ht="12.8" hidden="false" customHeight="false" outlineLevel="0" collapsed="false">
      <c r="A35" s="0" t="s">
        <v>86</v>
      </c>
      <c r="D35" s="0" t="n">
        <v>45.21</v>
      </c>
      <c r="E35" s="0" t="n">
        <v>56.09</v>
      </c>
      <c r="F35" s="0" t="n">
        <v>47.15</v>
      </c>
    </row>
    <row r="36" customFormat="false" ht="12.8" hidden="false" customHeight="false" outlineLevel="0" collapsed="false">
      <c r="A36" s="0" t="s">
        <v>87</v>
      </c>
      <c r="B36" s="0" t="n">
        <v>328.96</v>
      </c>
      <c r="C36" s="0" t="n">
        <v>311.4</v>
      </c>
      <c r="D36" s="0" t="n">
        <v>308.96</v>
      </c>
      <c r="E36" s="0" t="n">
        <v>330.84</v>
      </c>
      <c r="F36" s="0" t="n">
        <v>291.61</v>
      </c>
    </row>
    <row r="37" customFormat="false" ht="12.8" hidden="false" customHeight="false" outlineLevel="0" collapsed="false">
      <c r="A37" s="0" t="s">
        <v>88</v>
      </c>
      <c r="B37" s="0" t="n">
        <v>27.89</v>
      </c>
      <c r="C37" s="0" t="n">
        <v>24.84</v>
      </c>
      <c r="D37" s="0" t="n">
        <v>24.6</v>
      </c>
      <c r="E37" s="0" t="n">
        <v>24.35</v>
      </c>
      <c r="F37" s="0" t="n">
        <v>20.98</v>
      </c>
    </row>
    <row r="38" customFormat="false" ht="12.8" hidden="false" customHeight="false" outlineLevel="0" collapsed="false">
      <c r="A38" s="0" t="s">
        <v>89</v>
      </c>
      <c r="B38" s="0" t="n">
        <v>11.86</v>
      </c>
      <c r="C38" s="0" t="n">
        <v>16.61</v>
      </c>
      <c r="D38" s="0" t="n">
        <v>86.75</v>
      </c>
      <c r="E38" s="0" t="n">
        <v>117.49</v>
      </c>
      <c r="F38" s="0" t="n">
        <v>89.34</v>
      </c>
    </row>
    <row r="39" customFormat="false" ht="12.8" hidden="false" customHeight="false" outlineLevel="0" collapsed="false">
      <c r="A39" s="0" t="s">
        <v>90</v>
      </c>
      <c r="B39" s="0" t="n">
        <v>414.15</v>
      </c>
      <c r="C39" s="0" t="n">
        <v>377.11</v>
      </c>
      <c r="D39" s="0" t="n">
        <v>576.5</v>
      </c>
      <c r="E39" s="0" t="n">
        <v>473.87</v>
      </c>
      <c r="F39" s="0" t="n">
        <v>496.56</v>
      </c>
    </row>
    <row r="40" customFormat="false" ht="12.8" hidden="false" customHeight="false" outlineLevel="0" collapsed="false">
      <c r="A40" s="0" t="s">
        <v>91</v>
      </c>
      <c r="B40" s="0" t="n">
        <v>4027.8</v>
      </c>
      <c r="C40" s="0" t="n">
        <v>4007.21</v>
      </c>
      <c r="D40" s="0" t="n">
        <v>4440.92</v>
      </c>
      <c r="E40" s="0" t="n">
        <v>5464.02</v>
      </c>
      <c r="F40" s="0" t="n">
        <v>5294.89</v>
      </c>
    </row>
    <row r="41" customFormat="false" ht="12.8" hidden="false" customHeight="false" outlineLevel="0" collapsed="false">
      <c r="A41" s="0" t="s">
        <v>92</v>
      </c>
      <c r="B41" s="0" t="n">
        <v>3</v>
      </c>
      <c r="C41" s="0" t="n">
        <v>2.87</v>
      </c>
      <c r="D41" s="0" t="n">
        <v>2.89</v>
      </c>
      <c r="E41" s="0" t="n">
        <v>3.14</v>
      </c>
      <c r="F41" s="0" t="n">
        <v>2.93</v>
      </c>
    </row>
    <row r="42" customFormat="false" ht="12.8" hidden="false" customHeight="false" outlineLevel="0" collapsed="false">
      <c r="A42" s="0" t="s">
        <v>93</v>
      </c>
      <c r="B42" s="0" t="n">
        <v>6920.87</v>
      </c>
      <c r="C42" s="0" t="n">
        <v>6608.48</v>
      </c>
      <c r="D42" s="0" t="n">
        <v>6470.6</v>
      </c>
      <c r="E42" s="0" t="n">
        <v>7046.84</v>
      </c>
      <c r="F42" s="0" t="n">
        <v>6565.61</v>
      </c>
    </row>
    <row r="43" customFormat="false" ht="12.8" hidden="false" customHeight="false" outlineLevel="0" collapsed="false">
      <c r="A43" s="0" t="s">
        <v>94</v>
      </c>
      <c r="B43" s="0" t="n">
        <v>-6061.14</v>
      </c>
      <c r="C43" s="0" t="n">
        <v>-5271.4</v>
      </c>
      <c r="D43" s="0" t="n">
        <v>-5439.43</v>
      </c>
      <c r="E43" s="0" t="n">
        <v>-5728.41</v>
      </c>
      <c r="F43" s="0" t="n">
        <v>-5067.15</v>
      </c>
    </row>
    <row r="44" customFormat="false" ht="12.8" hidden="false" customHeight="false" outlineLevel="0" collapsed="false">
      <c r="A44" s="0" t="s">
        <v>95</v>
      </c>
      <c r="B44" s="0" t="n">
        <v>71.49</v>
      </c>
      <c r="C44" s="0" t="n">
        <v>205.16</v>
      </c>
      <c r="D44" s="0" t="n">
        <v>627.51</v>
      </c>
      <c r="E44" s="0" t="n">
        <v>859.2</v>
      </c>
      <c r="F44" s="0" t="n">
        <v>1009.31</v>
      </c>
    </row>
    <row r="45" customFormat="false" ht="12.8" hidden="false" customHeight="false" outlineLevel="0" collapsed="false">
      <c r="A45" s="0" t="s">
        <v>96</v>
      </c>
      <c r="B45" s="0" t="n">
        <v>934.23</v>
      </c>
      <c r="C45" s="0" t="n">
        <v>1545.1</v>
      </c>
      <c r="D45" s="0" t="n">
        <v>1661.57</v>
      </c>
      <c r="E45" s="0" t="n">
        <v>2180.78</v>
      </c>
      <c r="F45" s="0" t="n">
        <v>2510.7</v>
      </c>
    </row>
    <row r="46" customFormat="false" ht="12.8" hidden="false" customHeight="false" outlineLevel="0" collapsed="false">
      <c r="A46" s="0" t="s">
        <v>28</v>
      </c>
      <c r="B46" s="0" t="n">
        <v>6.31</v>
      </c>
      <c r="C46" s="0" t="n">
        <v>5.86</v>
      </c>
      <c r="D46" s="0" t="n">
        <v>6.73</v>
      </c>
      <c r="E46" s="0" t="n">
        <v>4.91</v>
      </c>
      <c r="F46" s="0" t="n">
        <v>6.28</v>
      </c>
    </row>
    <row r="47" customFormat="false" ht="12.8" hidden="false" customHeight="false" outlineLevel="0" collapsed="false">
      <c r="A47" s="0" t="s">
        <v>97</v>
      </c>
      <c r="B47" s="0" t="n">
        <v>940.54</v>
      </c>
      <c r="C47" s="0" t="n">
        <v>1550.97</v>
      </c>
      <c r="D47" s="0" t="n">
        <v>1668.3</v>
      </c>
      <c r="E47" s="0" t="n">
        <v>2185.69</v>
      </c>
      <c r="F47" s="0" t="n">
        <v>2516.98</v>
      </c>
    </row>
    <row r="48" customFormat="false" ht="12.8" hidden="false" customHeight="false" outlineLevel="0" collapsed="false">
      <c r="A48" s="0" t="s">
        <v>98</v>
      </c>
      <c r="B48" s="0" t="n">
        <v>4968.33</v>
      </c>
      <c r="C48" s="0" t="n">
        <v>5558.18</v>
      </c>
      <c r="D48" s="0" t="n">
        <v>6109.22</v>
      </c>
      <c r="E48" s="0" t="n">
        <v>7649.7</v>
      </c>
      <c r="F48" s="0" t="n">
        <v>7811.87</v>
      </c>
    </row>
    <row r="49" customFormat="false" ht="12.8" hidden="false" customHeight="false" outlineLevel="0" collapsed="false">
      <c r="A49" s="0" t="s">
        <v>34</v>
      </c>
    </row>
    <row r="50" customFormat="false" ht="12.8" hidden="false" customHeight="false" outlineLevel="0" collapsed="false">
      <c r="A50" s="0" t="s">
        <v>99</v>
      </c>
      <c r="D50" s="0" t="n">
        <v>185.07</v>
      </c>
    </row>
    <row r="51" customFormat="false" ht="12.8" hidden="false" customHeight="false" outlineLevel="0" collapsed="false">
      <c r="A51" s="0" t="s">
        <v>100</v>
      </c>
      <c r="B51" s="0" t="n">
        <v>4.94</v>
      </c>
      <c r="C51" s="0" t="n">
        <v>8.22</v>
      </c>
      <c r="D51" s="0" t="n">
        <v>8.97</v>
      </c>
      <c r="E51" s="0" t="n">
        <v>11.8</v>
      </c>
      <c r="F51" s="0" t="n">
        <v>13.66</v>
      </c>
    </row>
    <row r="52" customFormat="false" ht="12.8" hidden="false" customHeight="false" outlineLevel="0" collapsed="false">
      <c r="A52" s="0" t="s">
        <v>101</v>
      </c>
      <c r="B52" s="0" t="n">
        <v>-47.02</v>
      </c>
      <c r="C52" s="0" t="n">
        <v>605.09</v>
      </c>
      <c r="D52" s="0" t="n">
        <v>739.14</v>
      </c>
      <c r="E52" s="0" t="n">
        <v>1171.74</v>
      </c>
      <c r="F52" s="0" t="n">
        <v>1581.7</v>
      </c>
    </row>
    <row r="53" customFormat="false" ht="12.8" hidden="false" customHeight="false" outlineLevel="0" collapsed="false">
      <c r="A53" s="0" t="s">
        <v>102</v>
      </c>
      <c r="B53" s="0" t="n">
        <v>-0.25</v>
      </c>
      <c r="C53" s="0" t="n">
        <v>3.22</v>
      </c>
      <c r="D53" s="0" t="n">
        <v>3.99</v>
      </c>
      <c r="E53" s="0" t="n">
        <v>6.34</v>
      </c>
      <c r="F53" s="0" t="n">
        <v>8.6</v>
      </c>
    </row>
    <row r="54" customFormat="false" ht="12.8" hidden="false" customHeight="false" outlineLevel="0" collapsed="false">
      <c r="A54" s="0" t="s">
        <v>103</v>
      </c>
      <c r="B54" s="0" t="n">
        <v>2166.98</v>
      </c>
      <c r="C54" s="0" t="n">
        <v>2207.78</v>
      </c>
      <c r="D54" s="0" t="n">
        <v>2344.07</v>
      </c>
      <c r="E54" s="0" t="n">
        <v>3328.54</v>
      </c>
      <c r="F54" s="0" t="n">
        <v>2993.41</v>
      </c>
    </row>
    <row r="55" customFormat="false" ht="12.8" hidden="false" customHeight="false" outlineLevel="0" collapsed="false">
      <c r="A55" s="0" t="s">
        <v>104</v>
      </c>
      <c r="B55" s="0" t="n">
        <v>1383.77</v>
      </c>
      <c r="C55" s="0" t="n">
        <v>1291.78</v>
      </c>
      <c r="D55" s="0" t="n">
        <v>1334.51</v>
      </c>
      <c r="E55" s="0" t="n">
        <v>1661.85</v>
      </c>
      <c r="F55" s="0" t="n">
        <v>1454.45</v>
      </c>
    </row>
    <row r="56" customFormat="false" ht="12.8" hidden="false" customHeight="false" outlineLevel="0" collapsed="false">
      <c r="A56" s="0" t="s">
        <v>105</v>
      </c>
    </row>
    <row r="57" customFormat="false" ht="12.8" hidden="false" customHeight="false" outlineLevel="0" collapsed="false">
      <c r="A57" s="0" t="s">
        <v>106</v>
      </c>
    </row>
    <row r="58" customFormat="false" ht="12.8" hidden="false" customHeight="false" outlineLevel="0" collapsed="false">
      <c r="A58" s="0" t="s">
        <v>107</v>
      </c>
    </row>
    <row r="59" customFormat="false" ht="12.8" hidden="false" customHeight="false" outlineLevel="0" collapsed="false">
      <c r="A59" s="0" t="s">
        <v>108</v>
      </c>
    </row>
    <row r="60" customFormat="false" ht="12.8" hidden="false" customHeight="false" outlineLevel="0" collapsed="false">
      <c r="A60" s="0" t="s">
        <v>109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4"/>
  <sheetViews>
    <sheetView showFormulas="false" showGridLines="true" showRowColHeaders="true" showZeros="true" rightToLeft="false" tabSelected="true" showOutlineSymbols="true" defaultGridColor="true" view="normal" topLeftCell="A1" colorId="64" zoomScale="29" zoomScaleNormal="29" zoomScalePageLayoutView="100" workbookViewId="0">
      <selection pane="topLeft" activeCell="N37" activeCellId="0" sqref="H8:N37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110</v>
      </c>
      <c r="B1" s="1" t="n">
        <v>43100</v>
      </c>
      <c r="C1" s="1" t="n">
        <v>43465</v>
      </c>
      <c r="D1" s="1" t="n">
        <v>43830</v>
      </c>
      <c r="E1" s="1" t="n">
        <v>44196</v>
      </c>
      <c r="F1" s="1" t="n">
        <v>44561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29</v>
      </c>
      <c r="B3" s="0" t="n">
        <v>642.34</v>
      </c>
      <c r="C3" s="0" t="n">
        <v>898.93</v>
      </c>
      <c r="D3" s="0" t="n">
        <v>780.5</v>
      </c>
      <c r="E3" s="0" t="n">
        <v>742.51</v>
      </c>
      <c r="F3" s="0" t="n">
        <v>945.56</v>
      </c>
    </row>
    <row r="4" customFormat="false" ht="12.8" hidden="false" customHeight="false" outlineLevel="0" collapsed="false">
      <c r="A4" s="0" t="s">
        <v>111</v>
      </c>
      <c r="B4" s="0" t="n">
        <v>172.15</v>
      </c>
      <c r="C4" s="0" t="n">
        <v>179.15</v>
      </c>
      <c r="D4" s="0" t="n">
        <v>214.79</v>
      </c>
      <c r="E4" s="0" t="n">
        <v>266.25</v>
      </c>
      <c r="F4" s="0" t="n">
        <v>261.89</v>
      </c>
    </row>
    <row r="5" customFormat="false" ht="12.8" hidden="false" customHeight="false" outlineLevel="0" collapsed="false">
      <c r="A5" s="0" t="s">
        <v>112</v>
      </c>
      <c r="B5" s="0" t="n">
        <v>140.52</v>
      </c>
      <c r="C5" s="0" t="n">
        <v>151.64</v>
      </c>
      <c r="D5" s="0" t="n">
        <v>179.99</v>
      </c>
      <c r="E5" s="0" t="n">
        <v>34.36</v>
      </c>
      <c r="F5" s="0" t="n">
        <v>35.76</v>
      </c>
    </row>
    <row r="6" customFormat="false" ht="12.8" hidden="false" customHeight="false" outlineLevel="0" collapsed="false">
      <c r="A6" s="0" t="s">
        <v>113</v>
      </c>
      <c r="B6" s="0" t="n">
        <v>312.66</v>
      </c>
      <c r="C6" s="0" t="n">
        <v>330.79</v>
      </c>
      <c r="D6" s="0" t="n">
        <v>394.78</v>
      </c>
      <c r="E6" s="0" t="n">
        <v>300.61</v>
      </c>
      <c r="F6" s="0" t="n">
        <v>297.65</v>
      </c>
    </row>
    <row r="7" customFormat="false" ht="12.8" hidden="false" customHeight="false" outlineLevel="0" collapsed="false">
      <c r="A7" s="0" t="s">
        <v>114</v>
      </c>
      <c r="E7" s="0" t="n">
        <v>220.56</v>
      </c>
      <c r="F7" s="0" t="n">
        <v>221.34</v>
      </c>
    </row>
    <row r="8" customFormat="false" ht="12.8" hidden="false" customHeight="false" outlineLevel="0" collapsed="false">
      <c r="A8" s="0" t="s">
        <v>115</v>
      </c>
      <c r="B8" s="0" t="n">
        <v>-3.1</v>
      </c>
      <c r="C8" s="0" t="n">
        <v>-0.32</v>
      </c>
    </row>
    <row r="9" customFormat="false" ht="12.8" hidden="false" customHeight="false" outlineLevel="0" collapsed="false">
      <c r="A9" s="0" t="s">
        <v>116</v>
      </c>
      <c r="B9" s="0" t="n">
        <v>-2.92</v>
      </c>
      <c r="C9" s="0" t="n">
        <v>-3.05</v>
      </c>
      <c r="D9" s="0" t="n">
        <v>-3.95</v>
      </c>
      <c r="E9" s="0" t="n">
        <v>-5.68</v>
      </c>
      <c r="F9" s="0" t="n">
        <v>-7.85</v>
      </c>
    </row>
    <row r="10" customFormat="false" ht="12.8" hidden="false" customHeight="false" outlineLevel="0" collapsed="false">
      <c r="A10" s="0" t="s">
        <v>117</v>
      </c>
      <c r="B10" s="0" t="n">
        <v>59.56</v>
      </c>
      <c r="C10" s="0" t="n">
        <v>-9.9</v>
      </c>
      <c r="D10" s="0" t="n">
        <v>226.65</v>
      </c>
      <c r="E10" s="0" t="n">
        <v>36.43</v>
      </c>
      <c r="F10" s="0" t="n">
        <v>184.86</v>
      </c>
    </row>
    <row r="11" customFormat="false" ht="12.8" hidden="false" customHeight="false" outlineLevel="0" collapsed="false">
      <c r="A11" s="0" t="s">
        <v>118</v>
      </c>
      <c r="B11" s="0" t="n">
        <v>-2.09</v>
      </c>
      <c r="C11" s="0" t="n">
        <v>30.81</v>
      </c>
      <c r="D11" s="0" t="n">
        <v>-25.1</v>
      </c>
      <c r="E11" s="0" t="n">
        <v>54.33</v>
      </c>
      <c r="F11" s="0" t="n">
        <v>2.02</v>
      </c>
    </row>
    <row r="12" customFormat="false" ht="12.8" hidden="false" customHeight="false" outlineLevel="0" collapsed="false">
      <c r="A12" s="0" t="s">
        <v>119</v>
      </c>
      <c r="B12" s="0" t="n">
        <v>-106.16</v>
      </c>
      <c r="C12" s="0" t="n">
        <v>-5.31</v>
      </c>
      <c r="D12" s="0" t="n">
        <v>-45.57</v>
      </c>
      <c r="E12" s="0" t="n">
        <v>-82.82</v>
      </c>
      <c r="F12" s="0" t="n">
        <v>-92.54</v>
      </c>
    </row>
    <row r="13" customFormat="false" ht="12.8" hidden="false" customHeight="false" outlineLevel="0" collapsed="false">
      <c r="A13" s="0" t="s">
        <v>120</v>
      </c>
      <c r="B13" s="0" t="n">
        <v>35.19</v>
      </c>
      <c r="C13" s="0" t="n">
        <v>46.19</v>
      </c>
      <c r="D13" s="0" t="n">
        <v>60.5</v>
      </c>
      <c r="E13" s="0" t="n">
        <v>10.5</v>
      </c>
      <c r="F13" s="0" t="n">
        <v>82.6</v>
      </c>
    </row>
    <row r="14" customFormat="false" ht="12.8" hidden="false" customHeight="false" outlineLevel="0" collapsed="false">
      <c r="A14" s="0" t="s">
        <v>121</v>
      </c>
      <c r="B14" s="0" t="n">
        <v>-140.28</v>
      </c>
      <c r="C14" s="0" t="n">
        <v>-218.08</v>
      </c>
      <c r="D14" s="0" t="n">
        <v>77.23</v>
      </c>
      <c r="E14" s="0" t="n">
        <v>-252.49</v>
      </c>
      <c r="F14" s="0" t="n">
        <v>-173.67</v>
      </c>
    </row>
    <row r="15" customFormat="false" ht="12.8" hidden="false" customHeight="false" outlineLevel="0" collapsed="false">
      <c r="A15" s="0" t="s">
        <v>122</v>
      </c>
      <c r="B15" s="0" t="n">
        <v>795.2</v>
      </c>
      <c r="C15" s="0" t="n">
        <v>1070.04</v>
      </c>
      <c r="D15" s="0" t="n">
        <v>1465.05</v>
      </c>
      <c r="E15" s="0" t="n">
        <v>1023.96</v>
      </c>
      <c r="F15" s="0" t="n">
        <v>1459.97</v>
      </c>
    </row>
    <row r="16" customFormat="false" ht="12.8" hidden="false" customHeight="false" outlineLevel="0" collapsed="false">
      <c r="A16" s="0" t="s">
        <v>123</v>
      </c>
      <c r="B16" s="0" t="n">
        <v>-213.34</v>
      </c>
      <c r="C16" s="0" t="n">
        <v>-146.41</v>
      </c>
      <c r="D16" s="0" t="n">
        <v>67.07</v>
      </c>
      <c r="E16" s="0" t="n">
        <v>-270.48</v>
      </c>
      <c r="F16" s="0" t="n">
        <v>-181.6</v>
      </c>
    </row>
    <row r="17" customFormat="false" ht="12.8" hidden="false" customHeight="false" outlineLevel="0" collapsed="false">
      <c r="A17" s="0" t="s">
        <v>124</v>
      </c>
      <c r="B17" s="0" t="n">
        <v>-226.64</v>
      </c>
      <c r="C17" s="0" t="n">
        <v>-344.59</v>
      </c>
      <c r="D17" s="0" t="n">
        <v>-395.01</v>
      </c>
      <c r="E17" s="0" t="n">
        <v>-436.13</v>
      </c>
      <c r="F17" s="0" t="n">
        <v>-401</v>
      </c>
    </row>
    <row r="18" customFormat="false" ht="12.8" hidden="false" customHeight="false" outlineLevel="0" collapsed="false">
      <c r="A18" s="0" t="s">
        <v>125</v>
      </c>
      <c r="B18" s="0" t="n">
        <v>4.39</v>
      </c>
      <c r="C18" s="0" t="n">
        <v>1.59</v>
      </c>
      <c r="D18" s="0" t="n">
        <v>5.09</v>
      </c>
      <c r="E18" s="0" t="n">
        <v>1.18</v>
      </c>
      <c r="F18" s="0" t="n">
        <v>5.01</v>
      </c>
    </row>
    <row r="19" customFormat="false" ht="12.8" hidden="false" customHeight="false" outlineLevel="0" collapsed="false">
      <c r="A19" s="0" t="s">
        <v>126</v>
      </c>
    </row>
    <row r="20" customFormat="false" ht="12.8" hidden="false" customHeight="false" outlineLevel="0" collapsed="false">
      <c r="A20" s="0" t="s">
        <v>127</v>
      </c>
    </row>
    <row r="21" customFormat="false" ht="12.8" hidden="false" customHeight="false" outlineLevel="0" collapsed="false">
      <c r="A21" s="0" t="s">
        <v>128</v>
      </c>
    </row>
    <row r="22" customFormat="false" ht="12.8" hidden="false" customHeight="false" outlineLevel="0" collapsed="false">
      <c r="A22" s="0" t="s">
        <v>129</v>
      </c>
      <c r="B22" s="0" t="n">
        <v>-242.96</v>
      </c>
      <c r="C22" s="0" t="n">
        <v>-386.69</v>
      </c>
      <c r="D22" s="0" t="n">
        <v>-396.48</v>
      </c>
      <c r="E22" s="0" t="n">
        <v>-429.98</v>
      </c>
      <c r="F22" s="0" t="n">
        <v>-438</v>
      </c>
    </row>
    <row r="23" customFormat="false" ht="12.8" hidden="false" customHeight="false" outlineLevel="0" collapsed="false">
      <c r="A23" s="0" t="s">
        <v>130</v>
      </c>
    </row>
    <row r="24" customFormat="false" ht="12.8" hidden="false" customHeight="false" outlineLevel="0" collapsed="false">
      <c r="A24" s="0" t="s">
        <v>131</v>
      </c>
      <c r="B24" s="0" t="n">
        <v>9.97</v>
      </c>
    </row>
    <row r="25" customFormat="false" ht="12.8" hidden="false" customHeight="false" outlineLevel="0" collapsed="false">
      <c r="A25" s="0" t="s">
        <v>132</v>
      </c>
      <c r="B25" s="0" t="n">
        <v>-455.24</v>
      </c>
      <c r="C25" s="0" t="n">
        <v>-729.69</v>
      </c>
      <c r="D25" s="0" t="n">
        <v>-786.4</v>
      </c>
      <c r="E25" s="0" t="n">
        <v>-864.92</v>
      </c>
      <c r="F25" s="0" t="n">
        <v>-833.98</v>
      </c>
    </row>
    <row r="26" customFormat="false" ht="12.8" hidden="false" customHeight="false" outlineLevel="0" collapsed="false">
      <c r="A26" s="0" t="s">
        <v>133</v>
      </c>
      <c r="B26" s="0" t="n">
        <v>1002.14</v>
      </c>
      <c r="C26" s="0" t="n">
        <v>108.5</v>
      </c>
      <c r="D26" s="0" t="n">
        <v>451.84</v>
      </c>
      <c r="E26" s="0" t="n">
        <v>857.9</v>
      </c>
      <c r="F26" s="0" t="n">
        <v>389.62</v>
      </c>
    </row>
    <row r="27" customFormat="false" ht="12.8" hidden="false" customHeight="false" outlineLevel="0" collapsed="false">
      <c r="A27" s="0" t="s">
        <v>134</v>
      </c>
      <c r="B27" s="0" t="n">
        <v>-958.79</v>
      </c>
      <c r="C27" s="0" t="n">
        <v>-13.26</v>
      </c>
      <c r="D27" s="0" t="n">
        <v>-362.09</v>
      </c>
      <c r="E27" s="0" t="n">
        <v>-26.6</v>
      </c>
      <c r="F27" s="0" t="n">
        <v>-602.82</v>
      </c>
    </row>
    <row r="28" customFormat="false" ht="12.8" hidden="false" customHeight="false" outlineLevel="0" collapsed="false">
      <c r="A28" s="0" t="s">
        <v>135</v>
      </c>
    </row>
    <row r="29" customFormat="false" ht="12.8" hidden="false" customHeight="false" outlineLevel="0" collapsed="false">
      <c r="A29" s="0" t="s">
        <v>136</v>
      </c>
      <c r="C29" s="0" t="n">
        <v>-114.67</v>
      </c>
      <c r="D29" s="0" t="n">
        <v>-433.82</v>
      </c>
      <c r="E29" s="0" t="n">
        <v>-158.55</v>
      </c>
      <c r="F29" s="0" t="n">
        <v>-262.8</v>
      </c>
    </row>
    <row r="30" customFormat="false" ht="12.8" hidden="false" customHeight="false" outlineLevel="0" collapsed="false">
      <c r="A30" s="0" t="s">
        <v>137</v>
      </c>
      <c r="B30" s="0" t="n">
        <v>-143.95</v>
      </c>
      <c r="C30" s="0" t="n">
        <v>-152.47</v>
      </c>
      <c r="D30" s="0" t="n">
        <v>-216.11</v>
      </c>
      <c r="E30" s="0" t="n">
        <v>-254.21</v>
      </c>
      <c r="F30" s="0" t="n">
        <v>-182.22</v>
      </c>
    </row>
    <row r="31" customFormat="false" ht="12.8" hidden="false" customHeight="false" outlineLevel="0" collapsed="false">
      <c r="A31" s="0" t="s">
        <v>138</v>
      </c>
      <c r="B31" s="0" t="n">
        <v>-143.95</v>
      </c>
      <c r="C31" s="0" t="n">
        <v>-152.47</v>
      </c>
      <c r="D31" s="0" t="n">
        <v>-216.11</v>
      </c>
      <c r="E31" s="0" t="n">
        <v>-254.21</v>
      </c>
      <c r="F31" s="0" t="n">
        <v>-182.22</v>
      </c>
    </row>
    <row r="32" customFormat="false" ht="12.8" hidden="false" customHeight="false" outlineLevel="0" collapsed="false">
      <c r="A32" s="0" t="s">
        <v>139</v>
      </c>
      <c r="B32" s="0" t="n">
        <v>-1.46</v>
      </c>
      <c r="C32" s="0" t="n">
        <v>-2.34</v>
      </c>
      <c r="D32" s="0" t="n">
        <v>-2.38</v>
      </c>
      <c r="E32" s="0" t="n">
        <v>-3.58</v>
      </c>
      <c r="F32" s="0" t="n">
        <v>-1.54</v>
      </c>
    </row>
    <row r="33" customFormat="false" ht="12.8" hidden="false" customHeight="false" outlineLevel="0" collapsed="false">
      <c r="A33" s="0" t="s">
        <v>140</v>
      </c>
      <c r="B33" s="0" t="n">
        <v>-102.06</v>
      </c>
      <c r="C33" s="0" t="n">
        <v>-174.24</v>
      </c>
      <c r="D33" s="0" t="n">
        <v>-562.57</v>
      </c>
      <c r="E33" s="0" t="n">
        <v>414.96</v>
      </c>
      <c r="F33" s="0" t="n">
        <v>-659.77</v>
      </c>
    </row>
    <row r="34" customFormat="false" ht="12.8" hidden="false" customHeight="false" outlineLevel="0" collapsed="false">
      <c r="A34" s="0" t="s">
        <v>141</v>
      </c>
      <c r="B34" s="0" t="n">
        <v>-10.04</v>
      </c>
      <c r="C34" s="0" t="n">
        <v>1.09</v>
      </c>
      <c r="D34" s="0" t="n">
        <v>0.89</v>
      </c>
      <c r="E34" s="0" t="n">
        <v>-6.61</v>
      </c>
      <c r="F34" s="0" t="n">
        <v>13</v>
      </c>
    </row>
    <row r="35" customFormat="false" ht="12.8" hidden="false" customHeight="false" outlineLevel="0" collapsed="false">
      <c r="A35" s="0" t="s">
        <v>142</v>
      </c>
      <c r="B35" s="0" t="n">
        <v>227.86</v>
      </c>
      <c r="C35" s="0" t="n">
        <v>167.21</v>
      </c>
      <c r="D35" s="0" t="n">
        <v>116.97</v>
      </c>
      <c r="E35" s="0" t="n">
        <v>567.38</v>
      </c>
      <c r="F35" s="0" t="n">
        <v>-20.78</v>
      </c>
    </row>
    <row r="36" customFormat="false" ht="12.8" hidden="false" customHeight="false" outlineLevel="0" collapsed="false">
      <c r="A36" s="0" t="s">
        <v>34</v>
      </c>
    </row>
    <row r="37" customFormat="false" ht="12.8" hidden="false" customHeight="false" outlineLevel="0" collapsed="false">
      <c r="A37" s="0" t="s">
        <v>143</v>
      </c>
      <c r="B37" s="0" t="n">
        <v>568.56</v>
      </c>
      <c r="C37" s="0" t="n">
        <v>725.45</v>
      </c>
      <c r="D37" s="0" t="n">
        <v>1070.04</v>
      </c>
      <c r="E37" s="0" t="n">
        <v>587.82</v>
      </c>
      <c r="F37" s="0" t="n">
        <v>1058.97</v>
      </c>
    </row>
    <row r="38" customFormat="false" ht="12.8" hidden="false" customHeight="false" outlineLevel="0" collapsed="false">
      <c r="A38" s="0" t="s">
        <v>5</v>
      </c>
      <c r="C38" s="3" t="n">
        <v>0.276</v>
      </c>
      <c r="D38" s="3" t="n">
        <v>0.475</v>
      </c>
      <c r="E38" s="0" t="s">
        <v>144</v>
      </c>
      <c r="F38" s="3" t="n">
        <v>0.802</v>
      </c>
    </row>
    <row r="39" customFormat="false" ht="12.8" hidden="false" customHeight="false" outlineLevel="0" collapsed="false">
      <c r="A39" s="0" t="s">
        <v>145</v>
      </c>
      <c r="B39" s="3" t="n">
        <v>0.139</v>
      </c>
      <c r="C39" s="3" t="n">
        <v>0.185</v>
      </c>
      <c r="D39" s="3" t="n">
        <v>0.253</v>
      </c>
      <c r="E39" s="3" t="n">
        <v>0.139</v>
      </c>
      <c r="F39" s="3" t="n">
        <v>0.218</v>
      </c>
    </row>
    <row r="40" customFormat="false" ht="12.8" hidden="false" customHeight="false" outlineLevel="0" collapsed="false">
      <c r="A40" s="0" t="s">
        <v>146</v>
      </c>
      <c r="B40" s="0" t="n">
        <v>549.23</v>
      </c>
      <c r="C40" s="0" t="n">
        <v>742.02</v>
      </c>
      <c r="D40" s="0" t="n">
        <v>890.26</v>
      </c>
      <c r="E40" s="0" t="n">
        <v>1096.93</v>
      </c>
      <c r="F40" s="0" t="n">
        <v>1550.66</v>
      </c>
    </row>
    <row r="41" customFormat="false" ht="12.8" hidden="false" customHeight="false" outlineLevel="0" collapsed="false">
      <c r="A41" s="0" t="s">
        <v>147</v>
      </c>
      <c r="B41" s="0" t="n">
        <v>777.09</v>
      </c>
      <c r="C41" s="0" t="n">
        <v>909.23</v>
      </c>
      <c r="D41" s="0" t="n">
        <v>1007.23</v>
      </c>
      <c r="E41" s="0" t="n">
        <v>1664.31</v>
      </c>
      <c r="F41" s="0" t="n">
        <v>1529.87</v>
      </c>
    </row>
    <row r="42" customFormat="false" ht="12.8" hidden="false" customHeight="false" outlineLevel="0" collapsed="false">
      <c r="A42" s="0" t="s">
        <v>148</v>
      </c>
      <c r="B42" s="0" t="n">
        <v>43.46</v>
      </c>
      <c r="C42" s="0" t="n">
        <v>16</v>
      </c>
      <c r="D42" s="0" t="n">
        <v>47.78</v>
      </c>
      <c r="E42" s="0" t="n">
        <v>66.49</v>
      </c>
      <c r="F42" s="0" t="n">
        <v>33.24</v>
      </c>
    </row>
    <row r="43" customFormat="false" ht="12.8" hidden="false" customHeight="false" outlineLevel="0" collapsed="false">
      <c r="A43" s="0" t="s">
        <v>149</v>
      </c>
      <c r="B43" s="0" t="n">
        <v>258.53</v>
      </c>
      <c r="C43" s="0" t="n">
        <v>100.52</v>
      </c>
      <c r="D43" s="0" t="n">
        <v>37.55</v>
      </c>
      <c r="E43" s="0" t="n">
        <v>111.23</v>
      </c>
      <c r="F43" s="0" t="n">
        <v>124.06</v>
      </c>
    </row>
    <row r="44" customFormat="false" ht="12.8" hidden="false" customHeight="false" outlineLevel="0" collapsed="false">
      <c r="A44" s="0" t="s">
        <v>150</v>
      </c>
      <c r="B44" s="0" t="n">
        <v>1.72</v>
      </c>
      <c r="C44" s="0" t="n">
        <v>1.8</v>
      </c>
      <c r="D44" s="0" t="n">
        <v>3.61</v>
      </c>
      <c r="E44" s="0" t="n">
        <v>0.85</v>
      </c>
      <c r="F44" s="0" t="n">
        <v>3.37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M54"/>
  <sheetViews>
    <sheetView showFormulas="false" showGridLines="true" showRowColHeaders="true" showZeros="true" rightToLeft="false" tabSelected="false" showOutlineSymbols="true" defaultGridColor="true" view="normal" topLeftCell="A4" colorId="64" zoomScale="29" zoomScaleNormal="29" zoomScalePageLayoutView="100" workbookViewId="0">
      <selection pane="topLeft" activeCell="D50" activeCellId="1" sqref="H8:N37 D50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4" width="11.52"/>
    <col collapsed="false" customWidth="true" hidden="false" outlineLevel="0" max="2" min="2" style="4" width="18.43"/>
    <col collapsed="false" customWidth="true" hidden="false" outlineLevel="0" max="12" min="3" style="4" width="9.2"/>
    <col collapsed="false" customWidth="false" hidden="false" outlineLevel="0" max="1024" min="13" style="4" width="11.52"/>
  </cols>
  <sheetData>
    <row r="2" customFormat="false" ht="17.95" hidden="false" customHeight="true" outlineLevel="0" collapsed="false">
      <c r="B2" s="5" t="s">
        <v>151</v>
      </c>
      <c r="C2" s="6"/>
      <c r="D2" s="6"/>
      <c r="E2" s="6"/>
      <c r="F2" s="6"/>
      <c r="G2" s="6"/>
      <c r="H2" s="6"/>
      <c r="I2" s="6"/>
      <c r="J2" s="6"/>
      <c r="K2" s="6"/>
      <c r="L2" s="6"/>
    </row>
    <row r="4" customFormat="false" ht="12.8" hidden="false" customHeight="false" outlineLevel="0" collapsed="false">
      <c r="B4" s="4" t="s">
        <v>152</v>
      </c>
      <c r="C4" s="7" t="n">
        <v>0.08</v>
      </c>
    </row>
    <row r="5" customFormat="false" ht="12.8" hidden="false" customHeight="false" outlineLevel="0" collapsed="false">
      <c r="B5" s="4" t="s">
        <v>153</v>
      </c>
      <c r="C5" s="7" t="n">
        <v>0.025</v>
      </c>
    </row>
    <row r="8" customFormat="false" ht="17.95" hidden="false" customHeight="true" outlineLevel="0" collapsed="false">
      <c r="B8" s="5" t="s">
        <v>0</v>
      </c>
      <c r="C8" s="6"/>
      <c r="D8" s="6"/>
      <c r="E8" s="6"/>
      <c r="F8" s="6"/>
      <c r="G8" s="6"/>
      <c r="H8" s="6" t="n">
        <v>0.5</v>
      </c>
      <c r="I8" s="6" t="n">
        <f aca="false">H8+1</f>
        <v>1.5</v>
      </c>
      <c r="J8" s="6" t="n">
        <f aca="false">I8+1</f>
        <v>2.5</v>
      </c>
      <c r="K8" s="6" t="n">
        <f aca="false">J8+1</f>
        <v>3.5</v>
      </c>
      <c r="L8" s="6" t="n">
        <f aca="false">K8+1</f>
        <v>4.5</v>
      </c>
    </row>
    <row r="9" customFormat="false" ht="12.8" hidden="false" customHeight="false" outlineLevel="0" collapsed="false">
      <c r="B9" s="8" t="s">
        <v>154</v>
      </c>
      <c r="C9" s="8" t="n">
        <v>2017</v>
      </c>
      <c r="D9" s="8" t="n">
        <f aca="false">C9+1</f>
        <v>2018</v>
      </c>
      <c r="E9" s="8" t="n">
        <f aca="false">D9+1</f>
        <v>2019</v>
      </c>
      <c r="F9" s="8" t="n">
        <f aca="false">E9+1</f>
        <v>2020</v>
      </c>
      <c r="G9" s="8" t="n">
        <f aca="false">F9+1</f>
        <v>2021</v>
      </c>
      <c r="H9" s="8" t="n">
        <f aca="false">G9+1</f>
        <v>2022</v>
      </c>
      <c r="I9" s="8" t="n">
        <f aca="false">H9+1</f>
        <v>2023</v>
      </c>
      <c r="J9" s="8" t="n">
        <f aca="false">I9+1</f>
        <v>2024</v>
      </c>
      <c r="K9" s="8" t="n">
        <f aca="false">J9+1</f>
        <v>2025</v>
      </c>
      <c r="L9" s="8" t="n">
        <f aca="false">K9+1</f>
        <v>2026</v>
      </c>
    </row>
    <row r="10" customFormat="false" ht="12.8" hidden="false" customHeight="false" outlineLevel="0" collapsed="false">
      <c r="B10" s="4" t="s">
        <v>155</v>
      </c>
      <c r="C10" s="9" t="n">
        <v>4099.45</v>
      </c>
      <c r="D10" s="9" t="n">
        <v>3918.34</v>
      </c>
      <c r="E10" s="9" t="n">
        <v>4225.03</v>
      </c>
      <c r="F10" s="9" t="n">
        <v>4226.47</v>
      </c>
      <c r="G10" s="9" t="n">
        <v>4861.02</v>
      </c>
      <c r="H10" s="9" t="n">
        <v>4895</v>
      </c>
      <c r="I10" s="9" t="n">
        <v>5502.13</v>
      </c>
      <c r="J10" s="9" t="n">
        <f aca="false">I10-((I10-$L$10)/($L$9-I9))</f>
        <v>6001.42</v>
      </c>
      <c r="K10" s="9" t="n">
        <f aca="false">J10-((J10-$L$10)/(L$9-J9))</f>
        <v>6500.71</v>
      </c>
      <c r="L10" s="9" t="n">
        <v>7000</v>
      </c>
    </row>
    <row r="11" customFormat="false" ht="12.8" hidden="false" customHeight="false" outlineLevel="0" collapsed="false">
      <c r="B11" s="10" t="s">
        <v>156</v>
      </c>
      <c r="D11" s="7" t="n">
        <f aca="false">D10/C10-1</f>
        <v>-0.0441790971959652</v>
      </c>
      <c r="E11" s="7" t="n">
        <f aca="false">E10/D10-1</f>
        <v>0.0782703900120969</v>
      </c>
      <c r="F11" s="7" t="n">
        <f aca="false">F10/E10-1</f>
        <v>0.000340825982300785</v>
      </c>
      <c r="G11" s="7" t="n">
        <f aca="false">G10/F10-1</f>
        <v>0.150137112058053</v>
      </c>
      <c r="H11" s="7" t="n">
        <f aca="false">H10/G10-1</f>
        <v>0.00699030244681143</v>
      </c>
      <c r="I11" s="7" t="n">
        <f aca="false">I10/H10-1</f>
        <v>0.12403064351379</v>
      </c>
      <c r="J11" s="7" t="n">
        <f aca="false">J10/I10-1</f>
        <v>0.0907448569917468</v>
      </c>
      <c r="K11" s="7" t="n">
        <f aca="false">K10/J10-1</f>
        <v>0.0831953104431951</v>
      </c>
      <c r="L11" s="7" t="n">
        <f aca="false">L10/K10-1</f>
        <v>0.0768054566347369</v>
      </c>
      <c r="M11" s="7"/>
    </row>
    <row r="12" customFormat="false" ht="12.8" hidden="false" customHeight="false" outlineLevel="0" collapsed="false">
      <c r="B12" s="10"/>
      <c r="D12" s="7"/>
      <c r="E12" s="7"/>
      <c r="F12" s="7"/>
      <c r="G12" s="7"/>
      <c r="H12" s="7"/>
      <c r="I12" s="7"/>
      <c r="J12" s="7"/>
      <c r="K12" s="7"/>
      <c r="L12" s="7"/>
    </row>
    <row r="13" customFormat="false" ht="12.8" hidden="false" customHeight="false" outlineLevel="0" collapsed="false">
      <c r="B13" s="4" t="s">
        <v>157</v>
      </c>
      <c r="C13" s="9" t="n">
        <v>924.29</v>
      </c>
      <c r="D13" s="9" t="n">
        <v>943.47</v>
      </c>
      <c r="E13" s="9" t="n">
        <v>1025.15</v>
      </c>
      <c r="F13" s="9" t="n">
        <v>869.14</v>
      </c>
      <c r="G13" s="9" t="n">
        <v>1216.24</v>
      </c>
      <c r="H13" s="9" t="n">
        <v>1188.33</v>
      </c>
      <c r="I13" s="9" t="n">
        <v>1452.01</v>
      </c>
      <c r="J13" s="9" t="n">
        <f aca="false">J10*J14</f>
        <v>1444.10422297009</v>
      </c>
      <c r="K13" s="9" t="n">
        <f aca="false">K10*K14</f>
        <v>1621.1038026475</v>
      </c>
      <c r="L13" s="9" t="n">
        <f aca="false">L10*L14</f>
        <v>1744.16216893135</v>
      </c>
    </row>
    <row r="14" customFormat="false" ht="12.8" hidden="false" customHeight="false" outlineLevel="0" collapsed="false">
      <c r="B14" s="10" t="s">
        <v>158</v>
      </c>
      <c r="C14" s="7" t="n">
        <f aca="false">C13/C10</f>
        <v>0.225466830916342</v>
      </c>
      <c r="D14" s="7" t="n">
        <f aca="false">D13/D10</f>
        <v>0.240783086715293</v>
      </c>
      <c r="E14" s="7" t="n">
        <f aca="false">E13/E10</f>
        <v>0.24263733038582</v>
      </c>
      <c r="F14" s="7" t="n">
        <f aca="false">F13/F10</f>
        <v>0.205642060632159</v>
      </c>
      <c r="G14" s="7" t="n">
        <f aca="false">G13/G10</f>
        <v>0.250202632369338</v>
      </c>
      <c r="H14" s="7" t="n">
        <f aca="false">H13/H10</f>
        <v>0.24276404494382</v>
      </c>
      <c r="I14" s="7" t="n">
        <f aca="false">I13/I10</f>
        <v>0.263899617057394</v>
      </c>
      <c r="J14" s="7" t="n">
        <f aca="false">AVERAGE(F14:I14)</f>
        <v>0.240627088750678</v>
      </c>
      <c r="K14" s="7" t="n">
        <f aca="false">AVERAGE(G14:J14)</f>
        <v>0.249373345780308</v>
      </c>
      <c r="L14" s="7" t="n">
        <f aca="false">AVERAGE(H14:K14)</f>
        <v>0.24916602413305</v>
      </c>
    </row>
    <row r="16" customFormat="false" ht="12.8" hidden="false" customHeight="false" outlineLevel="0" collapsed="false">
      <c r="B16" s="4" t="s">
        <v>159</v>
      </c>
      <c r="C16" s="4" t="n">
        <v>250.46</v>
      </c>
      <c r="D16" s="4" t="n">
        <v>18.69</v>
      </c>
      <c r="E16" s="4" t="n">
        <v>198.16</v>
      </c>
      <c r="F16" s="4" t="n">
        <v>71.04</v>
      </c>
      <c r="G16" s="4" t="n">
        <v>237.99</v>
      </c>
      <c r="H16" s="9" t="n">
        <f aca="false">H13*H17</f>
        <v>237.666</v>
      </c>
      <c r="I16" s="9" t="n">
        <f aca="false">I13*I17</f>
        <v>290.402</v>
      </c>
      <c r="J16" s="9" t="n">
        <f aca="false">J13*J17</f>
        <v>288.820844594019</v>
      </c>
      <c r="K16" s="9" t="n">
        <f aca="false">K13*K17</f>
        <v>324.220760529501</v>
      </c>
      <c r="L16" s="9" t="n">
        <f aca="false">L13*L17</f>
        <v>348.83243378627</v>
      </c>
    </row>
    <row r="17" customFormat="false" ht="12.8" hidden="false" customHeight="false" outlineLevel="0" collapsed="false">
      <c r="B17" s="11" t="s">
        <v>160</v>
      </c>
      <c r="C17" s="7" t="n">
        <f aca="false">C16/C13</f>
        <v>0.270975559618734</v>
      </c>
      <c r="D17" s="7" t="n">
        <f aca="false">D16/D13</f>
        <v>0.019809850869662</v>
      </c>
      <c r="E17" s="7" t="n">
        <f aca="false">E16/E13</f>
        <v>0.193298541676828</v>
      </c>
      <c r="F17" s="7" t="n">
        <f aca="false">F16/F13</f>
        <v>0.0817359688887866</v>
      </c>
      <c r="G17" s="7" t="n">
        <f aca="false">G16/G13</f>
        <v>0.195676840097349</v>
      </c>
      <c r="H17" s="7" t="n">
        <v>0.2</v>
      </c>
      <c r="I17" s="7" t="n">
        <v>0.2</v>
      </c>
      <c r="J17" s="7" t="n">
        <v>0.2</v>
      </c>
      <c r="K17" s="7" t="n">
        <v>0.2</v>
      </c>
      <c r="L17" s="7" t="n">
        <v>0.2</v>
      </c>
    </row>
    <row r="19" customFormat="false" ht="12.8" hidden="false" customHeight="false" outlineLevel="0" collapsed="false">
      <c r="B19" s="12" t="s">
        <v>161</v>
      </c>
      <c r="C19" s="13" t="n">
        <f aca="false">C13-C16</f>
        <v>673.83</v>
      </c>
      <c r="D19" s="13" t="n">
        <f aca="false">D13-D16</f>
        <v>924.78</v>
      </c>
      <c r="E19" s="13" t="n">
        <f aca="false">E13-E16</f>
        <v>826.99</v>
      </c>
      <c r="F19" s="13" t="n">
        <f aca="false">F13-F16</f>
        <v>798.1</v>
      </c>
      <c r="G19" s="13" t="n">
        <f aca="false">G13-G16</f>
        <v>978.25</v>
      </c>
      <c r="H19" s="13" t="n">
        <f aca="false">H13-H16</f>
        <v>950.664</v>
      </c>
      <c r="I19" s="13" t="n">
        <f aca="false">I13-I16</f>
        <v>1161.608</v>
      </c>
      <c r="J19" s="13" t="n">
        <f aca="false">J13-J16</f>
        <v>1155.28337837607</v>
      </c>
      <c r="K19" s="13" t="n">
        <f aca="false">K13-K16</f>
        <v>1296.883042118</v>
      </c>
      <c r="L19" s="13" t="n">
        <f aca="false">L13-L16</f>
        <v>1395.32973514508</v>
      </c>
    </row>
    <row r="21" customFormat="false" ht="12.8" hidden="false" customHeight="false" outlineLevel="0" collapsed="false">
      <c r="B21" s="14" t="s">
        <v>162</v>
      </c>
      <c r="C21" s="4" t="n">
        <v>312.66</v>
      </c>
      <c r="D21" s="4" t="n">
        <v>330.79</v>
      </c>
      <c r="E21" s="4" t="n">
        <v>394.78</v>
      </c>
      <c r="F21" s="4" t="n">
        <v>300.61</v>
      </c>
      <c r="G21" s="4" t="n">
        <v>297.65</v>
      </c>
      <c r="H21" s="9" t="n">
        <f aca="false">H10*H22</f>
        <v>378.369466369937</v>
      </c>
      <c r="I21" s="9" t="n">
        <f aca="false">I10*I22</f>
        <v>426.430514690975</v>
      </c>
      <c r="J21" s="9" t="n">
        <f aca="false">J10*J22</f>
        <v>456.82314883987</v>
      </c>
      <c r="K21" s="9" t="n">
        <f aca="false">K10*K22</f>
        <v>472.311256056384</v>
      </c>
      <c r="L21" s="9" t="n">
        <f aca="false">L10*L22</f>
        <v>510.729036397752</v>
      </c>
    </row>
    <row r="22" customFormat="false" ht="12.8" hidden="false" customHeight="false" outlineLevel="0" collapsed="false">
      <c r="B22" s="11" t="s">
        <v>163</v>
      </c>
      <c r="C22" s="7" t="n">
        <f aca="false">C21/C10</f>
        <v>0.076268767761529</v>
      </c>
      <c r="D22" s="7" t="n">
        <f aca="false">D21/D10</f>
        <v>0.0844209537712399</v>
      </c>
      <c r="E22" s="7" t="n">
        <f aca="false">E21/E10</f>
        <v>0.0934383897865814</v>
      </c>
      <c r="F22" s="7" t="n">
        <f aca="false">F21/F10</f>
        <v>0.0711255492171954</v>
      </c>
      <c r="G22" s="7" t="n">
        <f aca="false">G21/G10</f>
        <v>0.0612320048055758</v>
      </c>
      <c r="H22" s="7" t="n">
        <f aca="false">AVERAGE(C22:G22)</f>
        <v>0.0772971330684243</v>
      </c>
      <c r="I22" s="7" t="n">
        <f aca="false">AVERAGE(D22:H22)</f>
        <v>0.0775028061298034</v>
      </c>
      <c r="J22" s="7" t="n">
        <f aca="false">AVERAGE(E22:I22)</f>
        <v>0.076119176601516</v>
      </c>
      <c r="K22" s="7" t="n">
        <f aca="false">AVERAGE(F22:J22)</f>
        <v>0.072655333964503</v>
      </c>
      <c r="L22" s="7" t="n">
        <f aca="false">AVERAGE(G22:K22)</f>
        <v>0.0729612909139645</v>
      </c>
    </row>
    <row r="24" customFormat="false" ht="12.8" hidden="false" customHeight="false" outlineLevel="0" collapsed="false">
      <c r="B24" s="4" t="s">
        <v>164</v>
      </c>
      <c r="C24" s="9" t="n">
        <v>226.64</v>
      </c>
      <c r="D24" s="9" t="n">
        <v>344.59</v>
      </c>
      <c r="E24" s="9" t="n">
        <v>395.01</v>
      </c>
      <c r="F24" s="9" t="n">
        <v>436.13</v>
      </c>
      <c r="G24" s="9" t="n">
        <v>401</v>
      </c>
      <c r="H24" s="9" t="n">
        <f aca="false">H10*H25</f>
        <v>413.533763817961</v>
      </c>
      <c r="I24" s="9" t="n">
        <f aca="false">I10*I25</f>
        <v>496.951983946929</v>
      </c>
      <c r="J24" s="9" t="n">
        <f aca="false">J10*J25</f>
        <v>544.900985002601</v>
      </c>
      <c r="K24" s="9" t="n">
        <f aca="false">K10*K25</f>
        <v>586.727078500537</v>
      </c>
      <c r="L24" s="9" t="n">
        <f aca="false">L10*L25</f>
        <v>613.682917892221</v>
      </c>
    </row>
    <row r="25" customFormat="false" ht="12.8" hidden="false" customHeight="false" outlineLevel="0" collapsed="false">
      <c r="B25" s="11" t="s">
        <v>163</v>
      </c>
      <c r="C25" s="7" t="n">
        <f aca="false">C24/C10</f>
        <v>0.0552854651233702</v>
      </c>
      <c r="D25" s="7" t="n">
        <f aca="false">D24/D10</f>
        <v>0.087942853351164</v>
      </c>
      <c r="E25" s="7" t="n">
        <f aca="false">E24/E10</f>
        <v>0.0934928272698656</v>
      </c>
      <c r="F25" s="7" t="n">
        <f aca="false">F24/F10</f>
        <v>0.103190132663902</v>
      </c>
      <c r="G25" s="7" t="n">
        <f aca="false">G24/G10</f>
        <v>0.0824929747254691</v>
      </c>
      <c r="H25" s="7" t="n">
        <f aca="false">AVERAGE(C25:G25)</f>
        <v>0.0844808506267541</v>
      </c>
      <c r="I25" s="7" t="n">
        <f aca="false">AVERAGE(D25:H25)</f>
        <v>0.0903199277274309</v>
      </c>
      <c r="J25" s="7" t="n">
        <f aca="false">AVERAGE(E25:I25)</f>
        <v>0.0907953426026842</v>
      </c>
      <c r="K25" s="7" t="n">
        <f aca="false">AVERAGE(F25:J25)</f>
        <v>0.090255845669248</v>
      </c>
      <c r="L25" s="7" t="n">
        <f aca="false">AVERAGE(G25:K25)</f>
        <v>0.0876689882703173</v>
      </c>
    </row>
    <row r="27" customFormat="false" ht="12.8" hidden="false" customHeight="false" outlineLevel="0" collapsed="false">
      <c r="B27" s="4" t="s">
        <v>165</v>
      </c>
      <c r="C27" s="4" t="n">
        <v>213.34</v>
      </c>
      <c r="D27" s="4" t="n">
        <v>146.41</v>
      </c>
      <c r="E27" s="4" t="n">
        <v>-67.07</v>
      </c>
      <c r="F27" s="4" t="n">
        <v>270.48</v>
      </c>
      <c r="G27" s="4" t="n">
        <v>181.6</v>
      </c>
      <c r="H27" s="9" t="n">
        <f aca="false">H28*H10</f>
        <v>171.214451260447</v>
      </c>
      <c r="I27" s="9" t="n">
        <f aca="false">I28*I10</f>
        <v>173.672938059516</v>
      </c>
      <c r="J27" s="9" t="n">
        <f aca="false">J28*J10</f>
        <v>182.470449601128</v>
      </c>
      <c r="K27" s="9" t="n">
        <f aca="false">K28*K10</f>
        <v>257.820393077459</v>
      </c>
      <c r="L27" s="9" t="n">
        <f aca="false">L28*L10</f>
        <v>243.551551256435</v>
      </c>
    </row>
    <row r="28" customFormat="false" ht="12.8" hidden="false" customHeight="false" outlineLevel="0" collapsed="false">
      <c r="B28" s="11" t="s">
        <v>163</v>
      </c>
      <c r="C28" s="7" t="n">
        <f aca="false">C27/C10</f>
        <v>0.0520411274683189</v>
      </c>
      <c r="D28" s="7" t="n">
        <f aca="false">D27/D10</f>
        <v>0.0373653128620793</v>
      </c>
      <c r="E28" s="7" t="n">
        <f aca="false">E27/E10</f>
        <v>-0.0158744434950758</v>
      </c>
      <c r="F28" s="7" t="n">
        <f aca="false">F27/F10</f>
        <v>0.0639966686147068</v>
      </c>
      <c r="G28" s="7" t="n">
        <f aca="false">G27/G10</f>
        <v>0.0373584144891401</v>
      </c>
      <c r="H28" s="7" t="n">
        <f aca="false">AVERAGE(C28:G28)</f>
        <v>0.0349774159878339</v>
      </c>
      <c r="I28" s="7" t="n">
        <f aca="false">AVERAGE(D28:H28)</f>
        <v>0.0315646736917369</v>
      </c>
      <c r="J28" s="7" t="n">
        <f aca="false">AVERAGE(E28:I28)</f>
        <v>0.0304045458576684</v>
      </c>
      <c r="K28" s="7" t="n">
        <f aca="false">AVERAGE(F28:J28)</f>
        <v>0.0396603437282172</v>
      </c>
      <c r="L28" s="7" t="n">
        <f aca="false">AVERAGE(G28:K28)</f>
        <v>0.0347930787509193</v>
      </c>
    </row>
    <row r="30" customFormat="false" ht="12.8" hidden="false" customHeight="false" outlineLevel="0" collapsed="false">
      <c r="B30" s="8" t="s">
        <v>166</v>
      </c>
      <c r="C30" s="4" t="n">
        <f aca="false">C19+C21-C24-C27</f>
        <v>546.51</v>
      </c>
      <c r="D30" s="4" t="n">
        <f aca="false">D19+D21-D24-D27</f>
        <v>764.57</v>
      </c>
      <c r="E30" s="4" t="n">
        <f aca="false">E19+E21-E24-E27</f>
        <v>893.83</v>
      </c>
      <c r="F30" s="4" t="n">
        <f aca="false">F19+F21-F24-F27</f>
        <v>392.1</v>
      </c>
      <c r="G30" s="4" t="n">
        <f aca="false">G19+G21-G24-G27</f>
        <v>693.3</v>
      </c>
      <c r="H30" s="9" t="n">
        <f aca="false">H19+H21-H24-H27</f>
        <v>744.285251291529</v>
      </c>
      <c r="I30" s="9" t="n">
        <f aca="false">I19+I21-I24-I27</f>
        <v>917.413592684529</v>
      </c>
      <c r="J30" s="9" t="n">
        <f aca="false">J19+J21-J24-J27</f>
        <v>884.735092612215</v>
      </c>
      <c r="K30" s="9" t="n">
        <f aca="false">K19+K21-K24-K27</f>
        <v>924.646826596391</v>
      </c>
      <c r="L30" s="9" t="n">
        <f aca="false">L19+L21-L24-L27</f>
        <v>1048.82430239418</v>
      </c>
    </row>
    <row r="31" customFormat="false" ht="12.8" hidden="false" customHeight="false" outlineLevel="0" collapsed="false">
      <c r="B31" s="4" t="s">
        <v>167</v>
      </c>
      <c r="H31" s="9" t="n">
        <f aca="false">H34*H30/((1+$C$5)^H8)</f>
        <v>326.286894548405</v>
      </c>
      <c r="I31" s="9" t="n">
        <f aca="false">I30/((1+$C$5)^I8)</f>
        <v>884.055178403064</v>
      </c>
      <c r="J31" s="9" t="n">
        <f aca="false">J30/((1+$C$5)^J8)</f>
        <v>831.77064715536</v>
      </c>
      <c r="K31" s="9" t="n">
        <f aca="false">K30/((1+$C$5)^K8)</f>
        <v>848.090805022448</v>
      </c>
      <c r="L31" s="9" t="n">
        <f aca="false">L30/((1+$C$5)^L8)</f>
        <v>938.523923718185</v>
      </c>
    </row>
    <row r="32" customFormat="false" ht="12.8" hidden="false" customHeight="false" outlineLevel="0" collapsed="false">
      <c r="B32" s="15" t="n">
        <v>2022</v>
      </c>
      <c r="H32" s="9"/>
      <c r="I32" s="9"/>
      <c r="J32" s="9"/>
      <c r="K32" s="9"/>
      <c r="L32" s="9"/>
    </row>
    <row r="34" customFormat="false" ht="12.8" hidden="false" customHeight="false" outlineLevel="0" collapsed="false">
      <c r="B34" s="4" t="s">
        <v>168</v>
      </c>
      <c r="H34" s="7" t="n">
        <v>0.443835616438356</v>
      </c>
      <c r="L34" s="9" t="n">
        <f aca="false">(L31*(1+C5))/(C4-C5)</f>
        <v>17490.6731238389</v>
      </c>
    </row>
    <row r="35" customFormat="false" ht="12.8" hidden="false" customHeight="false" outlineLevel="0" collapsed="false">
      <c r="B35" s="4" t="s">
        <v>169</v>
      </c>
      <c r="L35" s="9" t="n">
        <f aca="false">L34/(1+C4)^L8</f>
        <v>12370.8523592823</v>
      </c>
    </row>
    <row r="37" customFormat="false" ht="12.8" hidden="false" customHeight="false" outlineLevel="0" collapsed="false">
      <c r="B37" s="4" t="s">
        <v>170</v>
      </c>
      <c r="L37" s="9" t="n">
        <f aca="false">SUM(L35,H31:L31)</f>
        <v>16199.5798081298</v>
      </c>
    </row>
    <row r="38" customFormat="false" ht="12.8" hidden="false" customHeight="false" outlineLevel="0" collapsed="false">
      <c r="B38" s="4" t="s">
        <v>171</v>
      </c>
      <c r="L38" s="9" t="n">
        <v>1352.13</v>
      </c>
    </row>
    <row r="39" customFormat="false" ht="12.8" hidden="false" customHeight="false" outlineLevel="0" collapsed="false">
      <c r="B39" s="4" t="s">
        <v>172</v>
      </c>
      <c r="L39" s="2" t="n">
        <v>2630.01</v>
      </c>
    </row>
    <row r="40" customFormat="false" ht="12.8" hidden="false" customHeight="false" outlineLevel="0" collapsed="false">
      <c r="B40" s="4" t="s">
        <v>173</v>
      </c>
      <c r="L40" s="9" t="n">
        <f aca="false">L37+L38-L39</f>
        <v>14921.6998081298</v>
      </c>
    </row>
    <row r="41" customFormat="false" ht="12.8" hidden="false" customHeight="false" outlineLevel="0" collapsed="false">
      <c r="B41" s="4" t="s">
        <v>174</v>
      </c>
      <c r="L41" s="4" t="n">
        <v>185.07</v>
      </c>
    </row>
    <row r="42" customFormat="false" ht="12.8" hidden="false" customHeight="false" outlineLevel="0" collapsed="false">
      <c r="B42" s="4" t="s">
        <v>175</v>
      </c>
      <c r="L42" s="9" t="n">
        <f aca="false">L40/L41</f>
        <v>80.62732916264</v>
      </c>
    </row>
    <row r="45" customFormat="false" ht="18.55" hidden="false" customHeight="true" outlineLevel="0" collapsed="false">
      <c r="B45" s="5" t="s">
        <v>176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</row>
    <row r="48" customFormat="false" ht="24.75" hidden="false" customHeight="true" outlineLevel="0" collapsed="false">
      <c r="F48" s="17" t="s">
        <v>153</v>
      </c>
    </row>
    <row r="49" customFormat="false" ht="12.8" hidden="false" customHeight="false" outlineLevel="0" collapsed="false">
      <c r="C49" s="18" t="n">
        <f aca="false">L42</f>
        <v>80.62732916264</v>
      </c>
      <c r="D49" s="19" t="n">
        <f aca="false">E49-0.5%</f>
        <v>0.015</v>
      </c>
      <c r="E49" s="19" t="n">
        <f aca="false">F49-0.5%</f>
        <v>0.02</v>
      </c>
      <c r="F49" s="19" t="n">
        <v>0.025</v>
      </c>
      <c r="G49" s="19" t="n">
        <f aca="false">F49+0.5%</f>
        <v>0.03</v>
      </c>
      <c r="H49" s="19" t="n">
        <f aca="false">G49+0.5%</f>
        <v>0.035</v>
      </c>
    </row>
    <row r="50" customFormat="false" ht="12.8" hidden="false" customHeight="false" outlineLevel="0" collapsed="false">
      <c r="C50" s="19" t="n">
        <v>0.07</v>
      </c>
      <c r="D50" s="20" t="n">
        <f aca="true">TABLE($C$49,$C$4,$C50,$C$5,D$49)</f>
        <v>86.4977859634484</v>
      </c>
      <c r="E50" s="21" t="n">
        <f aca="true">TABLE($C$49,$C$4,$C50,$C$5,E$49)</f>
        <v>92.0652676370292</v>
      </c>
      <c r="F50" s="21" t="n">
        <f aca="true">TABLE($C$49,$C$4,$C50,$C$5,F$49)</f>
        <v>98.9741412044632</v>
      </c>
      <c r="G50" s="21" t="n">
        <f aca="true">TABLE($C$49,$C$4,$C50,$C$5,G$49)</f>
        <v>107.723926353223</v>
      </c>
      <c r="H50" s="22" t="n">
        <f aca="true">TABLE($C$49,$C$4,$C50,$C$5,H$49)</f>
        <v>119.099721368177</v>
      </c>
    </row>
    <row r="51" customFormat="false" ht="12.8" hidden="false" customHeight="false" outlineLevel="0" collapsed="false">
      <c r="C51" s="19" t="n">
        <v>0.075</v>
      </c>
      <c r="D51" s="23" t="n">
        <f aca="true">TABLE($C$49,$C$4,$C51,$C$5,D$49)</f>
        <v>79.1137745649167</v>
      </c>
      <c r="E51" s="9" t="n">
        <f aca="true">TABLE($C$49,$C$4,$C51,$C$5,E$49)</f>
        <v>83.502750872596</v>
      </c>
      <c r="F51" s="9" t="n">
        <f aca="true">TABLE($C$49,$C$4,$C51,$C$5,F$49)</f>
        <v>88.8632929386806</v>
      </c>
      <c r="G51" s="9" t="n">
        <f aca="true">TABLE($C$49,$C$4,$C51,$C$5,G$49)</f>
        <v>95.5161418603064</v>
      </c>
      <c r="H51" s="24" t="n">
        <f aca="true">TABLE($C$49,$C$4,$C51,$C$5,H$49)</f>
        <v>103.942530783225</v>
      </c>
    </row>
    <row r="52" customFormat="false" ht="12.8" hidden="false" customHeight="false" outlineLevel="0" collapsed="false">
      <c r="B52" s="25" t="s">
        <v>152</v>
      </c>
      <c r="C52" s="19" t="n">
        <v>0.08</v>
      </c>
      <c r="D52" s="23" t="n">
        <f aca="true">TABLE($C$49,$C$4,$C52,$C$5,D$49)</f>
        <v>72.8977701222105</v>
      </c>
      <c r="E52" s="9" t="n">
        <f aca="true">TABLE($C$49,$C$4,$C52,$C$5,E$49)</f>
        <v>76.4014013061199</v>
      </c>
      <c r="F52" s="9" t="n">
        <f aca="true">TABLE($C$49,$C$4,$C52,$C$5,F$49)</f>
        <v>80.62732916264</v>
      </c>
      <c r="G52" s="9" t="n">
        <f aca="true">TABLE($C$49,$C$4,$C52,$C$5,G$49)</f>
        <v>85.7894386207627</v>
      </c>
      <c r="H52" s="24" t="n">
        <f aca="true">TABLE($C$49,$C$4,$C52,$C$5,H$49)</f>
        <v>92.1967826553733</v>
      </c>
    </row>
    <row r="53" customFormat="false" ht="12.8" hidden="false" customHeight="false" outlineLevel="0" collapsed="false">
      <c r="C53" s="19" t="n">
        <v>0.085</v>
      </c>
      <c r="D53" s="23" t="n">
        <f aca="true">TABLE($C$49,$C$4,$C53,$C$5,D$49)</f>
        <v>67.5986023891732</v>
      </c>
      <c r="E53" s="9" t="n">
        <f aca="true">TABLE($C$49,$C$4,$C53,$C$5,E$49)</f>
        <v>70.4230917556018</v>
      </c>
      <c r="F53" s="9" t="n">
        <f aca="true">TABLE($C$49,$C$4,$C53,$C$5,F$49)</f>
        <v>73.796533290172</v>
      </c>
      <c r="G53" s="9" t="n">
        <f aca="true">TABLE($C$49,$C$4,$C53,$C$5,G$49)</f>
        <v>77.8660904896046</v>
      </c>
      <c r="H53" s="24" t="n">
        <f aca="true">TABLE($C$49,$C$4,$C53,$C$5,H$49)</f>
        <v>82.8378896011251</v>
      </c>
    </row>
    <row r="54" customFormat="false" ht="12.8" hidden="false" customHeight="false" outlineLevel="0" collapsed="false">
      <c r="C54" s="19" t="n">
        <v>0.09</v>
      </c>
      <c r="D54" s="26" t="n">
        <f aca="true">TABLE($C$49,$C$4,$C54,$C$5,D$49)</f>
        <v>63.0321079792219</v>
      </c>
      <c r="E54" s="27" t="n">
        <f aca="true">TABLE($C$49,$C$4,$C54,$C$5,E$49)</f>
        <v>65.3263324277987</v>
      </c>
      <c r="F54" s="27" t="n">
        <f aca="true">TABLE($C$49,$C$4,$C54,$C$5,F$49)</f>
        <v>68.0457482752485</v>
      </c>
      <c r="G54" s="27" t="n">
        <f aca="true">TABLE($C$49,$C$4,$C54,$C$5,G$49)</f>
        <v>71.2943134362186</v>
      </c>
      <c r="H54" s="28" t="n">
        <f aca="true">TABLE($C$49,$C$4,$C54,$C$5,H$49)</f>
        <v>75.2138772906799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</TotalTime>
  <Application>LibreOffice/7.3.4.2$MacOSX_X86_64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2022-07-21T23:49:16Z</dcterms:created>
  <dc:creator/>
  <dc:description/>
  <dc:language>de-DE</dc:language>
  <cp:lastModifiedBy/>
  <dcterms:modified xsi:type="dcterms:W3CDTF">2022-07-22T19:19:34Z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