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2"/>
    <sheet name="Multiple choices" sheetId="2" state="visible" r:id="rId3"/>
    <sheet name="mor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<sst xmlns="http://schemas.openxmlformats.org/spreadsheetml/2006/main" count="736" uniqueCount="321">
  <si>
    <t xml:space="preserve">Digital Object Identifier</t>
  </si>
  <si>
    <t xml:space="preserve">Title</t>
  </si>
  <si>
    <t xml:space="preserve">First author</t>
  </si>
  <si>
    <t xml:space="preserve">Year</t>
  </si>
  <si>
    <t xml:space="preserve">CMOS technological node</t>
  </si>
  <si>
    <t xml:space="preserve">Number of gain stages</t>
  </si>
  <si>
    <t xml:space="preserve">Signal
Configuration</t>
  </si>
  <si>
    <t xml:space="preserve">Test setup</t>
  </si>
  <si>
    <t xml:space="preserve">Feedback factor (beta)</t>
  </si>
  <si>
    <t xml:space="preserve">Experimental method</t>
  </si>
  <si>
    <t xml:space="preserve">Effective capacitive load</t>
  </si>
  <si>
    <t xml:space="preserve">Overall supply VDD-VSS</t>
  </si>
  <si>
    <t xml:space="preserve">Input Voltage Step</t>
  </si>
  <si>
    <t xml:space="preserve">Positive Slew Rate</t>
  </si>
  <si>
    <t xml:space="preserve">Negative Slew Rate</t>
  </si>
  <si>
    <t xml:space="preserve">Unity-gain frequency</t>
  </si>
  <si>
    <t xml:space="preserve">Settling Time (positive step)</t>
  </si>
  <si>
    <t xml:space="preserve">Settling Time (negative step)</t>
  </si>
  <si>
    <t xml:space="preserve">Settling Error</t>
  </si>
  <si>
    <t xml:space="preserve">Power</t>
  </si>
  <si>
    <t xml:space="preserve">Area</t>
  </si>
  <si>
    <t xml:space="preserve">Open-loop DC gain</t>
  </si>
  <si>
    <t xml:space="preserve">Phase Margin</t>
  </si>
  <si>
    <t xml:space="preserve">DOI</t>
  </si>
  <si>
    <t xml:space="preserve">TITL</t>
  </si>
  <si>
    <t xml:space="preserve">AU1</t>
  </si>
  <si>
    <t xml:space="preserve">YEAR</t>
  </si>
  <si>
    <t xml:space="preserve">CMOS</t>
  </si>
  <si>
    <t xml:space="preserve">NS</t>
  </si>
  <si>
    <t xml:space="preserve">SCFG</t>
  </si>
  <si>
    <t xml:space="preserve">TEST</t>
  </si>
  <si>
    <t xml:space="preserve">BETA</t>
  </si>
  <si>
    <t xml:space="preserve">EXPM</t>
  </si>
  <si>
    <t xml:space="preserve">CLE</t>
  </si>
  <si>
    <t xml:space="preserve">SUP</t>
  </si>
  <si>
    <t xml:space="preserve">DVS</t>
  </si>
  <si>
    <t xml:space="preserve">SRP</t>
  </si>
  <si>
    <t xml:space="preserve">SRN</t>
  </si>
  <si>
    <t xml:space="preserve">UGF</t>
  </si>
  <si>
    <t xml:space="preserve">TSP</t>
  </si>
  <si>
    <t xml:space="preserve">TSN</t>
  </si>
  <si>
    <t xml:space="preserve">SERR</t>
  </si>
  <si>
    <t xml:space="preserve">PWR</t>
  </si>
  <si>
    <t xml:space="preserve">AREA</t>
  </si>
  <si>
    <t xml:space="preserve">A0</t>
  </si>
  <si>
    <t xml:space="preserve">PM</t>
  </si>
  <si>
    <t xml:space="preserve">[nm]</t>
  </si>
  <si>
    <t xml:space="preserve">[pF]</t>
  </si>
  <si>
    <t xml:space="preserve">[V]</t>
  </si>
  <si>
    <t xml:space="preserve">[V/us]</t>
  </si>
  <si>
    <t xml:space="preserve">[MHz]</t>
  </si>
  <si>
    <t xml:space="preserve">[ns]</t>
  </si>
  <si>
    <t xml:space="preserve">[%]</t>
  </si>
  <si>
    <t xml:space="preserve">[uW]</t>
  </si>
  <si>
    <t xml:space="preserve">[mm2]</t>
  </si>
  <si>
    <t xml:space="preserve">[dB]</t>
  </si>
  <si>
    <t xml:space="preserve">[degree]</t>
  </si>
  <si>
    <t xml:space="preserve">10.1109/TCSI.2023.3239757</t>
  </si>
  <si>
    <t xml:space="preserve">Power-Efficient Single-Stage Class-AB OTA Based on Non-Linear Nested Current Mirrors</t>
  </si>
  <si>
    <t xml:space="preserve">Beloso</t>
  </si>
  <si>
    <t xml:space="preserve">Single-ended</t>
  </si>
  <si>
    <t xml:space="preserve">Unity-gain buffer</t>
  </si>
  <si>
    <t xml:space="preserve">Measured</t>
  </si>
  <si>
    <t xml:space="preserve">10.1109/TVLSI.2022.3218741</t>
  </si>
  <si>
    <t xml:space="preserve">Implementation of a Multipath Fully Differential OTA in 0.18-μm CMOS Process</t>
  </si>
  <si>
    <t xml:space="preserve">Akbari</t>
  </si>
  <si>
    <t xml:space="preserve">Fully-differential</t>
  </si>
  <si>
    <t xml:space="preserve">RC-beta </t>
  </si>
  <si>
    <t xml:space="preserve">10.1109/ACCESS.2020.3044608</t>
  </si>
  <si>
    <t xml:space="preserve">A High Slew-Rate Enhancement Class-AB Operational Transconductance Amplifier (OTA) for Switched-Capacitor (SC) Applications</t>
  </si>
  <si>
    <t xml:space="preserve">Kim</t>
  </si>
  <si>
    <t xml:space="preserve">Switched-cap configuration</t>
  </si>
  <si>
    <t xml:space="preserve">Simulated</t>
  </si>
  <si>
    <t xml:space="preserve">10.1109/TCSII.2019.2924983</t>
  </si>
  <si>
    <t xml:space="preserve">Bandwidth and Slew Rate Enhanced OTA With Sustainable Dynamic Bias</t>
  </si>
  <si>
    <t xml:space="preserve">Hung</t>
  </si>
  <si>
    <t xml:space="preserve">10.1109/ACCESS.2019.2896089</t>
  </si>
  <si>
    <t xml:space="preserve">98-dB Gain Class-AB OTA With 100 pF Load Capacitor in 180-nm Digital CMOS Process</t>
  </si>
  <si>
    <t xml:space="preserve">Anisheh</t>
  </si>
  <si>
    <t xml:space="preserve">10.1109/TCSI.2016.2577838</t>
  </si>
  <si>
    <t xml:space="preserve">Variable-Mirror Amplifier: A New Family of Process-Independent Class-AB Single-Stage OTAs for Low-Power SC Circuits</t>
  </si>
  <si>
    <t xml:space="preserve">Sutula</t>
  </si>
  <si>
    <t xml:space="preserve">10.1109/JSSC.2015.2453195</t>
  </si>
  <si>
    <t xml:space="preserve">Nested-Current-Mirror Rail-to-Rail-Output Single-Stage Amplifier With Enhancements of DC Gain, GBW and Slew Rate</t>
  </si>
  <si>
    <t xml:space="preserve">Yan</t>
  </si>
  <si>
    <t xml:space="preserve">10.1109/JSSC.2015.2453196</t>
  </si>
  <si>
    <t xml:space="preserve">10.1109/JSSC.2015.2453197</t>
  </si>
  <si>
    <t xml:space="preserve">10.1109/TVLSI.2013.2256946</t>
  </si>
  <si>
    <t xml:space="preserve">Power Efficient Class AB Op-Amps With High and Symmetrical Slew Rate</t>
  </si>
  <si>
    <t xml:space="preserve">Aguado</t>
  </si>
  <si>
    <t xml:space="preserve">10.1109/TCSI.2006.887639</t>
  </si>
  <si>
    <t xml:space="preserve">Super Class-AB OTAs With Adaptive Biasing and Dynamic Output Current Scaling</t>
  </si>
  <si>
    <t xml:space="preserve">Galan</t>
  </si>
  <si>
    <t xml:space="preserve">10.1109/JSSC.2005.845977</t>
  </si>
  <si>
    <t xml:space="preserve">Low-Voltage Super class AB CMOS OTA cells with very high slew rate and power efficiency</t>
  </si>
  <si>
    <t xml:space="preserve">Lopez</t>
  </si>
  <si>
    <t xml:space="preserve">10.1109/TCSI.2016.2584919</t>
  </si>
  <si>
    <t xml:space="preserve">A pseudo single-stage amplifier with an adaptively varied medium impedance node for ultra-high slew rate and wide-range capacitive-load drivability</t>
  </si>
  <si>
    <t xml:space="preserve">Hong</t>
  </si>
  <si>
    <t xml:space="preserve">10.1109/TCSII.2017.2700060</t>
  </si>
  <si>
    <t xml:space="preserve">Enhanced single-stage folded cascode OTA suitable for large capacitive loads</t>
  </si>
  <si>
    <t xml:space="preserve">10.1109/JSSC.2018.2844371</t>
  </si>
  <si>
    <t xml:space="preserve">Super class-AB recycling folded cascode OTA</t>
  </si>
  <si>
    <t xml:space="preserve">Garde</t>
  </si>
  <si>
    <t xml:space="preserve">10.1109/TCSI.2020.2988310</t>
  </si>
  <si>
    <t xml:space="preserve">A robust local positive feedback based performance enhancement strategy for non-recycling folded cascode OTA</t>
  </si>
  <si>
    <t xml:space="preserve">Wang</t>
  </si>
  <si>
    <t xml:space="preserve">10.1109/TCSI.2021.3089339</t>
  </si>
  <si>
    <t xml:space="preserve">Design of digital OTAs with operation down to 0.3 V and nW power for direct harvesting</t>
  </si>
  <si>
    <t xml:space="preserve">Toledo</t>
  </si>
  <si>
    <t xml:space="preserve">10.1109/ACCESS.2020.2967870</t>
  </si>
  <si>
    <t xml:space="preserve">A high current efficiency two-stage amplifier with inner feedforward path compensation technique</t>
  </si>
  <si>
    <t xml:space="preserve">Xin</t>
  </si>
  <si>
    <t xml:space="preserve">10.1109/TCSII.2017.2742240</t>
  </si>
  <si>
    <t xml:space="preserve">A topology of fully differential class-AB symmetrical OTA with improved CMRR with respect to reference 10 (comparison ref)</t>
  </si>
  <si>
    <t xml:space="preserve">Centurelli</t>
  </si>
  <si>
    <t xml:space="preserve">Unity-gain R-beta</t>
  </si>
  <si>
    <t xml:space="preserve">10.1109/TCSI.2017.2681964</t>
  </si>
  <si>
    <t xml:space="preserve">0.9-V classAB Miller OTA in 0.35-μm CMOS with threshold-lowered non-tailed differential pair</t>
  </si>
  <si>
    <t xml:space="preserve">Grasso</t>
  </si>
  <si>
    <t xml:space="preserve">10.1109/TCSI.2016.2597440</t>
  </si>
  <si>
    <t xml:space="preserve">0.7-V three-stage class-AB CMOS operational transconductance amplifier</t>
  </si>
  <si>
    <t xml:space="preserve">Cabrera</t>
  </si>
  <si>
    <t xml:space="preserve">10.1109/JSSC.2009.2024819</t>
  </si>
  <si>
    <t xml:space="preserve">The recycling folded cascode: A general enhancement of the folded cascode amplifier</t>
  </si>
  <si>
    <t xml:space="preserve">Assaad</t>
  </si>
  <si>
    <t xml:space="preserve">10.1109/ACCESS.2019.2940560</t>
  </si>
  <si>
    <t xml:space="preserve">An enhanced scheme of multi-stage amplifier with high-speed high-gain blocks and recycling frequency cascode circuitry to improve gain-bandwidth and slew rate</t>
  </si>
  <si>
    <t xml:space="preserve">Kuo</t>
  </si>
  <si>
    <t xml:space="preserve">10.1109/TCSII.2005.850781</t>
  </si>
  <si>
    <t xml:space="preserve">Design of low-power analog drivers based on slew-rate enhancement circuits for CMOS low-dropout regulators</t>
  </si>
  <si>
    <t xml:space="preserve">Lee</t>
  </si>
  <si>
    <t xml:space="preserve">10.1109/TCSI.2018.2852273</t>
  </si>
  <si>
    <t xml:space="preserve">Operational Transconductance Amplifier With Class-B Slew-Rate Boosting for Fast High-Performance Switched-Capacitor Circuits</t>
  </si>
  <si>
    <t xml:space="preserve">Naderi</t>
  </si>
  <si>
    <t xml:space="preserve">10.1109/ICECS.1998.813265</t>
  </si>
  <si>
    <t xml:space="preserve">An high-swing 1.8 V push-pull OpAmp for sigma-delta modulators</t>
  </si>
  <si>
    <t xml:space="preserve">Malcovati</t>
  </si>
  <si>
    <t xml:space="preserve">10.1109/ISCAS.1999.780844</t>
  </si>
  <si>
    <t xml:space="preserve">CMOS low-voltage class-AB operational transconductance amplifier</t>
  </si>
  <si>
    <t xml:space="preserve">Elwan</t>
  </si>
  <si>
    <t xml:space="preserve">10.1109/ICM-02.2002.1161485</t>
  </si>
  <si>
    <t xml:space="preserve">Very low-voltage low-power and fast-settling OTA for switched-capacitor applications</t>
  </si>
  <si>
    <t xml:space="preserve">Yavari</t>
  </si>
  <si>
    <t xml:space="preserve">10.1023/a:1024453731969</t>
  </si>
  <si>
    <t xml:space="preserve">Class AB output stages for low voltage CMOS Opamps with accurate quiescent current control by means of dynamic biasing</t>
  </si>
  <si>
    <t xml:space="preserve">Torralba</t>
  </si>
  <si>
    <t xml:space="preserve">10.1109/ICCCAS.2006.285126</t>
  </si>
  <si>
    <t xml:space="preserve">Low voltage low power class-AB OTA with negative resistance load</t>
  </si>
  <si>
    <t xml:space="preserve">Liu</t>
  </si>
  <si>
    <t xml:space="preserve">10.1109/TCSII.2006.875320</t>
  </si>
  <si>
    <t xml:space="preserve">A free but efficient low-voltage class-AB two-stage operational amplifier</t>
  </si>
  <si>
    <t xml:space="preserve">Angulo</t>
  </si>
  <si>
    <t xml:space="preserve">10.1109/ISCAS.2009.5118305</t>
  </si>
  <si>
    <t xml:space="preserve">Slew-rate and gain enhancement in two stage operational amplifiers</t>
  </si>
  <si>
    <t xml:space="preserve">Perez</t>
  </si>
  <si>
    <t xml:space="preserve">10.1109/TCSI.2011.2150910 </t>
  </si>
  <si>
    <t xml:space="preserve">A two-stage fully differential inverter-based self-biased CMOS amplifier with high efficiency</t>
  </si>
  <si>
    <t xml:space="preserve">Figueiredo</t>
  </si>
  <si>
    <t xml:space="preserve">10.1007/s10470-014-0292-2</t>
  </si>
  <si>
    <t xml:space="preserve">A single-stage operational amplifier with enhanced transconductance and slew rate for switched-capacitor circuits</t>
  </si>
  <si>
    <t xml:space="preserve">10.1109/ISSCC.2012.6177044 </t>
  </si>
  <si>
    <t xml:space="preserve">A 0.016mm2 144μW Three-Stage Amplifier Capable of Driving 1-to-15nF Capacitive Load with &gt;0.95MHz GBW</t>
  </si>
  <si>
    <t xml:space="preserve">10.1109/ISSCC.2014.6757438</t>
  </si>
  <si>
    <t xml:space="preserve">A 0.9V 6.3μW Multistage Amplifier Driving 500pF Capacitive Load with 1.34MHz GBW</t>
  </si>
  <si>
    <t xml:space="preserve">Qu</t>
  </si>
  <si>
    <t xml:space="preserve">10.1109/TCSI.2014.2333364</t>
  </si>
  <si>
    <t xml:space="preserve">A signal- and transient-current boosting amplifier for large capacitive load applications</t>
  </si>
  <si>
    <t xml:space="preserve">Mak</t>
  </si>
  <si>
    <t xml:space="preserve">10.1109/JSSC.2014.2364037</t>
  </si>
  <si>
    <t xml:space="preserve">A Cascode Miller-Compensated Three-Stage Amplifier With Local Impedance Attenuation for Optimized Complex-Pole Control</t>
  </si>
  <si>
    <t xml:space="preserve">Tan</t>
  </si>
  <si>
    <t xml:space="preserve">10.1109/JSSC.1986.1052645</t>
  </si>
  <si>
    <t xml:space="preserve">A quad CMOS single-supply op-amp with rail-to rail output swing</t>
  </si>
  <si>
    <t xml:space="preserve">Monticelli</t>
  </si>
  <si>
    <t xml:space="preserve">10.1109/ISCAS.1990.112694</t>
  </si>
  <si>
    <t xml:space="preserve">Folded-cascode CMOS operational amplifier with slew rate enhancement circuit</t>
  </si>
  <si>
    <t xml:space="preserve">Sakurai</t>
  </si>
  <si>
    <t xml:space="preserve">10.1109/ISCAS.1998.704473</t>
  </si>
  <si>
    <t xml:space="preserve">A low-voltage CMOS rail-to-rail class-AB input/output opamp with slew-rate and settling enhancement</t>
  </si>
  <si>
    <t xml:space="preserve">Lin</t>
  </si>
  <si>
    <t xml:space="preserve">10.1109/TCSII.2016.2530518</t>
  </si>
  <si>
    <t xml:space="preserve">Quadruply Split Cross-Driven Doubly Recycled  gm -Doubling Recycled Folded Cascode for Microsensor Instrumentation Amplifiers</t>
  </si>
  <si>
    <t xml:space="preserve">Sundararajan</t>
  </si>
  <si>
    <t xml:space="preserve">10.1109/ISCAS.2002.1011482</t>
  </si>
  <si>
    <t xml:space="preserve">Single-point-detection slew-rate enhancement circuits for single-stage amplifiers</t>
  </si>
  <si>
    <t xml:space="preserve">10.1109/TCSII.2012.2213361</t>
  </si>
  <si>
    <t xml:space="preserve">An Ultralow-Power Low-Voltage Class-AB Fully Differential OpAmp for Long-Life Autonomous Portable Equipment</t>
  </si>
  <si>
    <t xml:space="preserve">Bernal</t>
  </si>
  <si>
    <t xml:space="preserve">10.1049/el.2013.0496</t>
  </si>
  <si>
    <t xml:space="preserve">Slew rate enhancement via excessive transient feedback</t>
  </si>
  <si>
    <t xml:space="preserve">Huang</t>
  </si>
  <si>
    <t xml:space="preserve">10.1109/ISCAS.2015.7169086</t>
  </si>
  <si>
    <t xml:space="preserve">Gain and Slew Rate Enhancement for Amplifiers through Current Starving and Feeding</t>
  </si>
  <si>
    <t xml:space="preserve">Bu</t>
  </si>
  <si>
    <t xml:space="preserve">10.3390/electronics10050612</t>
  </si>
  <si>
    <t xml:space="preserve">Efficient Design Strategy for Optimizing the Settling Time in Three-Stage Amplifiers Including Small- and Large-Signal Behavior</t>
  </si>
  <si>
    <t xml:space="preserve">Giustolisi</t>
  </si>
  <si>
    <t xml:space="preserve">10.3390/jlpea11020021</t>
  </si>
  <si>
    <t xml:space="preserve">A gm/ID-Based Design Strategy for IoT and Ultra-Low-Power OTAs with Fast-Settling and Large Capacitive Loads</t>
  </si>
  <si>
    <t xml:space="preserve">10.1109/TCSI.2015.2476396</t>
  </si>
  <si>
    <t xml:space="preserve">Three-Stage Dynamic-Biased CMOS Amplifier With a Robust Optimization of the Settling Time</t>
  </si>
  <si>
    <t xml:space="preserve">10.1109/IPACT.2017.8245037</t>
  </si>
  <si>
    <t xml:space="preserve">A 1-V High-gain Two-stage Self-cascode Operational Transconductance Amplifier</t>
  </si>
  <si>
    <t xml:space="preserve">Veldandi</t>
  </si>
  <si>
    <t xml:space="preserve">10.1049/el.2014.0883</t>
  </si>
  <si>
    <t xml:space="preserve">55 dB DC gain, robust to PVT single-stage fully differential amplifier on 45 nm SOI-CMOS technology</t>
  </si>
  <si>
    <t xml:space="preserve">Gomez</t>
  </si>
  <si>
    <t xml:space="preserve">10.1109/JSSC.2010.2100270</t>
  </si>
  <si>
    <t xml:space="preserve">A 1-V Process-Insensitive Current-Scalable Two-Stage Opamp With Enhanced DC Gain and Settling Behavior in 65-nm Digital CMOS</t>
  </si>
  <si>
    <t xml:space="preserve">Sani</t>
  </si>
  <si>
    <t xml:space="preserve">10.1109/ICECS.2010.5724445</t>
  </si>
  <si>
    <t xml:space="preserve">Santin</t>
  </si>
  <si>
    <t xml:space="preserve">10.1109/TCSII.2014.2368972</t>
  </si>
  <si>
    <t xml:space="preserve">A 0.0045- mm2 32.4- μW Two-Stage Amplifier for pF-to-nF Load Using CM Frequency Compensation</t>
  </si>
  <si>
    <t xml:space="preserve">10.1109/TCSII.2022.3156401</t>
  </si>
  <si>
    <t xml:space="preserve">Two-Stage OTA With All Subthreshold MOSFETs and Optimum GBW to DC-Current Ratio</t>
  </si>
  <si>
    <t xml:space="preserve">10.3390/electronics8121457</t>
  </si>
  <si>
    <t xml:space="preserve">A Complementary Recycling Operational Transconductance Amplifier with Data-Driven Enhancement of Transconductance</t>
  </si>
  <si>
    <t xml:space="preserve">Li</t>
  </si>
  <si>
    <t xml:space="preserve">10.1109/PRIME58259.2023.10161977</t>
  </si>
  <si>
    <t xml:space="preserve">A Novel High-Performance Parallel-Type SlewRate Enhancer for LCD-Driving Applications</t>
  </si>
  <si>
    <t xml:space="preserve">Gagliardi</t>
  </si>
  <si>
    <t xml:space="preserve">10.3390/electronics9111949</t>
  </si>
  <si>
    <t xml:space="preserve">Performance Analysis and Design Optimization of Parallel-Type Slew-Rate Enhancers for Switched-Capacitor Applications</t>
  </si>
  <si>
    <t xml:space="preserve">Catania</t>
  </si>
  <si>
    <t xml:space="preserve">10.1109/TVLSI.2019.2918235</t>
  </si>
  <si>
    <t xml:space="preserve">Pseudo-Three-Stage Miller Op-Amp With Enhanced Small-Signal and Large-Signal Performance</t>
  </si>
  <si>
    <t xml:space="preserve">Paul</t>
  </si>
  <si>
    <t xml:space="preserve">10.1109/4.720394</t>
  </si>
  <si>
    <t xml:space="preserve">Compact Low-Voltage Power-Efficient Operational Amplifier Cells for VLSI</t>
  </si>
  <si>
    <t xml:space="preserve">Langen</t>
  </si>
  <si>
    <t xml:space="preserve">10.1109/TCSII.2024.3423313</t>
  </si>
  <si>
    <t xml:space="preserve">Parallel Slew-Rate Enhancer With Current-Recycling Core for Switched-Capacitors Circuits</t>
  </si>
  <si>
    <t xml:space="preserve">Not specified</t>
  </si>
  <si>
    <t xml:space="preserve">Test setup info</t>
  </si>
  <si>
    <t xml:space="preserve">Circuit techniques</t>
  </si>
  <si>
    <t xml:space="preserve">Non-linear mirror</t>
  </si>
  <si>
    <t xml:space="preserve">RC-beta (10MOhm, 40pF)</t>
  </si>
  <si>
    <t xml:space="preserve">FVF-adaptive biasing+recycling currents+positive feedback mirror</t>
  </si>
  <si>
    <t xml:space="preserve">SC-integrtor: CS=4pF, CI=16pF, CL=3.2pF. However for AC parameters, 8pF is used. At charge transfer phase, the load cap is 14pF</t>
  </si>
  <si>
    <t xml:space="preserve">Nested current mirror+slew rate enhancement</t>
  </si>
  <si>
    <t xml:space="preserve">Dynamic bias+cross coupled cell</t>
  </si>
  <si>
    <t xml:space="preserve">RC-beta (560kOhm, 2.2pF)</t>
  </si>
  <si>
    <t xml:space="preserve">2-stage Miller compensated, fvf, irs</t>
  </si>
  <si>
    <t xml:space="preserve">Single-stage VMA</t>
  </si>
  <si>
    <t xml:space="preserve">NCM-3stages</t>
  </si>
  <si>
    <t xml:space="preserve">NCM-4stages</t>
  </si>
  <si>
    <t xml:space="preserve">2-stage miller, CRB adaptive load</t>
  </si>
  <si>
    <t xml:space="preserve">2-stage miller, adaptive load I</t>
  </si>
  <si>
    <t xml:space="preserve">2-stage miller, adaptive load II</t>
  </si>
  <si>
    <t xml:space="preserve">FVF-LCMFB</t>
  </si>
  <si>
    <t xml:space="preserve">FVF-adaptive biasing+FVF mirror</t>
  </si>
  <si>
    <t xml:space="preserve">FVF-adaptive biasing+non linear mirror I</t>
  </si>
  <si>
    <t xml:space="preserve">FVF-adaptive biasing+non linear mirror II</t>
  </si>
  <si>
    <t xml:space="preserve">adaptive biasing (a)+LCMFB</t>
  </si>
  <si>
    <t xml:space="preserve">adaptive biasing (b)+LCMFB</t>
  </si>
  <si>
    <t xml:space="preserve">adaptive biasing (d)+LCMFB</t>
  </si>
  <si>
    <t xml:space="preserve">pseudo single stage</t>
  </si>
  <si>
    <t xml:space="preserve">adaptive biasing (a)+folded cascode</t>
  </si>
  <si>
    <t xml:space="preserve">RFC-super class AB</t>
  </si>
  <si>
    <t xml:space="preserve">RC-beta (5MOhm, 130pF)</t>
  </si>
  <si>
    <t xml:space="preserve">Folded cascode, adaptive biasing</t>
  </si>
  <si>
    <t xml:space="preserve">Digital-OTA: digital charge pump, based on standard digital cells</t>
  </si>
  <si>
    <t xml:space="preserve">RC-beta feedback (10MOhm, 40pF)</t>
  </si>
  <si>
    <t xml:space="preserve">2-stage miller+FF gm path, based on RFC</t>
  </si>
  <si>
    <t xml:space="preserve">Unity-gain</t>
  </si>
  <si>
    <t xml:space="preserve">FVF iterated on douple n-type couple</t>
  </si>
  <si>
    <t xml:space="preserve">2-stage Miller compensated. Tail-less+LCMFB</t>
  </si>
  <si>
    <t xml:space="preserve">3-stage nested miller, bulk driven input pairs+LCMFB</t>
  </si>
  <si>
    <t xml:space="preserve">RC-beta feedback (560kOhm, 2.2pF)</t>
  </si>
  <si>
    <t xml:space="preserve">RFC</t>
  </si>
  <si>
    <t xml:space="preserve">Enhanced Multistage, based on RFC first stage with some modifications+High/Gain High/speed path for following stage</t>
  </si>
  <si>
    <t xml:space="preserve">Nested-Miller compensated</t>
  </si>
  <si>
    <t xml:space="preserve">Current-sensing SRE, added to a FC OTA</t>
  </si>
  <si>
    <t xml:space="preserve">SC amplfier</t>
  </si>
  <si>
    <t xml:space="preserve">class A cascaded with class AB with parallel SRE. SRE is resistive-based, floating-RC 2-stage OTA, The overhead power consumption is 0.55 mW after utilizing this auxiliary circuit, which is only 20% of the main amplifier power consumption.</t>
  </si>
  <si>
    <t xml:space="preserve">Fully diff: Not specified!</t>
  </si>
  <si>
    <t xml:space="preserve">Two-stage with dynamic push-pull, complementary parallel paths. Simulated results</t>
  </si>
  <si>
    <t xml:space="preserve">Fully diff: Not specified: “OTA connected in unity-gain configuration”</t>
  </si>
  <si>
    <t xml:space="preserve">Single-stage, OTA based on the predecessor of FVF used at input pairs</t>
  </si>
  <si>
    <t xml:space="preserve">Fully-diff: SC integrator. CS=2pF; CI=10pF; CL=2pF</t>
  </si>
  <si>
    <t xml:space="preserve">Two-stage OTA based on FC and class-AB output stage, compensation cap 3pF. Cascode compensated instead of std miller compensation</t>
  </si>
  <si>
    <t xml:space="preserve">Unity gain, single ended</t>
  </si>
  <si>
    <t xml:space="preserve">Two-stage OTA, output stage based on FVF with class AB capability</t>
  </si>
  <si>
    <t xml:space="preserve">Fully-differential, SC-integrator, CS=1pF, CI=1pF, CL=5pF</t>
  </si>
  <si>
    <t xml:space="preserve">Two-stage OTA, first stage based on mirror OTA with negative resistance load</t>
  </si>
  <si>
    <t xml:space="preserve">Single-ended, unity-gain buffer</t>
  </si>
  <si>
    <t xml:space="preserve">Two-stage with dynamic bias push-pull output stage</t>
  </si>
  <si>
    <t xml:space="preserve">Fully-diff, unity gain</t>
  </si>
  <si>
    <t xml:space="preserve">Two-stage, OTA, with slew-rate monitor in parallel</t>
  </si>
  <si>
    <t xml:space="preserve">two-stage inverter-based self-biased amplifier. (Based on current starved inverters)</t>
  </si>
  <si>
    <t xml:space="preserve">Fully diff integrator</t>
  </si>
  <si>
    <t xml:space="preserve">Single-stage-RFC+multipath</t>
  </si>
  <si>
    <t xml:space="preserve">3-stage </t>
  </si>
  <si>
    <t xml:space="preserve">Single-stage, with signal/transient current boosting</t>
  </si>
  <si>
    <t xml:space="preserve">3-stage</t>
  </si>
  <si>
    <t xml:space="preserve">2-stage shunt compensated</t>
  </si>
  <si>
    <t xml:space="preserve">2-stage, dynamic biased differential pairs</t>
  </si>
  <si>
    <t xml:space="preserve">Two-stage Miller compensated, the first stage is enhanced recycling for gm boosting. Results for F=5. The settling time accounts for small signal only (DeltaVS = 100mV)</t>
  </si>
  <si>
    <t xml:space="preserve">Single-Point-Detection (SPD) SRE </t>
  </si>
  <si>
    <t xml:space="preserve">Complementary input pairs+WTA adaptive biasing</t>
  </si>
  <si>
    <t xml:space="preserve">Ada-biasing+LCMFB</t>
  </si>
  <si>
    <t xml:space="preserve">Current feeding+current starving</t>
  </si>
  <si>
    <t xml:space="preserve">SC-integrtor: CS=0.4pF, CI=0.4pF, CL=0.4pF</t>
  </si>
  <si>
    <t xml:space="preserve">Three-stage OTA, optimized with gm/ID method and custom settling model</t>
  </si>
  <si>
    <t xml:space="preserve">Pseudo-compensated two-stage self-cascode OTA</t>
  </si>
  <si>
    <t xml:space="preserve">Unity gain</t>
  </si>
  <si>
    <t xml:space="preserve">Single-stage with self-cascode for gain improvement</t>
  </si>
  <si>
    <t xml:space="preserve">RC-beta (100kOhm, 2pF)</t>
  </si>
  <si>
    <t xml:space="preserve">bulk-biasing technique to the two-stage opamp with pseudo cascode compensation </t>
  </si>
  <si>
    <t xml:space="preserve">Feedforward-Regulated Cascode</t>
  </si>
  <si>
    <t xml:space="preserve">capacitor multiplier (CM) frequency compensation technique </t>
  </si>
  <si>
    <t xml:space="preserve">Floating battery biasing at second stage</t>
  </si>
  <si>
    <t xml:space="preserve">Data-driven SR</t>
  </si>
  <si>
    <t xml:space="preserve">Parallel SRE</t>
  </si>
  <si>
    <t xml:space="preserve">SC-integrator</t>
  </si>
  <si>
    <t xml:space="preserve">Parallel SRE, CB</t>
  </si>
  <si>
    <t xml:space="preserve">LCMFB+dyanic biasing at second stage</t>
  </si>
  <si>
    <t xml:space="preserve">class-AB output stage with folded mesh and diode-coupled minimum selector.</t>
  </si>
  <si>
    <t xml:space="preserve">class-AB output stage with folded mesh and diode-coupled minimum selector. + Rail to tail input stage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</si>
</sst>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6C3B"/>
        <bgColor rgb="FF00808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/>
      <top/>
      <bottom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9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9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9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C3B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86"/>
  <sheetViews>
    <sheetView showFormulas="false" showGridLines="true" showRowColHeaders="true" showZeros="true" rightToLeft="false" tabSelected="true" showOutlineSymbols="true" defaultGridColor="true" view="normal" topLeftCell="G1" colorId="64" zoomScale="120" zoomScaleNormal="120" zoomScalePageLayoutView="100" workbookViewId="0">
      <pane xSplit="0" ySplit="3" topLeftCell="X82" activePane="bottomLeft" state="frozen"/>
      <selection pane="topLeft" activeCell="G1" activeCellId="0" sqref="G1"/>
      <selection pane="bottomLeft" activeCell="W87" activeCellId="0" sqref="W87"/>
    </sheetView>
  </sheetViews>
  <sheetFormatPr defaultColWidth="11.640625" defaultRowHeight="12.8" zeroHeight="false" outlineLevelRow="0" outlineLevelCol="0"/>
  <cols>
    <col collapsed="false" customWidth="true" hidden="false" outlineLevel="0" max="23" min="1" style="1" width="7.8"/>
    <col collapsed="false" customWidth="false" hidden="false" outlineLevel="0" max="1019" min="24" style="1" width="11.63"/>
  </cols>
  <sheetData>
    <row r="1" s="5" customFormat="true" ht="85.1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AMF1" s="0"/>
      <c r="AMG1" s="0"/>
      <c r="AMH1" s="0"/>
      <c r="AMI1" s="0"/>
      <c r="AMJ1" s="0"/>
    </row>
    <row r="2" s="5" customFormat="true" ht="15.1" hidden="false" customHeight="true" outlineLevel="0" collapsed="false">
      <c r="A2" s="6" t="s">
        <v>23</v>
      </c>
      <c r="B2" s="7" t="s">
        <v>24</v>
      </c>
      <c r="C2" s="7" t="s">
        <v>25</v>
      </c>
      <c r="D2" s="7" t="s">
        <v>26</v>
      </c>
      <c r="E2" s="8" t="s">
        <v>27</v>
      </c>
      <c r="F2" s="8" t="s">
        <v>28</v>
      </c>
      <c r="G2" s="8" t="s">
        <v>29</v>
      </c>
      <c r="H2" s="8" t="s">
        <v>30</v>
      </c>
      <c r="I2" s="8" t="s">
        <v>31</v>
      </c>
      <c r="J2" s="8" t="s">
        <v>32</v>
      </c>
      <c r="K2" s="8" t="s">
        <v>33</v>
      </c>
      <c r="L2" s="8" t="s">
        <v>34</v>
      </c>
      <c r="M2" s="8" t="s">
        <v>35</v>
      </c>
      <c r="N2" s="8" t="s">
        <v>36</v>
      </c>
      <c r="O2" s="8" t="s">
        <v>37</v>
      </c>
      <c r="P2" s="8" t="s">
        <v>38</v>
      </c>
      <c r="Q2" s="8" t="s">
        <v>39</v>
      </c>
      <c r="R2" s="8" t="s">
        <v>40</v>
      </c>
      <c r="S2" s="8" t="s">
        <v>41</v>
      </c>
      <c r="T2" s="8" t="s">
        <v>42</v>
      </c>
      <c r="U2" s="8" t="s">
        <v>43</v>
      </c>
      <c r="V2" s="8" t="s">
        <v>44</v>
      </c>
      <c r="W2" s="8" t="s">
        <v>45</v>
      </c>
      <c r="AMF2" s="0"/>
      <c r="AMG2" s="0"/>
      <c r="AMH2" s="0"/>
      <c r="AMI2" s="0"/>
      <c r="AMJ2" s="0"/>
    </row>
    <row r="3" s="10" customFormat="true" ht="15.1" hidden="false" customHeight="true" outlineLevel="0" collapsed="false">
      <c r="A3" s="9"/>
      <c r="B3" s="7"/>
      <c r="C3" s="7"/>
      <c r="D3" s="7"/>
      <c r="E3" s="8" t="s">
        <v>46</v>
      </c>
      <c r="F3" s="8"/>
      <c r="G3" s="8"/>
      <c r="H3" s="8"/>
      <c r="I3" s="8"/>
      <c r="J3" s="8"/>
      <c r="K3" s="8" t="s">
        <v>47</v>
      </c>
      <c r="L3" s="8" t="s">
        <v>48</v>
      </c>
      <c r="M3" s="8" t="s">
        <v>48</v>
      </c>
      <c r="N3" s="8" t="s">
        <v>49</v>
      </c>
      <c r="O3" s="8" t="s">
        <v>49</v>
      </c>
      <c r="P3" s="8" t="s">
        <v>50</v>
      </c>
      <c r="Q3" s="8" t="s">
        <v>51</v>
      </c>
      <c r="R3" s="8" t="s">
        <v>51</v>
      </c>
      <c r="S3" s="8" t="s">
        <v>52</v>
      </c>
      <c r="T3" s="8" t="s">
        <v>53</v>
      </c>
      <c r="U3" s="8" t="s">
        <v>54</v>
      </c>
      <c r="V3" s="8" t="s">
        <v>55</v>
      </c>
      <c r="W3" s="8" t="s">
        <v>56</v>
      </c>
      <c r="AMF3" s="11"/>
      <c r="AMG3" s="11"/>
      <c r="AMH3" s="11"/>
      <c r="AMI3" s="11"/>
      <c r="AMJ3" s="11"/>
    </row>
    <row r="4" customFormat="false" ht="15.1" hidden="false" customHeight="true" outlineLevel="0" collapsed="false">
      <c r="A4" s="1" t="s">
        <v>57</v>
      </c>
      <c r="B4" s="1" t="s">
        <v>58</v>
      </c>
      <c r="C4" s="1" t="s">
        <v>59</v>
      </c>
      <c r="D4" s="1" t="n">
        <v>2023</v>
      </c>
      <c r="E4" s="1" t="n">
        <v>180</v>
      </c>
      <c r="F4" s="1" t="n">
        <v>1</v>
      </c>
      <c r="G4" s="1" t="s">
        <v>60</v>
      </c>
      <c r="H4" s="1" t="s">
        <v>61</v>
      </c>
      <c r="J4" s="1" t="s">
        <v>62</v>
      </c>
      <c r="K4" s="1" t="n">
        <v>160</v>
      </c>
      <c r="L4" s="1" t="n">
        <v>1</v>
      </c>
      <c r="M4" s="1" t="n">
        <v>0.54</v>
      </c>
      <c r="N4" s="1" t="n">
        <v>0.11</v>
      </c>
      <c r="O4" s="1" t="n">
        <v>0.058</v>
      </c>
      <c r="P4" s="1" t="n">
        <v>0.136</v>
      </c>
      <c r="Q4" s="1" t="n">
        <f aca="false">17.3*1000</f>
        <v>17300</v>
      </c>
      <c r="R4" s="1" t="n">
        <f aca="false">16.2*1000</f>
        <v>16200</v>
      </c>
      <c r="S4" s="1" t="n">
        <v>1</v>
      </c>
      <c r="T4" s="1" t="n">
        <v>2.9</v>
      </c>
      <c r="U4" s="1" t="n">
        <v>0.001</v>
      </c>
      <c r="V4" s="1" t="n">
        <v>56.1</v>
      </c>
      <c r="W4" s="1" t="n">
        <v>90</v>
      </c>
    </row>
    <row r="5" customFormat="false" ht="15.1" hidden="false" customHeight="true" outlineLevel="0" collapsed="false">
      <c r="A5" s="1" t="s">
        <v>63</v>
      </c>
      <c r="B5" s="1" t="s">
        <v>64</v>
      </c>
      <c r="C5" s="1" t="s">
        <v>65</v>
      </c>
      <c r="D5" s="1" t="n">
        <v>2023</v>
      </c>
      <c r="E5" s="1" t="n">
        <v>180</v>
      </c>
      <c r="F5" s="1" t="n">
        <v>1</v>
      </c>
      <c r="G5" s="1" t="s">
        <v>66</v>
      </c>
      <c r="H5" s="1" t="s">
        <v>67</v>
      </c>
      <c r="J5" s="1" t="s">
        <v>62</v>
      </c>
      <c r="K5" s="1" t="n">
        <v>10</v>
      </c>
      <c r="L5" s="1" t="n">
        <v>1.8</v>
      </c>
      <c r="M5" s="1" t="n">
        <v>1.2</v>
      </c>
      <c r="N5" s="1" t="n">
        <v>135.3</v>
      </c>
      <c r="O5" s="1" t="n">
        <v>143.5</v>
      </c>
      <c r="P5" s="1" t="n">
        <v>173.3</v>
      </c>
      <c r="T5" s="1" t="n">
        <v>619</v>
      </c>
      <c r="U5" s="1" t="n">
        <v>0.00164</v>
      </c>
      <c r="V5" s="1" t="n">
        <v>72.7</v>
      </c>
      <c r="W5" s="1" t="n">
        <v>55</v>
      </c>
    </row>
    <row r="6" customFormat="false" ht="15.1" hidden="false" customHeight="true" outlineLevel="0" collapsed="false">
      <c r="A6" s="1" t="s">
        <v>68</v>
      </c>
      <c r="B6" s="1" t="s">
        <v>69</v>
      </c>
      <c r="C6" s="1" t="s">
        <v>70</v>
      </c>
      <c r="D6" s="1" t="n">
        <v>2020</v>
      </c>
      <c r="E6" s="1" t="n">
        <v>180</v>
      </c>
      <c r="F6" s="1" t="n">
        <v>1</v>
      </c>
      <c r="G6" s="1" t="s">
        <v>66</v>
      </c>
      <c r="H6" s="1" t="s">
        <v>71</v>
      </c>
      <c r="J6" s="1" t="s">
        <v>72</v>
      </c>
      <c r="K6" s="1" t="n">
        <v>14</v>
      </c>
      <c r="L6" s="1" t="n">
        <v>1.8</v>
      </c>
      <c r="N6" s="1" t="n">
        <v>212.5</v>
      </c>
      <c r="P6" s="1" t="n">
        <v>172.5</v>
      </c>
      <c r="Q6" s="1" t="n">
        <v>4.2</v>
      </c>
      <c r="R6" s="1" t="n">
        <v>4.2</v>
      </c>
      <c r="S6" s="1" t="n">
        <v>0.1</v>
      </c>
      <c r="T6" s="1" t="n">
        <v>1180</v>
      </c>
      <c r="U6" s="1" t="n">
        <v>0.036</v>
      </c>
      <c r="V6" s="1" t="n">
        <v>68</v>
      </c>
      <c r="W6" s="1" t="n">
        <v>48.2</v>
      </c>
    </row>
    <row r="7" customFormat="false" ht="15.1" hidden="false" customHeight="true" outlineLevel="0" collapsed="false">
      <c r="A7" s="1" t="s">
        <v>73</v>
      </c>
      <c r="B7" s="1" t="s">
        <v>74</v>
      </c>
      <c r="C7" s="1" t="s">
        <v>75</v>
      </c>
      <c r="D7" s="1" t="n">
        <v>2020</v>
      </c>
      <c r="E7" s="1" t="n">
        <v>130</v>
      </c>
      <c r="F7" s="1" t="n">
        <v>1</v>
      </c>
      <c r="G7" s="1" t="s">
        <v>60</v>
      </c>
      <c r="H7" s="1" t="s">
        <v>61</v>
      </c>
      <c r="J7" s="1" t="s">
        <v>62</v>
      </c>
      <c r="K7" s="1" t="n">
        <v>100</v>
      </c>
      <c r="L7" s="1" t="n">
        <v>0.8</v>
      </c>
      <c r="M7" s="1" t="n">
        <v>0.2</v>
      </c>
      <c r="N7" s="1" t="n">
        <v>1.994</v>
      </c>
      <c r="O7" s="1" t="n">
        <v>2.603</v>
      </c>
      <c r="P7" s="1" t="n">
        <v>1.79</v>
      </c>
      <c r="Q7" s="1" t="n">
        <f aca="false">1.9937*1000</f>
        <v>1993.7</v>
      </c>
      <c r="R7" s="1" t="n">
        <f aca="false">2.603*1000</f>
        <v>2603</v>
      </c>
      <c r="S7" s="1" t="n">
        <v>1</v>
      </c>
      <c r="T7" s="1" t="n">
        <f aca="false">15.7*0.8</f>
        <v>12.56</v>
      </c>
      <c r="U7" s="1" t="n">
        <v>0.004175</v>
      </c>
      <c r="V7" s="1" t="n">
        <v>48</v>
      </c>
      <c r="W7" s="1" t="n">
        <v>77</v>
      </c>
    </row>
    <row r="8" customFormat="false" ht="15.1" hidden="false" customHeight="true" outlineLevel="0" collapsed="false">
      <c r="A8" s="1" t="s">
        <v>76</v>
      </c>
      <c r="B8" s="1" t="s">
        <v>77</v>
      </c>
      <c r="C8" s="1" t="s">
        <v>78</v>
      </c>
      <c r="D8" s="1" t="n">
        <v>2019</v>
      </c>
      <c r="E8" s="1" t="n">
        <v>180</v>
      </c>
      <c r="F8" s="1" t="n">
        <v>2</v>
      </c>
      <c r="G8" s="1" t="s">
        <v>66</v>
      </c>
      <c r="H8" s="1" t="s">
        <v>67</v>
      </c>
      <c r="J8" s="1" t="s">
        <v>62</v>
      </c>
      <c r="K8" s="1" t="n">
        <v>100</v>
      </c>
      <c r="L8" s="1" t="n">
        <v>1.8</v>
      </c>
      <c r="N8" s="1" t="n">
        <v>51</v>
      </c>
      <c r="P8" s="1" t="n">
        <v>21</v>
      </c>
      <c r="T8" s="1" t="n">
        <v>3000</v>
      </c>
      <c r="U8" s="1" t="n">
        <v>0.053</v>
      </c>
      <c r="V8" s="1" t="n">
        <v>98</v>
      </c>
      <c r="W8" s="1" t="n">
        <v>71.4</v>
      </c>
    </row>
    <row r="9" customFormat="false" ht="15.1" hidden="false" customHeight="true" outlineLevel="0" collapsed="false">
      <c r="A9" s="1" t="s">
        <v>79</v>
      </c>
      <c r="B9" s="1" t="s">
        <v>80</v>
      </c>
      <c r="C9" s="1" t="s">
        <v>81</v>
      </c>
      <c r="D9" s="1" t="n">
        <v>2016</v>
      </c>
      <c r="E9" s="1" t="n">
        <v>180</v>
      </c>
      <c r="F9" s="1" t="n">
        <v>1</v>
      </c>
      <c r="G9" s="1" t="s">
        <v>60</v>
      </c>
      <c r="H9" s="1" t="s">
        <v>61</v>
      </c>
      <c r="J9" s="1" t="s">
        <v>62</v>
      </c>
      <c r="K9" s="1" t="n">
        <v>200</v>
      </c>
      <c r="L9" s="1" t="n">
        <v>1.8</v>
      </c>
      <c r="N9" s="1" t="n">
        <v>74.1</v>
      </c>
      <c r="P9" s="1" t="n">
        <v>86.5</v>
      </c>
      <c r="T9" s="1" t="n">
        <v>11900</v>
      </c>
      <c r="U9" s="1" t="n">
        <v>0.07</v>
      </c>
      <c r="V9" s="1" t="n">
        <v>72</v>
      </c>
      <c r="W9" s="1" t="n">
        <v>50</v>
      </c>
    </row>
    <row r="10" customFormat="false" ht="15.1" hidden="false" customHeight="true" outlineLevel="0" collapsed="false">
      <c r="A10" s="1" t="s">
        <v>82</v>
      </c>
      <c r="B10" s="1" t="s">
        <v>83</v>
      </c>
      <c r="C10" s="1" t="s">
        <v>84</v>
      </c>
      <c r="D10" s="1" t="n">
        <v>2015</v>
      </c>
      <c r="E10" s="1" t="n">
        <v>180</v>
      </c>
      <c r="F10" s="1" t="n">
        <v>1</v>
      </c>
      <c r="G10" s="1" t="s">
        <v>60</v>
      </c>
      <c r="H10" s="1" t="s">
        <v>61</v>
      </c>
      <c r="J10" s="1" t="s">
        <v>62</v>
      </c>
      <c r="K10" s="1" t="n">
        <v>150</v>
      </c>
      <c r="L10" s="1" t="n">
        <v>1.2</v>
      </c>
      <c r="M10" s="1" t="n">
        <v>0.5</v>
      </c>
      <c r="N10" s="1" t="n">
        <v>0.0256</v>
      </c>
      <c r="P10" s="1" t="n">
        <v>0.283</v>
      </c>
      <c r="Q10" s="1" t="n">
        <v>20800</v>
      </c>
      <c r="R10" s="1" t="n">
        <v>20800</v>
      </c>
      <c r="S10" s="1" t="n">
        <v>1</v>
      </c>
      <c r="T10" s="1" t="n">
        <v>3.6</v>
      </c>
      <c r="U10" s="1" t="n">
        <v>0.0013</v>
      </c>
      <c r="V10" s="1" t="n">
        <v>72</v>
      </c>
      <c r="W10" s="1" t="n">
        <v>86.4</v>
      </c>
    </row>
    <row r="11" customFormat="false" ht="15.1" hidden="false" customHeight="true" outlineLevel="0" collapsed="false">
      <c r="A11" s="1" t="s">
        <v>85</v>
      </c>
      <c r="B11" s="1" t="s">
        <v>83</v>
      </c>
      <c r="C11" s="1" t="s">
        <v>84</v>
      </c>
      <c r="D11" s="1" t="n">
        <v>2015</v>
      </c>
      <c r="E11" s="1" t="n">
        <v>180</v>
      </c>
      <c r="F11" s="1" t="n">
        <v>1</v>
      </c>
      <c r="G11" s="1" t="s">
        <v>60</v>
      </c>
      <c r="H11" s="1" t="s">
        <v>61</v>
      </c>
      <c r="J11" s="1" t="s">
        <v>62</v>
      </c>
      <c r="K11" s="1" t="n">
        <v>500</v>
      </c>
      <c r="L11" s="1" t="n">
        <v>1.2</v>
      </c>
      <c r="M11" s="1" t="n">
        <v>0.5</v>
      </c>
      <c r="N11" s="1" t="n">
        <v>0.0077</v>
      </c>
      <c r="P11" s="1" t="n">
        <v>0.083</v>
      </c>
      <c r="Q11" s="1" t="n">
        <v>71300</v>
      </c>
      <c r="R11" s="1" t="n">
        <v>71300</v>
      </c>
      <c r="S11" s="1" t="n">
        <v>1</v>
      </c>
      <c r="T11" s="1" t="n">
        <v>3.6</v>
      </c>
      <c r="U11" s="1" t="n">
        <v>0.0013</v>
      </c>
      <c r="V11" s="1" t="n">
        <v>72</v>
      </c>
    </row>
    <row r="12" customFormat="false" ht="15.1" hidden="false" customHeight="true" outlineLevel="0" collapsed="false">
      <c r="A12" s="1" t="s">
        <v>86</v>
      </c>
      <c r="B12" s="1" t="s">
        <v>83</v>
      </c>
      <c r="C12" s="1" t="s">
        <v>84</v>
      </c>
      <c r="D12" s="1" t="n">
        <v>2015</v>
      </c>
      <c r="E12" s="1" t="n">
        <v>180</v>
      </c>
      <c r="F12" s="1" t="n">
        <v>1</v>
      </c>
      <c r="G12" s="1" t="s">
        <v>60</v>
      </c>
      <c r="H12" s="1" t="s">
        <v>61</v>
      </c>
      <c r="J12" s="1" t="s">
        <v>62</v>
      </c>
      <c r="K12" s="1" t="n">
        <v>15000</v>
      </c>
      <c r="L12" s="1" t="n">
        <v>1.2</v>
      </c>
      <c r="M12" s="1" t="n">
        <v>0.5</v>
      </c>
      <c r="N12" s="1" t="n">
        <v>0.00025</v>
      </c>
      <c r="P12" s="1" t="n">
        <v>0.0027</v>
      </c>
      <c r="Q12" s="1" t="n">
        <v>2149000</v>
      </c>
      <c r="R12" s="1" t="n">
        <v>2149000</v>
      </c>
      <c r="S12" s="1" t="n">
        <v>1</v>
      </c>
      <c r="T12" s="1" t="n">
        <v>3.6</v>
      </c>
      <c r="U12" s="1" t="n">
        <v>0.0013</v>
      </c>
      <c r="V12" s="1" t="n">
        <v>72</v>
      </c>
    </row>
    <row r="13" customFormat="false" ht="15.1" hidden="false" customHeight="true" outlineLevel="0" collapsed="false">
      <c r="A13" s="1" t="s">
        <v>82</v>
      </c>
      <c r="B13" s="1" t="s">
        <v>83</v>
      </c>
      <c r="C13" s="1" t="s">
        <v>84</v>
      </c>
      <c r="D13" s="1" t="n">
        <v>2015</v>
      </c>
      <c r="E13" s="1" t="n">
        <v>180</v>
      </c>
      <c r="F13" s="1" t="n">
        <v>1</v>
      </c>
      <c r="G13" s="1" t="s">
        <v>60</v>
      </c>
      <c r="H13" s="1" t="s">
        <v>61</v>
      </c>
      <c r="J13" s="1" t="s">
        <v>62</v>
      </c>
      <c r="K13" s="1" t="n">
        <v>150</v>
      </c>
      <c r="L13" s="1" t="n">
        <v>1.2</v>
      </c>
      <c r="M13" s="1" t="n">
        <v>0.5</v>
      </c>
      <c r="N13" s="1" t="n">
        <v>0.0314</v>
      </c>
      <c r="P13" s="1" t="n">
        <v>1.24</v>
      </c>
      <c r="Q13" s="1" t="n">
        <v>17000</v>
      </c>
      <c r="R13" s="1" t="n">
        <v>17000</v>
      </c>
      <c r="S13" s="1" t="n">
        <v>1</v>
      </c>
      <c r="T13" s="1" t="n">
        <v>3.6</v>
      </c>
      <c r="U13" s="1" t="n">
        <v>0.0013</v>
      </c>
      <c r="V13" s="1" t="n">
        <v>84</v>
      </c>
    </row>
    <row r="14" customFormat="false" ht="15.1" hidden="false" customHeight="true" outlineLevel="0" collapsed="false">
      <c r="A14" s="1" t="s">
        <v>85</v>
      </c>
      <c r="B14" s="1" t="s">
        <v>83</v>
      </c>
      <c r="C14" s="1" t="s">
        <v>84</v>
      </c>
      <c r="D14" s="1" t="n">
        <v>2015</v>
      </c>
      <c r="E14" s="1" t="n">
        <v>180</v>
      </c>
      <c r="F14" s="1" t="n">
        <v>1</v>
      </c>
      <c r="G14" s="1" t="s">
        <v>60</v>
      </c>
      <c r="H14" s="1" t="s">
        <v>61</v>
      </c>
      <c r="J14" s="1" t="s">
        <v>62</v>
      </c>
      <c r="K14" s="1" t="n">
        <v>500</v>
      </c>
      <c r="L14" s="1" t="n">
        <v>1.2</v>
      </c>
      <c r="M14" s="1" t="n">
        <v>0.5</v>
      </c>
      <c r="N14" s="1" t="n">
        <v>0.0115</v>
      </c>
      <c r="P14" s="1" t="n">
        <v>0.396</v>
      </c>
      <c r="Q14" s="1" t="n">
        <v>47100</v>
      </c>
      <c r="R14" s="1" t="n">
        <v>47100</v>
      </c>
      <c r="S14" s="1" t="n">
        <v>1</v>
      </c>
      <c r="T14" s="1" t="n">
        <v>3.6</v>
      </c>
      <c r="U14" s="1" t="n">
        <v>0.0013</v>
      </c>
      <c r="V14" s="1" t="n">
        <v>84</v>
      </c>
    </row>
    <row r="15" customFormat="false" ht="15.1" hidden="false" customHeight="true" outlineLevel="0" collapsed="false">
      <c r="A15" s="1" t="s">
        <v>86</v>
      </c>
      <c r="B15" s="1" t="s">
        <v>83</v>
      </c>
      <c r="C15" s="1" t="s">
        <v>84</v>
      </c>
      <c r="D15" s="1" t="n">
        <v>2015</v>
      </c>
      <c r="E15" s="1" t="n">
        <v>180</v>
      </c>
      <c r="F15" s="1" t="n">
        <v>1</v>
      </c>
      <c r="G15" s="1" t="s">
        <v>60</v>
      </c>
      <c r="H15" s="1" t="s">
        <v>61</v>
      </c>
      <c r="J15" s="1" t="s">
        <v>62</v>
      </c>
      <c r="K15" s="1" t="n">
        <v>15000</v>
      </c>
      <c r="L15" s="1" t="n">
        <v>1.2</v>
      </c>
      <c r="M15" s="1" t="n">
        <v>0.5</v>
      </c>
      <c r="N15" s="1" t="n">
        <v>0.00037</v>
      </c>
      <c r="P15" s="1" t="n">
        <v>0.013</v>
      </c>
      <c r="Q15" s="1" t="n">
        <v>1444000</v>
      </c>
      <c r="R15" s="1" t="n">
        <v>1444000</v>
      </c>
      <c r="S15" s="1" t="n">
        <v>1</v>
      </c>
      <c r="T15" s="1" t="n">
        <v>3.6</v>
      </c>
      <c r="U15" s="1" t="n">
        <v>0.0013</v>
      </c>
      <c r="V15" s="1" t="n">
        <v>84</v>
      </c>
    </row>
    <row r="16" customFormat="false" ht="15.1" hidden="false" customHeight="true" outlineLevel="0" collapsed="false">
      <c r="A16" s="1" t="s">
        <v>87</v>
      </c>
      <c r="B16" s="1" t="s">
        <v>88</v>
      </c>
      <c r="C16" s="1" t="s">
        <v>89</v>
      </c>
      <c r="D16" s="1" t="n">
        <v>2014</v>
      </c>
      <c r="E16" s="1" t="n">
        <v>500</v>
      </c>
      <c r="F16" s="1" t="n">
        <v>2</v>
      </c>
      <c r="G16" s="1" t="s">
        <v>60</v>
      </c>
      <c r="H16" s="1" t="s">
        <v>61</v>
      </c>
      <c r="J16" s="1" t="s">
        <v>62</v>
      </c>
      <c r="K16" s="1" t="n">
        <v>30</v>
      </c>
      <c r="L16" s="1" t="n">
        <v>3.3</v>
      </c>
      <c r="M16" s="1" t="n">
        <v>0.8</v>
      </c>
      <c r="N16" s="1" t="n">
        <v>24</v>
      </c>
      <c r="O16" s="1" t="n">
        <v>22</v>
      </c>
      <c r="P16" s="1" t="n">
        <v>21.8</v>
      </c>
      <c r="T16" s="1" t="n">
        <v>1380</v>
      </c>
      <c r="U16" s="1" t="n">
        <f aca="false">0.122*0.275</f>
        <v>0.03355</v>
      </c>
      <c r="V16" s="1" t="n">
        <v>68</v>
      </c>
    </row>
    <row r="17" customFormat="false" ht="15.1" hidden="false" customHeight="true" outlineLevel="0" collapsed="false">
      <c r="A17" s="1" t="s">
        <v>87</v>
      </c>
      <c r="B17" s="1" t="s">
        <v>88</v>
      </c>
      <c r="C17" s="1" t="s">
        <v>89</v>
      </c>
      <c r="D17" s="1" t="n">
        <v>2014</v>
      </c>
      <c r="E17" s="1" t="n">
        <v>500</v>
      </c>
      <c r="F17" s="1" t="n">
        <v>2</v>
      </c>
      <c r="G17" s="1" t="s">
        <v>60</v>
      </c>
      <c r="H17" s="1" t="s">
        <v>61</v>
      </c>
      <c r="J17" s="1" t="s">
        <v>62</v>
      </c>
      <c r="K17" s="1" t="n">
        <v>30</v>
      </c>
      <c r="L17" s="1" t="n">
        <v>3.3</v>
      </c>
      <c r="M17" s="1" t="n">
        <v>0.8</v>
      </c>
      <c r="N17" s="1" t="n">
        <v>24</v>
      </c>
      <c r="O17" s="1" t="n">
        <v>16</v>
      </c>
      <c r="P17" s="1" t="n">
        <v>17.3</v>
      </c>
      <c r="T17" s="1" t="n">
        <v>1360</v>
      </c>
      <c r="U17" s="1" t="n">
        <f aca="false">0.115*0.297</f>
        <v>0.034155</v>
      </c>
      <c r="V17" s="1" t="n">
        <v>75</v>
      </c>
    </row>
    <row r="18" customFormat="false" ht="15.1" hidden="false" customHeight="true" outlineLevel="0" collapsed="false">
      <c r="A18" s="1" t="s">
        <v>87</v>
      </c>
      <c r="B18" s="1" t="s">
        <v>88</v>
      </c>
      <c r="C18" s="1" t="s">
        <v>89</v>
      </c>
      <c r="D18" s="1" t="n">
        <v>2014</v>
      </c>
      <c r="E18" s="1" t="n">
        <v>500</v>
      </c>
      <c r="F18" s="1" t="n">
        <v>2</v>
      </c>
      <c r="G18" s="1" t="s">
        <v>60</v>
      </c>
      <c r="H18" s="1" t="s">
        <v>61</v>
      </c>
      <c r="J18" s="1" t="s">
        <v>62</v>
      </c>
      <c r="K18" s="1" t="n">
        <v>30</v>
      </c>
      <c r="L18" s="1" t="n">
        <v>3.3</v>
      </c>
      <c r="M18" s="1" t="n">
        <v>0.8</v>
      </c>
      <c r="N18" s="1" t="n">
        <v>24</v>
      </c>
      <c r="O18" s="1" t="n">
        <v>19</v>
      </c>
      <c r="P18" s="1" t="n">
        <v>21.2</v>
      </c>
      <c r="T18" s="1" t="n">
        <v>1360</v>
      </c>
      <c r="U18" s="1" t="n">
        <v>0.034155</v>
      </c>
      <c r="V18" s="1" t="n">
        <v>70</v>
      </c>
    </row>
    <row r="19" customFormat="false" ht="15.1" hidden="false" customHeight="true" outlineLevel="0" collapsed="false">
      <c r="A19" s="1" t="s">
        <v>90</v>
      </c>
      <c r="B19" s="1" t="s">
        <v>91</v>
      </c>
      <c r="C19" s="1" t="s">
        <v>92</v>
      </c>
      <c r="D19" s="1" t="n">
        <v>2007</v>
      </c>
      <c r="E19" s="1" t="n">
        <v>500</v>
      </c>
      <c r="F19" s="1" t="n">
        <v>1</v>
      </c>
      <c r="G19" s="1" t="s">
        <v>60</v>
      </c>
      <c r="H19" s="1" t="s">
        <v>61</v>
      </c>
      <c r="J19" s="1" t="s">
        <v>62</v>
      </c>
      <c r="K19" s="1" t="n">
        <v>80</v>
      </c>
      <c r="L19" s="1" t="n">
        <v>2</v>
      </c>
      <c r="M19" s="1" t="n">
        <v>1</v>
      </c>
      <c r="N19" s="1" t="n">
        <v>100</v>
      </c>
      <c r="O19" s="1" t="n">
        <v>78</v>
      </c>
      <c r="P19" s="1" t="n">
        <v>0.725</v>
      </c>
      <c r="T19" s="1" t="n">
        <v>120</v>
      </c>
      <c r="U19" s="1" t="n">
        <v>0.024</v>
      </c>
      <c r="V19" s="1" t="n">
        <v>43</v>
      </c>
      <c r="W19" s="1" t="n">
        <v>89.5</v>
      </c>
    </row>
    <row r="20" customFormat="false" ht="15.1" hidden="false" customHeight="true" outlineLevel="0" collapsed="false">
      <c r="A20" s="1" t="s">
        <v>90</v>
      </c>
      <c r="B20" s="1" t="s">
        <v>91</v>
      </c>
      <c r="C20" s="1" t="s">
        <v>92</v>
      </c>
      <c r="D20" s="1" t="n">
        <v>2007</v>
      </c>
      <c r="E20" s="1" t="n">
        <v>500</v>
      </c>
      <c r="F20" s="1" t="n">
        <v>1</v>
      </c>
      <c r="G20" s="1" t="s">
        <v>60</v>
      </c>
      <c r="H20" s="1" t="s">
        <v>61</v>
      </c>
      <c r="J20" s="1" t="s">
        <v>62</v>
      </c>
      <c r="K20" s="1" t="n">
        <v>80</v>
      </c>
      <c r="L20" s="1" t="n">
        <v>2</v>
      </c>
      <c r="M20" s="1" t="n">
        <v>1</v>
      </c>
      <c r="N20" s="1" t="n">
        <v>10</v>
      </c>
      <c r="O20" s="1" t="n">
        <v>15</v>
      </c>
      <c r="P20" s="1" t="n">
        <v>3.27</v>
      </c>
      <c r="T20" s="1" t="n">
        <v>220</v>
      </c>
      <c r="U20" s="1" t="n">
        <v>0.054</v>
      </c>
      <c r="V20" s="1" t="n">
        <v>37</v>
      </c>
      <c r="W20" s="1" t="n">
        <v>56</v>
      </c>
    </row>
    <row r="21" customFormat="false" ht="15.1" hidden="false" customHeight="true" outlineLevel="0" collapsed="false">
      <c r="A21" s="1" t="s">
        <v>90</v>
      </c>
      <c r="B21" s="1" t="s">
        <v>91</v>
      </c>
      <c r="C21" s="1" t="s">
        <v>92</v>
      </c>
      <c r="D21" s="1" t="n">
        <v>2007</v>
      </c>
      <c r="E21" s="1" t="n">
        <v>500</v>
      </c>
      <c r="F21" s="1" t="n">
        <v>1</v>
      </c>
      <c r="G21" s="1" t="s">
        <v>60</v>
      </c>
      <c r="H21" s="1" t="s">
        <v>61</v>
      </c>
      <c r="J21" s="1" t="s">
        <v>62</v>
      </c>
      <c r="K21" s="1" t="n">
        <v>80</v>
      </c>
      <c r="L21" s="1" t="n">
        <v>2</v>
      </c>
      <c r="M21" s="1" t="n">
        <v>1</v>
      </c>
      <c r="N21" s="1" t="n">
        <v>20</v>
      </c>
      <c r="O21" s="1" t="n">
        <v>54</v>
      </c>
      <c r="P21" s="1" t="n">
        <v>3.46</v>
      </c>
      <c r="T21" s="1" t="n">
        <v>140</v>
      </c>
      <c r="U21" s="1" t="n">
        <v>0.054</v>
      </c>
      <c r="V21" s="1" t="n">
        <v>39</v>
      </c>
      <c r="W21" s="1" t="n">
        <v>58</v>
      </c>
    </row>
    <row r="22" customFormat="false" ht="15.1" hidden="false" customHeight="true" outlineLevel="0" collapsed="false">
      <c r="A22" s="1" t="s">
        <v>90</v>
      </c>
      <c r="B22" s="1" t="s">
        <v>91</v>
      </c>
      <c r="C22" s="1" t="s">
        <v>92</v>
      </c>
      <c r="D22" s="1" t="n">
        <v>2007</v>
      </c>
      <c r="E22" s="1" t="n">
        <v>500</v>
      </c>
      <c r="F22" s="1" t="n">
        <v>1</v>
      </c>
      <c r="G22" s="1" t="s">
        <v>60</v>
      </c>
      <c r="H22" s="1" t="s">
        <v>61</v>
      </c>
      <c r="J22" s="1" t="s">
        <v>62</v>
      </c>
      <c r="K22" s="1" t="n">
        <v>80</v>
      </c>
      <c r="L22" s="1" t="n">
        <v>2</v>
      </c>
      <c r="M22" s="1" t="n">
        <v>1</v>
      </c>
      <c r="N22" s="1" t="n">
        <v>14</v>
      </c>
      <c r="O22" s="1" t="n">
        <v>28</v>
      </c>
      <c r="P22" s="1" t="n">
        <v>2.3</v>
      </c>
      <c r="T22" s="1" t="n">
        <v>140</v>
      </c>
      <c r="U22" s="1" t="n">
        <v>0.054</v>
      </c>
      <c r="V22" s="1" t="n">
        <v>41</v>
      </c>
      <c r="W22" s="1" t="n">
        <v>71</v>
      </c>
    </row>
    <row r="23" customFormat="false" ht="15.1" hidden="false" customHeight="true" outlineLevel="0" collapsed="false">
      <c r="A23" s="1" t="s">
        <v>93</v>
      </c>
      <c r="B23" s="1" t="s">
        <v>94</v>
      </c>
      <c r="C23" s="1" t="s">
        <v>95</v>
      </c>
      <c r="D23" s="1" t="n">
        <v>2005</v>
      </c>
      <c r="E23" s="1" t="n">
        <v>500</v>
      </c>
      <c r="F23" s="1" t="n">
        <v>1</v>
      </c>
      <c r="G23" s="1" t="s">
        <v>60</v>
      </c>
      <c r="H23" s="1" t="s">
        <v>61</v>
      </c>
      <c r="J23" s="1" t="s">
        <v>62</v>
      </c>
      <c r="K23" s="1" t="n">
        <v>80</v>
      </c>
      <c r="L23" s="1" t="n">
        <v>2</v>
      </c>
      <c r="M23" s="1" t="n">
        <v>1</v>
      </c>
      <c r="N23" s="1" t="n">
        <v>100</v>
      </c>
      <c r="O23" s="1" t="n">
        <v>78</v>
      </c>
      <c r="P23" s="1" t="n">
        <v>0.725</v>
      </c>
      <c r="Q23" s="1" t="n">
        <v>29</v>
      </c>
      <c r="R23" s="1" t="n">
        <v>57</v>
      </c>
      <c r="S23" s="1" t="n">
        <v>1</v>
      </c>
      <c r="T23" s="1" t="n">
        <v>120</v>
      </c>
      <c r="U23" s="1" t="n">
        <v>0.024</v>
      </c>
      <c r="V23" s="1" t="n">
        <v>43</v>
      </c>
      <c r="W23" s="1" t="n">
        <v>89.5</v>
      </c>
    </row>
    <row r="24" customFormat="false" ht="15.1" hidden="false" customHeight="true" outlineLevel="0" collapsed="false">
      <c r="A24" s="1" t="s">
        <v>93</v>
      </c>
      <c r="B24" s="1" t="s">
        <v>94</v>
      </c>
      <c r="C24" s="1" t="s">
        <v>95</v>
      </c>
      <c r="D24" s="1" t="n">
        <v>2005</v>
      </c>
      <c r="E24" s="1" t="n">
        <v>500</v>
      </c>
      <c r="F24" s="1" t="n">
        <v>1</v>
      </c>
      <c r="G24" s="1" t="s">
        <v>60</v>
      </c>
      <c r="H24" s="1" t="s">
        <v>61</v>
      </c>
      <c r="J24" s="1" t="s">
        <v>62</v>
      </c>
      <c r="K24" s="1" t="n">
        <v>80</v>
      </c>
      <c r="L24" s="1" t="n">
        <v>2</v>
      </c>
      <c r="M24" s="1" t="n">
        <v>1</v>
      </c>
      <c r="N24" s="1" t="n">
        <v>92</v>
      </c>
      <c r="O24" s="1" t="n">
        <v>76</v>
      </c>
      <c r="P24" s="1" t="n">
        <v>0.41</v>
      </c>
      <c r="Q24" s="1" t="n">
        <v>66</v>
      </c>
      <c r="R24" s="1" t="n">
        <v>62</v>
      </c>
      <c r="S24" s="1" t="n">
        <v>1</v>
      </c>
      <c r="T24" s="1" t="n">
        <v>120</v>
      </c>
      <c r="U24" s="1" t="n">
        <v>0.024</v>
      </c>
      <c r="V24" s="1" t="n">
        <v>37.5</v>
      </c>
      <c r="W24" s="1" t="n">
        <v>90</v>
      </c>
    </row>
    <row r="25" customFormat="false" ht="15.1" hidden="false" customHeight="true" outlineLevel="0" collapsed="false">
      <c r="A25" s="1" t="s">
        <v>93</v>
      </c>
      <c r="B25" s="1" t="s">
        <v>94</v>
      </c>
      <c r="C25" s="1" t="s">
        <v>95</v>
      </c>
      <c r="D25" s="1" t="n">
        <v>2005</v>
      </c>
      <c r="E25" s="1" t="n">
        <v>500</v>
      </c>
      <c r="F25" s="1" t="n">
        <v>1</v>
      </c>
      <c r="G25" s="1" t="s">
        <v>60</v>
      </c>
      <c r="H25" s="1" t="s">
        <v>61</v>
      </c>
      <c r="J25" s="1" t="s">
        <v>62</v>
      </c>
      <c r="K25" s="1" t="n">
        <v>80</v>
      </c>
      <c r="L25" s="1" t="n">
        <v>2</v>
      </c>
      <c r="M25" s="1" t="n">
        <v>1</v>
      </c>
      <c r="N25" s="1" t="n">
        <v>42</v>
      </c>
      <c r="O25" s="1" t="n">
        <v>80</v>
      </c>
      <c r="P25" s="1" t="n">
        <v>0.47</v>
      </c>
      <c r="Q25" s="1" t="n">
        <v>100</v>
      </c>
      <c r="R25" s="1" t="n">
        <v>33</v>
      </c>
      <c r="S25" s="1" t="n">
        <v>1</v>
      </c>
      <c r="T25" s="1" t="n">
        <v>140</v>
      </c>
      <c r="U25" s="1" t="n">
        <v>0.042</v>
      </c>
      <c r="V25" s="1" t="n">
        <v>37.5</v>
      </c>
      <c r="W25" s="1" t="n">
        <v>90</v>
      </c>
    </row>
    <row r="26" customFormat="false" ht="15.1" hidden="false" customHeight="true" outlineLevel="0" collapsed="false">
      <c r="A26" s="1" t="s">
        <v>96</v>
      </c>
      <c r="B26" s="1" t="s">
        <v>97</v>
      </c>
      <c r="C26" s="1" t="s">
        <v>98</v>
      </c>
      <c r="D26" s="1" t="n">
        <v>2016</v>
      </c>
      <c r="E26" s="1" t="n">
        <v>180</v>
      </c>
      <c r="F26" s="1" t="n">
        <v>1</v>
      </c>
      <c r="G26" s="1" t="s">
        <v>60</v>
      </c>
      <c r="H26" s="1" t="s">
        <v>61</v>
      </c>
      <c r="J26" s="1" t="s">
        <v>62</v>
      </c>
      <c r="K26" s="1" t="n">
        <v>100</v>
      </c>
      <c r="L26" s="1" t="n">
        <v>1.1</v>
      </c>
      <c r="M26" s="1" t="n">
        <v>0.3</v>
      </c>
      <c r="N26" s="1" t="n">
        <v>8.67</v>
      </c>
      <c r="P26" s="1" t="n">
        <v>1.7</v>
      </c>
      <c r="Q26" s="1" t="n">
        <v>1200</v>
      </c>
      <c r="S26" s="1" t="n">
        <v>1</v>
      </c>
      <c r="T26" s="1" t="n">
        <v>7.4</v>
      </c>
      <c r="U26" s="1" t="n">
        <v>0.0021</v>
      </c>
      <c r="V26" s="1" t="n">
        <v>100</v>
      </c>
      <c r="W26" s="1" t="n">
        <v>69</v>
      </c>
    </row>
    <row r="27" customFormat="false" ht="15.1" hidden="false" customHeight="true" outlineLevel="0" collapsed="false">
      <c r="A27" s="1" t="s">
        <v>96</v>
      </c>
      <c r="B27" s="1" t="s">
        <v>97</v>
      </c>
      <c r="C27" s="1" t="s">
        <v>98</v>
      </c>
      <c r="D27" s="1" t="n">
        <v>2016</v>
      </c>
      <c r="E27" s="1" t="n">
        <v>180</v>
      </c>
      <c r="F27" s="1" t="n">
        <v>1</v>
      </c>
      <c r="G27" s="1" t="s">
        <v>60</v>
      </c>
      <c r="H27" s="1" t="s">
        <v>61</v>
      </c>
      <c r="J27" s="1" t="s">
        <v>62</v>
      </c>
      <c r="K27" s="1" t="n">
        <v>1500</v>
      </c>
      <c r="L27" s="1" t="n">
        <v>1.1</v>
      </c>
      <c r="M27" s="1" t="n">
        <v>0.3</v>
      </c>
      <c r="N27" s="1" t="n">
        <v>5.87</v>
      </c>
      <c r="P27" s="1" t="n">
        <v>1.7</v>
      </c>
      <c r="Q27" s="1" t="n">
        <v>4300</v>
      </c>
      <c r="S27" s="1" t="n">
        <v>1</v>
      </c>
      <c r="T27" s="1" t="n">
        <v>7.4</v>
      </c>
      <c r="U27" s="1" t="n">
        <v>0.0021</v>
      </c>
      <c r="V27" s="1" t="n">
        <v>100</v>
      </c>
      <c r="W27" s="1" t="n">
        <v>87</v>
      </c>
    </row>
    <row r="28" customFormat="false" ht="15.1" hidden="false" customHeight="true" outlineLevel="0" collapsed="false">
      <c r="A28" s="1" t="s">
        <v>96</v>
      </c>
      <c r="B28" s="1" t="s">
        <v>97</v>
      </c>
      <c r="C28" s="1" t="s">
        <v>98</v>
      </c>
      <c r="D28" s="1" t="n">
        <v>2016</v>
      </c>
      <c r="E28" s="1" t="n">
        <v>180</v>
      </c>
      <c r="F28" s="1" t="n">
        <v>1</v>
      </c>
      <c r="G28" s="1" t="s">
        <v>60</v>
      </c>
      <c r="H28" s="1" t="s">
        <v>61</v>
      </c>
      <c r="J28" s="1" t="s">
        <v>62</v>
      </c>
      <c r="K28" s="1" t="n">
        <v>15000</v>
      </c>
      <c r="L28" s="1" t="n">
        <v>1.1</v>
      </c>
      <c r="M28" s="1" t="n">
        <v>0.3</v>
      </c>
      <c r="N28" s="1" t="n">
        <v>1.1</v>
      </c>
      <c r="P28" s="1" t="n">
        <v>1.7</v>
      </c>
      <c r="Q28" s="1" t="n">
        <v>2400</v>
      </c>
      <c r="S28" s="1" t="n">
        <v>1</v>
      </c>
      <c r="T28" s="1" t="n">
        <v>7.4</v>
      </c>
      <c r="U28" s="1" t="n">
        <v>0.0021</v>
      </c>
      <c r="V28" s="1" t="n">
        <v>100</v>
      </c>
      <c r="W28" s="1" t="n">
        <v>85</v>
      </c>
    </row>
    <row r="29" customFormat="false" ht="15.1" hidden="false" customHeight="true" outlineLevel="0" collapsed="false">
      <c r="A29" s="1" t="s">
        <v>99</v>
      </c>
      <c r="B29" s="1" t="s">
        <v>100</v>
      </c>
      <c r="C29" s="1" t="s">
        <v>95</v>
      </c>
      <c r="D29" s="1" t="n">
        <v>2018</v>
      </c>
      <c r="E29" s="1" t="n">
        <v>500</v>
      </c>
      <c r="F29" s="1" t="n">
        <v>1</v>
      </c>
      <c r="G29" s="1" t="s">
        <v>60</v>
      </c>
      <c r="H29" s="1" t="s">
        <v>61</v>
      </c>
      <c r="J29" s="1" t="s">
        <v>62</v>
      </c>
      <c r="K29" s="1" t="n">
        <v>70</v>
      </c>
      <c r="L29" s="1" t="n">
        <v>2</v>
      </c>
      <c r="M29" s="1" t="n">
        <v>0.5</v>
      </c>
      <c r="N29" s="1" t="n">
        <v>9.8</v>
      </c>
      <c r="O29" s="1" t="n">
        <v>7.6</v>
      </c>
      <c r="P29" s="1" t="n">
        <v>4.75</v>
      </c>
      <c r="Q29" s="1" t="n">
        <v>96</v>
      </c>
      <c r="R29" s="1" t="n">
        <v>74</v>
      </c>
      <c r="S29" s="1" t="n">
        <v>1</v>
      </c>
      <c r="T29" s="1" t="n">
        <v>120</v>
      </c>
      <c r="U29" s="1" t="n">
        <v>0.0024</v>
      </c>
      <c r="V29" s="1" t="n">
        <v>81.7</v>
      </c>
      <c r="W29" s="1" t="n">
        <v>60</v>
      </c>
    </row>
    <row r="30" customFormat="false" ht="15.1" hidden="false" customHeight="true" outlineLevel="0" collapsed="false">
      <c r="A30" s="1" t="s">
        <v>101</v>
      </c>
      <c r="B30" s="1" t="s">
        <v>102</v>
      </c>
      <c r="C30" s="1" t="s">
        <v>103</v>
      </c>
      <c r="D30" s="1" t="n">
        <v>2018</v>
      </c>
      <c r="E30" s="1" t="n">
        <v>500</v>
      </c>
      <c r="F30" s="1" t="n">
        <v>1</v>
      </c>
      <c r="G30" s="1" t="s">
        <v>60</v>
      </c>
      <c r="H30" s="1" t="s">
        <v>61</v>
      </c>
      <c r="J30" s="1" t="s">
        <v>62</v>
      </c>
      <c r="K30" s="1" t="n">
        <v>70</v>
      </c>
      <c r="L30" s="1" t="n">
        <v>2</v>
      </c>
      <c r="M30" s="1" t="n">
        <v>0.5</v>
      </c>
      <c r="N30" s="1" t="n">
        <v>13.2</v>
      </c>
      <c r="O30" s="1" t="n">
        <v>25.3</v>
      </c>
      <c r="P30" s="1" t="n">
        <v>3.4</v>
      </c>
      <c r="Q30" s="1" t="n">
        <v>120</v>
      </c>
      <c r="R30" s="1" t="n">
        <v>100</v>
      </c>
      <c r="S30" s="1" t="n">
        <v>1</v>
      </c>
      <c r="T30" s="1" t="n">
        <v>100</v>
      </c>
      <c r="U30" s="1" t="n">
        <v>0.003</v>
      </c>
      <c r="V30" s="1" t="n">
        <v>76.8</v>
      </c>
      <c r="W30" s="1" t="n">
        <v>75.1</v>
      </c>
    </row>
    <row r="31" customFormat="false" ht="15.1" hidden="false" customHeight="true" outlineLevel="0" collapsed="false">
      <c r="A31" s="1" t="s">
        <v>104</v>
      </c>
      <c r="B31" s="1" t="s">
        <v>105</v>
      </c>
      <c r="C31" s="1" t="s">
        <v>106</v>
      </c>
      <c r="D31" s="1" t="n">
        <v>2020</v>
      </c>
      <c r="E31" s="1" t="n">
        <v>180</v>
      </c>
      <c r="F31" s="1" t="n">
        <v>1</v>
      </c>
      <c r="G31" s="1" t="s">
        <v>60</v>
      </c>
      <c r="H31" s="1" t="s">
        <v>67</v>
      </c>
      <c r="J31" s="1" t="s">
        <v>62</v>
      </c>
      <c r="K31" s="1" t="n">
        <v>130</v>
      </c>
      <c r="L31" s="1" t="n">
        <v>0.8</v>
      </c>
      <c r="M31" s="1" t="n">
        <v>0.3</v>
      </c>
      <c r="N31" s="1" t="n">
        <v>1.24</v>
      </c>
      <c r="O31" s="1" t="n">
        <v>0.826</v>
      </c>
      <c r="P31" s="1" t="n">
        <v>1.12</v>
      </c>
      <c r="Q31" s="1" t="n">
        <v>550</v>
      </c>
      <c r="R31" s="1" t="n">
        <v>560</v>
      </c>
      <c r="S31" s="1" t="n">
        <v>1</v>
      </c>
      <c r="T31" s="1" t="n">
        <v>36</v>
      </c>
      <c r="U31" s="1" t="n">
        <v>0.021</v>
      </c>
      <c r="V31" s="1" t="n">
        <v>102.7</v>
      </c>
      <c r="W31" s="1" t="n">
        <v>67.9</v>
      </c>
    </row>
    <row r="32" customFormat="false" ht="15.1" hidden="false" customHeight="true" outlineLevel="0" collapsed="false">
      <c r="A32" s="1" t="s">
        <v>107</v>
      </c>
      <c r="B32" s="1" t="s">
        <v>108</v>
      </c>
      <c r="C32" s="1" t="s">
        <v>109</v>
      </c>
      <c r="D32" s="1" t="n">
        <v>2021</v>
      </c>
      <c r="E32" s="1" t="n">
        <v>180</v>
      </c>
      <c r="F32" s="1" t="n">
        <v>1</v>
      </c>
      <c r="G32" s="1" t="s">
        <v>60</v>
      </c>
      <c r="H32" s="1" t="s">
        <v>61</v>
      </c>
      <c r="J32" s="1" t="s">
        <v>62</v>
      </c>
      <c r="K32" s="1" t="n">
        <v>150</v>
      </c>
      <c r="L32" s="1" t="n">
        <v>0.5</v>
      </c>
      <c r="M32" s="1" t="n">
        <v>0.3</v>
      </c>
      <c r="N32" s="1" t="n">
        <v>0.019</v>
      </c>
      <c r="P32" s="1" t="n">
        <v>0.0575</v>
      </c>
      <c r="T32" s="1" t="n">
        <v>0.1075</v>
      </c>
      <c r="U32" s="1" t="n">
        <v>0.00098</v>
      </c>
      <c r="V32" s="1" t="n">
        <v>73</v>
      </c>
      <c r="W32" s="1" t="n">
        <v>90</v>
      </c>
    </row>
    <row r="33" customFormat="false" ht="15.1" hidden="false" customHeight="true" outlineLevel="0" collapsed="false">
      <c r="A33" s="1" t="s">
        <v>110</v>
      </c>
      <c r="B33" s="1" t="s">
        <v>111</v>
      </c>
      <c r="C33" s="1" t="s">
        <v>112</v>
      </c>
      <c r="D33" s="1" t="n">
        <v>2020</v>
      </c>
      <c r="E33" s="1" t="n">
        <v>180</v>
      </c>
      <c r="F33" s="1" t="n">
        <v>2</v>
      </c>
      <c r="G33" s="1" t="s">
        <v>60</v>
      </c>
      <c r="H33" s="1" t="s">
        <v>67</v>
      </c>
      <c r="J33" s="1" t="s">
        <v>62</v>
      </c>
      <c r="K33" s="1" t="n">
        <v>120</v>
      </c>
      <c r="L33" s="1" t="n">
        <v>1.8</v>
      </c>
      <c r="M33" s="1" t="n">
        <v>0.4</v>
      </c>
      <c r="N33" s="1" t="n">
        <v>1.56</v>
      </c>
      <c r="O33" s="1" t="n">
        <v>1.55</v>
      </c>
      <c r="P33" s="1" t="n">
        <v>2</v>
      </c>
      <c r="Q33" s="1" t="n">
        <v>368</v>
      </c>
      <c r="R33" s="1" t="n">
        <v>376</v>
      </c>
      <c r="S33" s="1" t="n">
        <v>1</v>
      </c>
      <c r="T33" s="1" t="n">
        <v>108</v>
      </c>
      <c r="U33" s="1" t="n">
        <v>0.076</v>
      </c>
      <c r="V33" s="1" t="n">
        <v>130</v>
      </c>
      <c r="W33" s="1" t="n">
        <v>58.3</v>
      </c>
    </row>
    <row r="34" customFormat="false" ht="15.1" hidden="false" customHeight="true" outlineLevel="0" collapsed="false">
      <c r="A34" s="1" t="s">
        <v>113</v>
      </c>
      <c r="B34" s="1" t="s">
        <v>114</v>
      </c>
      <c r="C34" s="1" t="s">
        <v>115</v>
      </c>
      <c r="D34" s="1" t="n">
        <v>2018</v>
      </c>
      <c r="E34" s="1" t="n">
        <v>40</v>
      </c>
      <c r="F34" s="1" t="n">
        <v>1</v>
      </c>
      <c r="G34" s="1" t="s">
        <v>66</v>
      </c>
      <c r="H34" s="1" t="s">
        <v>116</v>
      </c>
      <c r="J34" s="1" t="s">
        <v>72</v>
      </c>
      <c r="K34" s="1" t="n">
        <v>1</v>
      </c>
      <c r="L34" s="1" t="n">
        <v>1.2</v>
      </c>
      <c r="P34" s="1" t="n">
        <v>347</v>
      </c>
      <c r="Q34" s="1" t="n">
        <v>12.09</v>
      </c>
      <c r="T34" s="1" t="n">
        <v>121</v>
      </c>
      <c r="V34" s="1" t="n">
        <v>51.5</v>
      </c>
      <c r="W34" s="1" t="n">
        <v>59</v>
      </c>
    </row>
    <row r="35" customFormat="false" ht="15.1" hidden="false" customHeight="true" outlineLevel="0" collapsed="false">
      <c r="A35" s="1" t="s">
        <v>117</v>
      </c>
      <c r="B35" s="1" t="s">
        <v>118</v>
      </c>
      <c r="C35" s="1" t="s">
        <v>119</v>
      </c>
      <c r="D35" s="1" t="n">
        <v>2017</v>
      </c>
      <c r="E35" s="1" t="n">
        <v>350</v>
      </c>
      <c r="F35" s="1" t="n">
        <v>2</v>
      </c>
      <c r="G35" s="1" t="s">
        <v>60</v>
      </c>
      <c r="H35" s="1" t="s">
        <v>61</v>
      </c>
      <c r="J35" s="1" t="s">
        <v>62</v>
      </c>
      <c r="K35" s="1" t="n">
        <v>10</v>
      </c>
      <c r="L35" s="1" t="n">
        <v>0.9</v>
      </c>
      <c r="M35" s="1" t="n">
        <v>0.2</v>
      </c>
      <c r="N35" s="1" t="n">
        <v>0.22</v>
      </c>
      <c r="O35" s="1" t="n">
        <v>0.24</v>
      </c>
      <c r="P35" s="1" t="n">
        <v>1</v>
      </c>
      <c r="Q35" s="1" t="n">
        <v>2700</v>
      </c>
      <c r="R35" s="1" t="n">
        <v>2800</v>
      </c>
      <c r="S35" s="1" t="n">
        <v>1</v>
      </c>
      <c r="T35" s="1" t="n">
        <v>24.3</v>
      </c>
      <c r="U35" s="1" t="n">
        <v>0.014</v>
      </c>
      <c r="V35" s="1" t="n">
        <v>65</v>
      </c>
      <c r="W35" s="1" t="n">
        <v>60</v>
      </c>
    </row>
    <row r="36" customFormat="false" ht="15.1" hidden="false" customHeight="true" outlineLevel="0" collapsed="false">
      <c r="A36" s="1" t="s">
        <v>120</v>
      </c>
      <c r="B36" s="1" t="s">
        <v>121</v>
      </c>
      <c r="C36" s="1" t="s">
        <v>122</v>
      </c>
      <c r="D36" s="1" t="n">
        <v>2016</v>
      </c>
      <c r="E36" s="1" t="n">
        <v>180</v>
      </c>
      <c r="F36" s="1" t="n">
        <v>3</v>
      </c>
      <c r="G36" s="1" t="s">
        <v>60</v>
      </c>
      <c r="H36" s="1" t="s">
        <v>61</v>
      </c>
      <c r="J36" s="1" t="s">
        <v>62</v>
      </c>
      <c r="K36" s="1" t="n">
        <v>20</v>
      </c>
      <c r="L36" s="1" t="n">
        <v>0.7</v>
      </c>
      <c r="M36" s="1" t="n">
        <v>0.4</v>
      </c>
      <c r="N36" s="1" t="n">
        <v>1.8</v>
      </c>
      <c r="O36" s="1" t="n">
        <v>3.8</v>
      </c>
      <c r="P36" s="1" t="n">
        <v>3</v>
      </c>
      <c r="Q36" s="1" t="n">
        <v>1300</v>
      </c>
      <c r="R36" s="1" t="n">
        <v>1000</v>
      </c>
      <c r="S36" s="1" t="n">
        <v>1</v>
      </c>
      <c r="T36" s="1" t="n">
        <f aca="false">0.7*36</f>
        <v>25.2</v>
      </c>
      <c r="U36" s="1" t="n">
        <v>0.0198</v>
      </c>
      <c r="V36" s="1" t="n">
        <v>57.5</v>
      </c>
      <c r="W36" s="1" t="n">
        <v>60</v>
      </c>
    </row>
    <row r="37" customFormat="false" ht="15.1" hidden="false" customHeight="true" outlineLevel="0" collapsed="false">
      <c r="A37" s="1" t="s">
        <v>123</v>
      </c>
      <c r="B37" s="1" t="s">
        <v>124</v>
      </c>
      <c r="C37" s="1" t="s">
        <v>125</v>
      </c>
      <c r="D37" s="1" t="n">
        <v>2009</v>
      </c>
      <c r="E37" s="1" t="n">
        <v>180</v>
      </c>
      <c r="F37" s="1" t="n">
        <v>1</v>
      </c>
      <c r="G37" s="1" t="s">
        <v>60</v>
      </c>
      <c r="H37" s="1" t="s">
        <v>67</v>
      </c>
      <c r="J37" s="1" t="s">
        <v>62</v>
      </c>
      <c r="K37" s="1" t="n">
        <v>5.6</v>
      </c>
      <c r="L37" s="1" t="n">
        <v>1.8</v>
      </c>
      <c r="M37" s="1" t="n">
        <v>1</v>
      </c>
      <c r="N37" s="1" t="n">
        <v>94.13</v>
      </c>
      <c r="P37" s="1" t="n">
        <v>134.2</v>
      </c>
      <c r="Q37" s="1" t="n">
        <v>11.2</v>
      </c>
      <c r="S37" s="1" t="n">
        <v>1</v>
      </c>
      <c r="T37" s="1" t="n">
        <f aca="false">1.8*800</f>
        <v>1440</v>
      </c>
      <c r="U37" s="1" t="n">
        <v>0.003</v>
      </c>
      <c r="V37" s="1" t="n">
        <v>60.9</v>
      </c>
      <c r="W37" s="1" t="n">
        <v>70.6</v>
      </c>
    </row>
    <row r="38" customFormat="false" ht="15.1" hidden="false" customHeight="true" outlineLevel="0" collapsed="false">
      <c r="A38" s="1" t="s">
        <v>123</v>
      </c>
      <c r="B38" s="1" t="s">
        <v>124</v>
      </c>
      <c r="C38" s="1" t="s">
        <v>125</v>
      </c>
      <c r="D38" s="1" t="n">
        <v>2009</v>
      </c>
      <c r="E38" s="1" t="n">
        <v>180</v>
      </c>
      <c r="F38" s="1" t="n">
        <v>1</v>
      </c>
      <c r="G38" s="1" t="s">
        <v>60</v>
      </c>
      <c r="H38" s="1" t="s">
        <v>67</v>
      </c>
      <c r="J38" s="1" t="s">
        <v>62</v>
      </c>
      <c r="K38" s="1" t="n">
        <v>5.6</v>
      </c>
      <c r="L38" s="1" t="n">
        <v>1.8</v>
      </c>
      <c r="M38" s="1" t="n">
        <v>1</v>
      </c>
      <c r="N38" s="1" t="n">
        <v>48.12</v>
      </c>
      <c r="P38" s="1" t="n">
        <v>70.4</v>
      </c>
      <c r="Q38" s="1" t="n">
        <v>20.8</v>
      </c>
      <c r="S38" s="1" t="n">
        <v>1</v>
      </c>
      <c r="T38" s="1" t="n">
        <f aca="false">1.4*400</f>
        <v>560</v>
      </c>
      <c r="V38" s="1" t="n">
        <v>59.7</v>
      </c>
      <c r="W38" s="1" t="n">
        <v>79.8</v>
      </c>
    </row>
    <row r="39" customFormat="false" ht="15.1" hidden="false" customHeight="true" outlineLevel="0" collapsed="false">
      <c r="A39" s="1" t="s">
        <v>126</v>
      </c>
      <c r="B39" s="1" t="s">
        <v>127</v>
      </c>
      <c r="C39" s="1" t="s">
        <v>128</v>
      </c>
      <c r="D39" s="1" t="n">
        <v>2019</v>
      </c>
      <c r="E39" s="1" t="n">
        <v>180</v>
      </c>
      <c r="F39" s="1" t="n">
        <v>3</v>
      </c>
      <c r="G39" s="1" t="s">
        <v>60</v>
      </c>
      <c r="H39" s="1" t="s">
        <v>61</v>
      </c>
      <c r="J39" s="1" t="s">
        <v>62</v>
      </c>
      <c r="K39" s="1" t="n">
        <v>5</v>
      </c>
      <c r="L39" s="1" t="n">
        <v>1.8</v>
      </c>
      <c r="M39" s="1" t="n">
        <v>0.5</v>
      </c>
      <c r="N39" s="1" t="n">
        <v>13.25</v>
      </c>
      <c r="P39" s="1" t="n">
        <v>231.77</v>
      </c>
      <c r="Q39" s="1" t="n">
        <v>99</v>
      </c>
      <c r="S39" s="1" t="n">
        <v>1</v>
      </c>
      <c r="T39" s="1" t="n">
        <v>850</v>
      </c>
      <c r="U39" s="1" t="n">
        <v>0.449684</v>
      </c>
      <c r="V39" s="1" t="n">
        <v>105.5</v>
      </c>
      <c r="W39" s="1" t="n">
        <v>53</v>
      </c>
    </row>
    <row r="40" customFormat="false" ht="15.1" hidden="false" customHeight="true" outlineLevel="0" collapsed="false">
      <c r="A40" s="1" t="s">
        <v>126</v>
      </c>
      <c r="B40" s="1" t="s">
        <v>127</v>
      </c>
      <c r="C40" s="1" t="s">
        <v>128</v>
      </c>
      <c r="D40" s="1" t="n">
        <v>2019</v>
      </c>
      <c r="E40" s="1" t="n">
        <v>180</v>
      </c>
      <c r="F40" s="1" t="n">
        <v>3</v>
      </c>
      <c r="G40" s="1" t="s">
        <v>60</v>
      </c>
      <c r="H40" s="1" t="s">
        <v>61</v>
      </c>
      <c r="J40" s="1" t="s">
        <v>62</v>
      </c>
      <c r="K40" s="1" t="n">
        <v>5</v>
      </c>
      <c r="L40" s="1" t="n">
        <v>1.8</v>
      </c>
      <c r="M40" s="1" t="n">
        <v>0.5</v>
      </c>
      <c r="N40" s="1" t="n">
        <v>8.5</v>
      </c>
      <c r="P40" s="1" t="n">
        <v>4.9</v>
      </c>
      <c r="Q40" s="1" t="n">
        <v>157</v>
      </c>
      <c r="S40" s="1" t="n">
        <v>1</v>
      </c>
      <c r="T40" s="1" t="n">
        <v>1500</v>
      </c>
      <c r="U40" s="1" t="n">
        <v>0.21</v>
      </c>
      <c r="V40" s="1" t="n">
        <v>66.6</v>
      </c>
      <c r="W40" s="1" t="n">
        <v>57</v>
      </c>
    </row>
    <row r="41" customFormat="false" ht="15.1" hidden="false" customHeight="true" outlineLevel="0" collapsed="false">
      <c r="A41" s="1" t="s">
        <v>129</v>
      </c>
      <c r="B41" s="1" t="s">
        <v>130</v>
      </c>
      <c r="C41" s="1" t="s">
        <v>131</v>
      </c>
      <c r="D41" s="1" t="n">
        <v>2005</v>
      </c>
      <c r="E41" s="1" t="n">
        <v>600</v>
      </c>
      <c r="F41" s="1" t="n">
        <v>1</v>
      </c>
      <c r="G41" s="1" t="s">
        <v>60</v>
      </c>
      <c r="H41" s="1" t="s">
        <v>61</v>
      </c>
      <c r="J41" s="1" t="s">
        <v>62</v>
      </c>
      <c r="K41" s="1" t="n">
        <v>470</v>
      </c>
      <c r="L41" s="1" t="n">
        <v>3</v>
      </c>
      <c r="M41" s="1" t="n">
        <v>1</v>
      </c>
      <c r="N41" s="1" t="n">
        <v>1.5</v>
      </c>
      <c r="O41" s="1" t="n">
        <v>1.73</v>
      </c>
      <c r="P41" s="1" t="n">
        <v>0.057</v>
      </c>
      <c r="Q41" s="1" t="n">
        <v>790</v>
      </c>
      <c r="R41" s="1" t="n">
        <v>610</v>
      </c>
      <c r="S41" s="1" t="n">
        <v>1</v>
      </c>
      <c r="T41" s="1" t="n">
        <v>280</v>
      </c>
      <c r="U41" s="1" t="n">
        <v>0.027</v>
      </c>
      <c r="V41" s="1" t="n">
        <v>73</v>
      </c>
      <c r="W41" s="1" t="n">
        <v>90</v>
      </c>
    </row>
    <row r="42" customFormat="false" ht="15.1" hidden="false" customHeight="true" outlineLevel="0" collapsed="false">
      <c r="A42" s="1" t="s">
        <v>132</v>
      </c>
      <c r="B42" s="1" t="s">
        <v>133</v>
      </c>
      <c r="C42" s="1" t="s">
        <v>134</v>
      </c>
      <c r="D42" s="1" t="n">
        <v>2018</v>
      </c>
      <c r="E42" s="1" t="n">
        <v>40</v>
      </c>
      <c r="F42" s="1" t="n">
        <v>2</v>
      </c>
      <c r="G42" s="1" t="s">
        <v>60</v>
      </c>
      <c r="H42" s="1" t="s">
        <v>71</v>
      </c>
      <c r="J42" s="1" t="s">
        <v>62</v>
      </c>
      <c r="K42" s="1" t="n">
        <v>0.5</v>
      </c>
      <c r="L42" s="1" t="n">
        <v>1.1</v>
      </c>
      <c r="M42" s="1" t="n">
        <v>0.0625</v>
      </c>
      <c r="N42" s="1" t="n">
        <v>1250</v>
      </c>
      <c r="P42" s="1" t="n">
        <v>3600</v>
      </c>
      <c r="Q42" s="1" t="n">
        <v>1.8</v>
      </c>
      <c r="S42" s="1" t="n">
        <v>1</v>
      </c>
      <c r="T42" s="1" t="n">
        <v>3300</v>
      </c>
      <c r="U42" s="1" t="n">
        <v>0.05</v>
      </c>
      <c r="V42" s="1" t="n">
        <v>48</v>
      </c>
      <c r="W42" s="1" t="n">
        <v>65</v>
      </c>
    </row>
    <row r="43" customFormat="false" ht="15.1" hidden="false" customHeight="true" outlineLevel="0" collapsed="false">
      <c r="A43" s="1" t="s">
        <v>135</v>
      </c>
      <c r="B43" s="1" t="s">
        <v>136</v>
      </c>
      <c r="C43" s="1" t="s">
        <v>137</v>
      </c>
      <c r="D43" s="1" t="n">
        <v>1998</v>
      </c>
      <c r="E43" s="1" t="n">
        <v>500</v>
      </c>
      <c r="F43" s="1" t="n">
        <v>1</v>
      </c>
      <c r="G43" s="1" t="s">
        <v>66</v>
      </c>
      <c r="H43" s="1" t="s">
        <v>116</v>
      </c>
      <c r="J43" s="1" t="s">
        <v>72</v>
      </c>
      <c r="K43" s="1" t="n">
        <v>4</v>
      </c>
      <c r="L43" s="1" t="n">
        <v>1.8</v>
      </c>
      <c r="M43" s="1" t="n">
        <v>0.5</v>
      </c>
      <c r="N43" s="1" t="n">
        <v>104</v>
      </c>
      <c r="P43" s="1" t="n">
        <v>26.5</v>
      </c>
      <c r="T43" s="1" t="n">
        <v>600</v>
      </c>
      <c r="V43" s="1" t="n">
        <v>94</v>
      </c>
      <c r="W43" s="1" t="n">
        <v>64</v>
      </c>
    </row>
    <row r="44" customFormat="false" ht="15.1" hidden="false" customHeight="true" outlineLevel="0" collapsed="false">
      <c r="A44" s="1" t="s">
        <v>138</v>
      </c>
      <c r="B44" s="1" t="s">
        <v>139</v>
      </c>
      <c r="C44" s="1" t="s">
        <v>140</v>
      </c>
      <c r="D44" s="1" t="n">
        <v>2000</v>
      </c>
      <c r="E44" s="1" t="n">
        <v>600</v>
      </c>
      <c r="F44" s="1" t="n">
        <v>1</v>
      </c>
      <c r="G44" s="1" t="s">
        <v>66</v>
      </c>
      <c r="H44" s="1" t="s">
        <v>116</v>
      </c>
      <c r="J44" s="1" t="s">
        <v>72</v>
      </c>
      <c r="K44" s="1" t="n">
        <v>5</v>
      </c>
      <c r="L44" s="1" t="n">
        <v>3</v>
      </c>
      <c r="M44" s="1" t="n">
        <v>0.9</v>
      </c>
      <c r="N44" s="1" t="n">
        <v>85</v>
      </c>
      <c r="P44" s="1" t="n">
        <v>40</v>
      </c>
      <c r="Q44" s="1" t="n">
        <v>24</v>
      </c>
      <c r="S44" s="1" t="n">
        <v>0.1</v>
      </c>
      <c r="T44" s="1" t="n">
        <f aca="false">3*260</f>
        <v>780</v>
      </c>
      <c r="U44" s="1" t="n">
        <v>0.061</v>
      </c>
      <c r="V44" s="1" t="n">
        <v>84</v>
      </c>
      <c r="W44" s="1" t="n">
        <v>17</v>
      </c>
    </row>
    <row r="45" customFormat="false" ht="15.1" hidden="false" customHeight="true" outlineLevel="0" collapsed="false">
      <c r="A45" s="1" t="s">
        <v>141</v>
      </c>
      <c r="B45" s="1" t="s">
        <v>142</v>
      </c>
      <c r="C45" s="1" t="s">
        <v>143</v>
      </c>
      <c r="D45" s="1" t="n">
        <v>2002</v>
      </c>
      <c r="E45" s="1" t="n">
        <v>250</v>
      </c>
      <c r="F45" s="1" t="n">
        <v>2</v>
      </c>
      <c r="G45" s="1" t="s">
        <v>66</v>
      </c>
      <c r="H45" s="1" t="s">
        <v>71</v>
      </c>
      <c r="J45" s="1" t="s">
        <v>72</v>
      </c>
      <c r="K45" s="1" t="n">
        <v>4</v>
      </c>
      <c r="L45" s="1" t="n">
        <v>1.2</v>
      </c>
      <c r="M45" s="1" t="n">
        <f aca="false">4*0.9</f>
        <v>3.6</v>
      </c>
      <c r="N45" s="1" t="n">
        <v>329</v>
      </c>
      <c r="P45" s="1" t="n">
        <v>165</v>
      </c>
      <c r="Q45" s="1" t="n">
        <v>11</v>
      </c>
      <c r="S45" s="1" t="n">
        <v>0.01</v>
      </c>
      <c r="T45" s="1" t="n">
        <v>5800</v>
      </c>
      <c r="V45" s="1" t="n">
        <v>68.5</v>
      </c>
      <c r="W45" s="1" t="n">
        <v>65</v>
      </c>
    </row>
    <row r="46" customFormat="false" ht="15.1" hidden="false" customHeight="true" outlineLevel="0" collapsed="false">
      <c r="A46" s="1" t="s">
        <v>144</v>
      </c>
      <c r="B46" s="1" t="s">
        <v>145</v>
      </c>
      <c r="C46" s="1" t="s">
        <v>146</v>
      </c>
      <c r="D46" s="1" t="n">
        <v>2003</v>
      </c>
      <c r="E46" s="1" t="n">
        <v>800</v>
      </c>
      <c r="F46" s="1" t="n">
        <v>2</v>
      </c>
      <c r="G46" s="1" t="s">
        <v>60</v>
      </c>
      <c r="H46" s="1" t="s">
        <v>61</v>
      </c>
      <c r="J46" s="1" t="s">
        <v>62</v>
      </c>
      <c r="K46" s="1" t="n">
        <v>10</v>
      </c>
      <c r="L46" s="1" t="n">
        <v>1.5</v>
      </c>
      <c r="M46" s="1" t="n">
        <v>0.3</v>
      </c>
      <c r="N46" s="1" t="n">
        <v>10</v>
      </c>
      <c r="P46" s="1" t="n">
        <v>15</v>
      </c>
      <c r="T46" s="1" t="n">
        <f aca="false">218*1.5</f>
        <v>327</v>
      </c>
      <c r="V46" s="1" t="n">
        <v>65</v>
      </c>
      <c r="W46" s="1" t="n">
        <v>75</v>
      </c>
    </row>
    <row r="47" customFormat="false" ht="15.1" hidden="false" customHeight="true" outlineLevel="0" collapsed="false">
      <c r="A47" s="1" t="s">
        <v>147</v>
      </c>
      <c r="B47" s="1" t="s">
        <v>148</v>
      </c>
      <c r="C47" s="1" t="s">
        <v>149</v>
      </c>
      <c r="D47" s="1" t="n">
        <v>2006</v>
      </c>
      <c r="E47" s="1" t="n">
        <v>180</v>
      </c>
      <c r="F47" s="1" t="n">
        <v>2</v>
      </c>
      <c r="G47" s="1" t="s">
        <v>66</v>
      </c>
      <c r="H47" s="1" t="s">
        <v>71</v>
      </c>
      <c r="J47" s="1" t="s">
        <v>72</v>
      </c>
      <c r="K47" s="1" t="n">
        <f aca="false">5+1*1/(1+1)</f>
        <v>5.5</v>
      </c>
      <c r="L47" s="1" t="n">
        <v>1</v>
      </c>
      <c r="M47" s="1" t="n">
        <v>0.2</v>
      </c>
      <c r="N47" s="1" t="n">
        <v>2.3</v>
      </c>
      <c r="P47" s="1" t="n">
        <v>79.53</v>
      </c>
      <c r="T47" s="1" t="n">
        <v>67</v>
      </c>
      <c r="V47" s="1" t="n">
        <v>58.25</v>
      </c>
      <c r="W47" s="1" t="n">
        <v>61</v>
      </c>
    </row>
    <row r="48" customFormat="false" ht="15.1" hidden="false" customHeight="true" outlineLevel="0" collapsed="false">
      <c r="A48" s="1" t="s">
        <v>150</v>
      </c>
      <c r="B48" s="1" t="s">
        <v>151</v>
      </c>
      <c r="C48" s="1" t="s">
        <v>152</v>
      </c>
      <c r="D48" s="1" t="n">
        <v>2006</v>
      </c>
      <c r="E48" s="1" t="n">
        <v>500</v>
      </c>
      <c r="F48" s="1" t="n">
        <v>2</v>
      </c>
      <c r="G48" s="1" t="s">
        <v>60</v>
      </c>
      <c r="H48" s="1" t="s">
        <v>61</v>
      </c>
      <c r="J48" s="1" t="s">
        <v>62</v>
      </c>
      <c r="K48" s="1" t="n">
        <v>25</v>
      </c>
      <c r="L48" s="1" t="n">
        <v>2</v>
      </c>
      <c r="M48" s="1" t="n">
        <v>1</v>
      </c>
      <c r="N48" s="1" t="n">
        <v>20</v>
      </c>
      <c r="P48" s="1" t="n">
        <v>11</v>
      </c>
      <c r="T48" s="1" t="n">
        <f aca="false">(10+10)*2</f>
        <v>40</v>
      </c>
      <c r="U48" s="1" t="n">
        <f aca="false">0.195*0.063</f>
        <v>0.012285</v>
      </c>
      <c r="V48" s="1" t="n">
        <v>45</v>
      </c>
    </row>
    <row r="49" customFormat="false" ht="15.1" hidden="false" customHeight="true" outlineLevel="0" collapsed="false">
      <c r="A49" s="1" t="s">
        <v>153</v>
      </c>
      <c r="B49" s="1" t="s">
        <v>154</v>
      </c>
      <c r="C49" s="1" t="s">
        <v>155</v>
      </c>
      <c r="D49" s="1" t="n">
        <v>2009</v>
      </c>
      <c r="E49" s="1" t="n">
        <v>180</v>
      </c>
      <c r="F49" s="1" t="n">
        <v>2</v>
      </c>
      <c r="G49" s="1" t="s">
        <v>66</v>
      </c>
      <c r="H49" s="1" t="s">
        <v>116</v>
      </c>
      <c r="J49" s="1" t="s">
        <v>72</v>
      </c>
      <c r="K49" s="1" t="n">
        <v>1.75</v>
      </c>
      <c r="L49" s="1" t="n">
        <v>1.8</v>
      </c>
      <c r="N49" s="1" t="n">
        <v>26.7</v>
      </c>
      <c r="O49" s="1" t="n">
        <v>26.6</v>
      </c>
      <c r="P49" s="1" t="n">
        <v>160</v>
      </c>
      <c r="T49" s="1" t="n">
        <v>362</v>
      </c>
      <c r="V49" s="1" t="n">
        <v>74</v>
      </c>
      <c r="W49" s="1" t="n">
        <v>90</v>
      </c>
    </row>
    <row r="50" customFormat="false" ht="15.1" hidden="false" customHeight="true" outlineLevel="0" collapsed="false">
      <c r="A50" s="1" t="s">
        <v>156</v>
      </c>
      <c r="B50" s="1" t="s">
        <v>157</v>
      </c>
      <c r="C50" s="1" t="s">
        <v>158</v>
      </c>
      <c r="D50" s="1" t="n">
        <v>2011</v>
      </c>
      <c r="E50" s="1" t="n">
        <v>130</v>
      </c>
      <c r="F50" s="1" t="n">
        <v>2</v>
      </c>
      <c r="G50" s="1" t="s">
        <v>66</v>
      </c>
      <c r="H50" s="1" t="s">
        <v>61</v>
      </c>
      <c r="J50" s="1" t="s">
        <v>62</v>
      </c>
      <c r="K50" s="1" t="n">
        <v>5.5</v>
      </c>
      <c r="L50" s="1" t="n">
        <v>1.2</v>
      </c>
      <c r="M50" s="1" t="n">
        <v>0.1</v>
      </c>
      <c r="N50" s="1" t="n">
        <v>19.5</v>
      </c>
      <c r="P50" s="1" t="n">
        <v>35</v>
      </c>
      <c r="Q50" s="1" t="n">
        <v>134</v>
      </c>
      <c r="S50" s="1" t="n">
        <v>1</v>
      </c>
      <c r="T50" s="1" t="n">
        <v>110</v>
      </c>
      <c r="U50" s="1" t="n">
        <f aca="false">0.179*0.069</f>
        <v>0.012351</v>
      </c>
      <c r="V50" s="1" t="n">
        <v>70</v>
      </c>
      <c r="W50" s="1" t="n">
        <v>45</v>
      </c>
    </row>
    <row r="51" customFormat="false" ht="15.1" hidden="false" customHeight="true" outlineLevel="0" collapsed="false">
      <c r="A51" s="1" t="s">
        <v>159</v>
      </c>
      <c r="B51" s="1" t="s">
        <v>160</v>
      </c>
      <c r="C51" s="1" t="s">
        <v>143</v>
      </c>
      <c r="D51" s="1" t="n">
        <v>2014</v>
      </c>
      <c r="E51" s="1" t="n">
        <v>90</v>
      </c>
      <c r="F51" s="1" t="n">
        <v>1</v>
      </c>
      <c r="G51" s="1" t="s">
        <v>66</v>
      </c>
      <c r="H51" s="1" t="s">
        <v>71</v>
      </c>
      <c r="J51" s="1" t="s">
        <v>72</v>
      </c>
      <c r="K51" s="1" t="n">
        <v>5</v>
      </c>
      <c r="L51" s="1" t="n">
        <v>1.2</v>
      </c>
      <c r="M51" s="1" t="n">
        <v>1</v>
      </c>
      <c r="N51" s="1" t="n">
        <v>173</v>
      </c>
      <c r="P51" s="1" t="n">
        <v>348.1</v>
      </c>
      <c r="Q51" s="1" t="n">
        <v>9.5</v>
      </c>
      <c r="R51" s="1" t="n">
        <v>10.7</v>
      </c>
      <c r="S51" s="1" t="n">
        <v>0.01</v>
      </c>
      <c r="T51" s="1" t="n">
        <v>851.9</v>
      </c>
      <c r="V51" s="1" t="n">
        <v>59.8</v>
      </c>
      <c r="W51" s="1" t="n">
        <v>62.2</v>
      </c>
    </row>
    <row r="52" customFormat="false" ht="15.1" hidden="false" customHeight="true" outlineLevel="0" collapsed="false">
      <c r="A52" s="1" t="s">
        <v>161</v>
      </c>
      <c r="B52" s="1" t="s">
        <v>162</v>
      </c>
      <c r="C52" s="1" t="s">
        <v>84</v>
      </c>
      <c r="D52" s="1" t="n">
        <v>2012</v>
      </c>
      <c r="E52" s="1" t="n">
        <v>350</v>
      </c>
      <c r="F52" s="1" t="n">
        <v>3</v>
      </c>
      <c r="G52" s="1" t="s">
        <v>60</v>
      </c>
      <c r="H52" s="1" t="s">
        <v>61</v>
      </c>
      <c r="J52" s="1" t="s">
        <v>62</v>
      </c>
      <c r="K52" s="1" t="n">
        <v>1000</v>
      </c>
      <c r="L52" s="1" t="n">
        <v>2</v>
      </c>
      <c r="M52" s="1" t="n">
        <v>0.5</v>
      </c>
      <c r="N52" s="1" t="n">
        <v>0.59</v>
      </c>
      <c r="P52" s="1" t="n">
        <v>1.37</v>
      </c>
      <c r="Q52" s="1" t="n">
        <v>1280</v>
      </c>
      <c r="S52" s="1" t="n">
        <v>1</v>
      </c>
      <c r="T52" s="1" t="n">
        <v>144</v>
      </c>
      <c r="U52" s="1" t="n">
        <v>0.016</v>
      </c>
      <c r="V52" s="1" t="n">
        <v>100</v>
      </c>
      <c r="W52" s="1" t="n">
        <v>83.2</v>
      </c>
    </row>
    <row r="53" customFormat="false" ht="15.1" hidden="false" customHeight="true" outlineLevel="0" collapsed="false">
      <c r="A53" s="1" t="s">
        <v>161</v>
      </c>
      <c r="B53" s="1" t="s">
        <v>162</v>
      </c>
      <c r="C53" s="1" t="s">
        <v>84</v>
      </c>
      <c r="D53" s="1" t="n">
        <v>2012</v>
      </c>
      <c r="E53" s="1" t="n">
        <v>350</v>
      </c>
      <c r="F53" s="1" t="n">
        <v>3</v>
      </c>
      <c r="G53" s="1" t="s">
        <v>60</v>
      </c>
      <c r="H53" s="1" t="s">
        <v>61</v>
      </c>
      <c r="J53" s="1" t="s">
        <v>62</v>
      </c>
      <c r="K53" s="1" t="n">
        <v>15000</v>
      </c>
      <c r="L53" s="1" t="n">
        <v>2</v>
      </c>
      <c r="M53" s="1" t="n">
        <v>0.5</v>
      </c>
      <c r="N53" s="1" t="n">
        <v>0.22</v>
      </c>
      <c r="P53" s="1" t="n">
        <v>0.95</v>
      </c>
      <c r="Q53" s="1" t="n">
        <v>4490</v>
      </c>
      <c r="S53" s="1" t="n">
        <v>1</v>
      </c>
      <c r="T53" s="1" t="n">
        <v>144</v>
      </c>
      <c r="V53" s="1" t="n">
        <v>100</v>
      </c>
      <c r="W53" s="1" t="n">
        <v>52.3</v>
      </c>
    </row>
    <row r="54" customFormat="false" ht="15.1" hidden="false" customHeight="true" outlineLevel="0" collapsed="false">
      <c r="A54" s="1" t="s">
        <v>163</v>
      </c>
      <c r="B54" s="1" t="s">
        <v>164</v>
      </c>
      <c r="C54" s="1" t="s">
        <v>165</v>
      </c>
      <c r="D54" s="1" t="n">
        <v>2014</v>
      </c>
      <c r="E54" s="1" t="n">
        <v>180</v>
      </c>
      <c r="F54" s="1" t="n">
        <v>3</v>
      </c>
      <c r="G54" s="1" t="s">
        <v>60</v>
      </c>
      <c r="H54" s="1" t="s">
        <v>61</v>
      </c>
      <c r="J54" s="1" t="s">
        <v>62</v>
      </c>
      <c r="K54" s="1" t="n">
        <v>500</v>
      </c>
      <c r="L54" s="1" t="n">
        <v>0.9</v>
      </c>
      <c r="M54" s="1" t="n">
        <v>0.36</v>
      </c>
      <c r="N54" s="1" t="n">
        <v>0.62</v>
      </c>
      <c r="P54" s="1" t="n">
        <v>1.34</v>
      </c>
      <c r="Q54" s="1" t="n">
        <v>1120</v>
      </c>
      <c r="S54" s="1" t="n">
        <v>1</v>
      </c>
      <c r="T54" s="1" t="n">
        <v>6.3</v>
      </c>
      <c r="U54" s="1" t="n">
        <v>0.007</v>
      </c>
      <c r="V54" s="1" t="n">
        <v>100</v>
      </c>
      <c r="W54" s="1" t="n">
        <v>52.7</v>
      </c>
    </row>
    <row r="55" customFormat="false" ht="15.1" hidden="false" customHeight="true" outlineLevel="0" collapsed="false">
      <c r="A55" s="1" t="s">
        <v>166</v>
      </c>
      <c r="B55" s="1" t="s">
        <v>167</v>
      </c>
      <c r="C55" s="1" t="s">
        <v>168</v>
      </c>
      <c r="D55" s="1" t="n">
        <v>2014</v>
      </c>
      <c r="E55" s="1" t="n">
        <v>180</v>
      </c>
      <c r="F55" s="1" t="n">
        <v>1</v>
      </c>
      <c r="G55" s="1" t="s">
        <v>60</v>
      </c>
      <c r="H55" s="1" t="s">
        <v>61</v>
      </c>
      <c r="J55" s="1" t="s">
        <v>62</v>
      </c>
      <c r="K55" s="1" t="n">
        <v>4400</v>
      </c>
      <c r="L55" s="1" t="n">
        <v>1.8</v>
      </c>
      <c r="M55" s="1" t="n">
        <v>0.5</v>
      </c>
      <c r="N55" s="1" t="n">
        <v>0.233</v>
      </c>
      <c r="P55" s="1" t="n">
        <v>1.08</v>
      </c>
      <c r="S55" s="1" t="n">
        <v>1</v>
      </c>
      <c r="T55" s="1" t="n">
        <v>36.5</v>
      </c>
      <c r="U55" s="1" t="n">
        <v>0.007</v>
      </c>
      <c r="V55" s="1" t="n">
        <v>100</v>
      </c>
      <c r="W55" s="1" t="n">
        <v>55.4</v>
      </c>
    </row>
    <row r="56" customFormat="false" ht="15.1" hidden="false" customHeight="true" outlineLevel="0" collapsed="false">
      <c r="A56" s="1" t="s">
        <v>166</v>
      </c>
      <c r="B56" s="1" t="s">
        <v>167</v>
      </c>
      <c r="C56" s="1" t="s">
        <v>168</v>
      </c>
      <c r="D56" s="1" t="n">
        <v>2014</v>
      </c>
      <c r="E56" s="1" t="n">
        <v>180</v>
      </c>
      <c r="F56" s="1" t="n">
        <v>1</v>
      </c>
      <c r="G56" s="1" t="s">
        <v>60</v>
      </c>
      <c r="H56" s="1" t="s">
        <v>61</v>
      </c>
      <c r="J56" s="1" t="s">
        <v>62</v>
      </c>
      <c r="K56" s="1" t="n">
        <v>19000</v>
      </c>
      <c r="L56" s="1" t="n">
        <v>1.8</v>
      </c>
      <c r="M56" s="1" t="n">
        <v>0.5</v>
      </c>
      <c r="N56" s="1" t="n">
        <v>0.06</v>
      </c>
      <c r="P56" s="1" t="n">
        <v>0.289</v>
      </c>
      <c r="S56" s="1" t="n">
        <v>1</v>
      </c>
      <c r="T56" s="1" t="n">
        <v>36.5</v>
      </c>
      <c r="V56" s="1" t="n">
        <v>100</v>
      </c>
      <c r="W56" s="1" t="n">
        <v>80.4</v>
      </c>
    </row>
    <row r="57" customFormat="false" ht="15.1" hidden="false" customHeight="true" outlineLevel="0" collapsed="false">
      <c r="A57" s="1" t="s">
        <v>169</v>
      </c>
      <c r="B57" s="1" t="s">
        <v>170</v>
      </c>
      <c r="C57" s="1" t="s">
        <v>171</v>
      </c>
      <c r="D57" s="1" t="n">
        <v>2014</v>
      </c>
      <c r="E57" s="1" t="n">
        <v>130</v>
      </c>
      <c r="F57" s="1" t="n">
        <v>3</v>
      </c>
      <c r="G57" s="1" t="s">
        <v>60</v>
      </c>
      <c r="H57" s="1" t="s">
        <v>61</v>
      </c>
      <c r="J57" s="1" t="s">
        <v>62</v>
      </c>
      <c r="K57" s="1" t="n">
        <v>330</v>
      </c>
      <c r="L57" s="1" t="n">
        <v>1.2</v>
      </c>
      <c r="M57" s="1" t="n">
        <v>0.5</v>
      </c>
      <c r="N57" s="1" t="n">
        <v>1.35</v>
      </c>
      <c r="P57" s="1" t="n">
        <v>4.21</v>
      </c>
      <c r="Q57" s="1" t="n">
        <v>700</v>
      </c>
      <c r="S57" s="1" t="n">
        <v>1</v>
      </c>
      <c r="T57" s="1" t="n">
        <v>12.7</v>
      </c>
      <c r="U57" s="1" t="n">
        <v>0.0032</v>
      </c>
      <c r="V57" s="1" t="n">
        <v>100</v>
      </c>
      <c r="W57" s="1" t="n">
        <v>58</v>
      </c>
    </row>
    <row r="58" customFormat="false" ht="15.1" hidden="false" customHeight="true" outlineLevel="0" collapsed="false">
      <c r="A58" s="1" t="s">
        <v>169</v>
      </c>
      <c r="B58" s="1" t="s">
        <v>170</v>
      </c>
      <c r="C58" s="1" t="s">
        <v>171</v>
      </c>
      <c r="D58" s="1" t="n">
        <v>2014</v>
      </c>
      <c r="E58" s="1" t="n">
        <v>130</v>
      </c>
      <c r="F58" s="1" t="n">
        <v>3</v>
      </c>
      <c r="G58" s="1" t="s">
        <v>60</v>
      </c>
      <c r="H58" s="1" t="s">
        <v>61</v>
      </c>
      <c r="J58" s="1" t="s">
        <v>62</v>
      </c>
      <c r="K58" s="1" t="n">
        <v>680</v>
      </c>
      <c r="L58" s="1" t="n">
        <v>1.2</v>
      </c>
      <c r="N58" s="1" t="n">
        <v>0.67</v>
      </c>
      <c r="P58" s="1" t="n">
        <v>3.37</v>
      </c>
      <c r="Q58" s="1" t="n">
        <v>1200</v>
      </c>
      <c r="S58" s="1" t="n">
        <v>1</v>
      </c>
      <c r="T58" s="1" t="n">
        <v>12.7</v>
      </c>
      <c r="W58" s="1" t="n">
        <v>45</v>
      </c>
    </row>
    <row r="59" customFormat="false" ht="15.1" hidden="false" customHeight="true" outlineLevel="0" collapsed="false">
      <c r="A59" s="1" t="s">
        <v>172</v>
      </c>
      <c r="B59" s="1" t="s">
        <v>173</v>
      </c>
      <c r="C59" s="1" t="s">
        <v>174</v>
      </c>
      <c r="D59" s="1" t="n">
        <v>1986</v>
      </c>
      <c r="F59" s="1" t="n">
        <v>3</v>
      </c>
      <c r="G59" s="1" t="s">
        <v>60</v>
      </c>
      <c r="H59" s="1" t="s">
        <v>61</v>
      </c>
      <c r="J59" s="1" t="s">
        <v>62</v>
      </c>
      <c r="L59" s="1" t="n">
        <v>5</v>
      </c>
      <c r="M59" s="1" t="n">
        <f aca="false">5-0.13-0.1</f>
        <v>4.77</v>
      </c>
      <c r="N59" s="1" t="n">
        <v>1.45</v>
      </c>
      <c r="O59" s="1" t="n">
        <v>2.1</v>
      </c>
      <c r="P59" s="1" t="n">
        <v>1.5</v>
      </c>
      <c r="Q59" s="1" t="n">
        <v>7000</v>
      </c>
      <c r="T59" s="1" t="n">
        <v>1600</v>
      </c>
      <c r="U59" s="1" t="n">
        <v>0.71</v>
      </c>
      <c r="V59" s="1" t="n">
        <v>72</v>
      </c>
      <c r="W59" s="1" t="n">
        <v>54</v>
      </c>
    </row>
    <row r="60" customFormat="false" ht="15.1" hidden="false" customHeight="true" outlineLevel="0" collapsed="false">
      <c r="A60" s="1" t="s">
        <v>175</v>
      </c>
      <c r="B60" s="1" t="s">
        <v>176</v>
      </c>
      <c r="C60" s="1" t="s">
        <v>177</v>
      </c>
      <c r="D60" s="1" t="n">
        <v>1990</v>
      </c>
      <c r="E60" s="1" t="n">
        <v>2000</v>
      </c>
      <c r="F60" s="1" t="n">
        <v>2</v>
      </c>
      <c r="G60" s="1" t="s">
        <v>60</v>
      </c>
      <c r="H60" s="1" t="s">
        <v>61</v>
      </c>
      <c r="J60" s="1" t="s">
        <v>62</v>
      </c>
      <c r="K60" s="1" t="n">
        <v>130</v>
      </c>
      <c r="L60" s="1" t="n">
        <v>10</v>
      </c>
      <c r="M60" s="1" t="n">
        <v>4</v>
      </c>
      <c r="N60" s="1" t="n">
        <v>11.1</v>
      </c>
      <c r="O60" s="1" t="n">
        <v>30</v>
      </c>
      <c r="P60" s="1" t="n">
        <v>10</v>
      </c>
      <c r="T60" s="1" t="n">
        <v>12500</v>
      </c>
      <c r="V60" s="1" t="n">
        <v>66</v>
      </c>
      <c r="W60" s="1" t="n">
        <v>47</v>
      </c>
    </row>
    <row r="61" customFormat="false" ht="15.1" hidden="false" customHeight="true" outlineLevel="0" collapsed="false">
      <c r="A61" s="1" t="s">
        <v>178</v>
      </c>
      <c r="B61" s="1" t="s">
        <v>179</v>
      </c>
      <c r="C61" s="1" t="s">
        <v>180</v>
      </c>
      <c r="D61" s="1" t="n">
        <v>1998</v>
      </c>
      <c r="E61" s="1" t="n">
        <v>500</v>
      </c>
      <c r="F61" s="1" t="n">
        <v>2</v>
      </c>
      <c r="G61" s="1" t="s">
        <v>60</v>
      </c>
      <c r="H61" s="1" t="s">
        <v>61</v>
      </c>
      <c r="J61" s="1" t="s">
        <v>72</v>
      </c>
      <c r="K61" s="1" t="n">
        <v>20</v>
      </c>
      <c r="L61" s="1" t="n">
        <v>3</v>
      </c>
      <c r="M61" s="1" t="n">
        <v>1</v>
      </c>
      <c r="N61" s="1" t="n">
        <v>90</v>
      </c>
      <c r="O61" s="1" t="n">
        <v>74</v>
      </c>
      <c r="P61" s="1" t="n">
        <v>54.1</v>
      </c>
      <c r="Q61" s="1" t="n">
        <v>36</v>
      </c>
      <c r="S61" s="1" t="n">
        <v>1</v>
      </c>
      <c r="T61" s="1" t="n">
        <f aca="false">727*3</f>
        <v>2181</v>
      </c>
      <c r="V61" s="1" t="n">
        <v>94</v>
      </c>
      <c r="W61" s="1" t="n">
        <v>61</v>
      </c>
    </row>
    <row r="62" customFormat="false" ht="15.1" hidden="false" customHeight="true" outlineLevel="0" collapsed="false">
      <c r="A62" s="1" t="s">
        <v>181</v>
      </c>
      <c r="B62" s="1" t="s">
        <v>182</v>
      </c>
      <c r="C62" s="1" t="s">
        <v>183</v>
      </c>
      <c r="D62" s="1" t="n">
        <v>2016</v>
      </c>
      <c r="E62" s="1" t="n">
        <v>130</v>
      </c>
      <c r="F62" s="1" t="n">
        <v>2</v>
      </c>
      <c r="G62" s="1" t="s">
        <v>60</v>
      </c>
      <c r="H62" s="1" t="s">
        <v>61</v>
      </c>
      <c r="J62" s="1" t="s">
        <v>62</v>
      </c>
      <c r="K62" s="1" t="n">
        <v>5.2</v>
      </c>
      <c r="L62" s="1" t="n">
        <v>1.2</v>
      </c>
      <c r="M62" s="1" t="n">
        <v>0.1</v>
      </c>
      <c r="N62" s="1" t="n">
        <v>98.7</v>
      </c>
      <c r="P62" s="1" t="n">
        <v>166</v>
      </c>
      <c r="Q62" s="1" t="n">
        <v>4.4</v>
      </c>
      <c r="S62" s="1" t="n">
        <v>1</v>
      </c>
      <c r="T62" s="1" t="n">
        <f aca="false">1.2*197</f>
        <v>236.4</v>
      </c>
      <c r="V62" s="1" t="n">
        <v>75.4</v>
      </c>
      <c r="W62" s="1" t="n">
        <v>82.5</v>
      </c>
    </row>
    <row r="63" customFormat="false" ht="15.1" hidden="false" customHeight="true" outlineLevel="0" collapsed="false">
      <c r="A63" s="1" t="s">
        <v>184</v>
      </c>
      <c r="B63" s="1" t="s">
        <v>185</v>
      </c>
      <c r="C63" s="1" t="s">
        <v>131</v>
      </c>
      <c r="D63" s="1" t="n">
        <v>2002</v>
      </c>
      <c r="F63" s="1" t="n">
        <v>1</v>
      </c>
      <c r="G63" s="1" t="s">
        <v>60</v>
      </c>
      <c r="H63" s="1" t="s">
        <v>61</v>
      </c>
      <c r="J63" s="1" t="s">
        <v>62</v>
      </c>
      <c r="K63" s="1" t="n">
        <v>470</v>
      </c>
      <c r="L63" s="1" t="n">
        <v>3</v>
      </c>
      <c r="N63" s="1" t="n">
        <v>1.2</v>
      </c>
      <c r="O63" s="1" t="n">
        <v>1.8</v>
      </c>
      <c r="P63" s="1" t="n">
        <v>0.057</v>
      </c>
      <c r="Q63" s="1" t="n">
        <v>1000</v>
      </c>
      <c r="R63" s="1" t="n">
        <v>800</v>
      </c>
      <c r="S63" s="1" t="n">
        <v>1</v>
      </c>
      <c r="T63" s="1" t="n">
        <f aca="false">3*90</f>
        <v>270</v>
      </c>
      <c r="V63" s="1" t="n">
        <v>71</v>
      </c>
      <c r="W63" s="1" t="n">
        <v>89</v>
      </c>
    </row>
    <row r="64" customFormat="false" ht="15.1" hidden="false" customHeight="true" outlineLevel="0" collapsed="false">
      <c r="A64" s="1" t="s">
        <v>184</v>
      </c>
      <c r="B64" s="1" t="s">
        <v>185</v>
      </c>
      <c r="C64" s="1" t="s">
        <v>131</v>
      </c>
      <c r="D64" s="1" t="n">
        <v>2002</v>
      </c>
      <c r="F64" s="1" t="n">
        <v>1</v>
      </c>
      <c r="G64" s="1" t="s">
        <v>60</v>
      </c>
      <c r="H64" s="1" t="s">
        <v>61</v>
      </c>
      <c r="J64" s="1" t="s">
        <v>62</v>
      </c>
      <c r="K64" s="1" t="n">
        <v>470</v>
      </c>
      <c r="L64" s="1" t="n">
        <v>3</v>
      </c>
      <c r="N64" s="1" t="n">
        <v>1.3</v>
      </c>
      <c r="O64" s="1" t="n">
        <v>1.73</v>
      </c>
      <c r="P64" s="1" t="n">
        <v>0.05</v>
      </c>
      <c r="Q64" s="1" t="n">
        <v>2900</v>
      </c>
      <c r="R64" s="1" t="n">
        <v>3000</v>
      </c>
      <c r="S64" s="1" t="n">
        <v>1</v>
      </c>
      <c r="T64" s="1" t="n">
        <f aca="false">3*84</f>
        <v>252</v>
      </c>
      <c r="V64" s="1" t="n">
        <v>72</v>
      </c>
      <c r="W64" s="1" t="n">
        <v>90</v>
      </c>
    </row>
    <row r="65" customFormat="false" ht="15.1" hidden="false" customHeight="true" outlineLevel="0" collapsed="false">
      <c r="A65" s="1" t="s">
        <v>186</v>
      </c>
      <c r="B65" s="1" t="s">
        <v>187</v>
      </c>
      <c r="C65" s="1" t="s">
        <v>188</v>
      </c>
      <c r="D65" s="1" t="n">
        <v>2012</v>
      </c>
      <c r="E65" s="1" t="n">
        <v>180</v>
      </c>
      <c r="F65" s="1" t="n">
        <v>1</v>
      </c>
      <c r="G65" s="1" t="s">
        <v>66</v>
      </c>
      <c r="H65" s="1" t="s">
        <v>116</v>
      </c>
      <c r="J65" s="1" t="s">
        <v>62</v>
      </c>
      <c r="K65" s="1" t="n">
        <v>8</v>
      </c>
      <c r="L65" s="1" t="n">
        <v>0.8</v>
      </c>
      <c r="M65" s="1" t="n">
        <v>0.8</v>
      </c>
      <c r="N65" s="1" t="n">
        <v>0.14</v>
      </c>
      <c r="P65" s="1" t="n">
        <f aca="false">57/1000</f>
        <v>0.057</v>
      </c>
      <c r="T65" s="1" t="n">
        <v>1.2</v>
      </c>
      <c r="U65" s="1" t="n">
        <v>0.057</v>
      </c>
      <c r="V65" s="1" t="n">
        <v>51</v>
      </c>
      <c r="W65" s="1" t="n">
        <v>60</v>
      </c>
    </row>
    <row r="66" customFormat="false" ht="15.1" hidden="false" customHeight="true" outlineLevel="0" collapsed="false">
      <c r="A66" s="1" t="s">
        <v>189</v>
      </c>
      <c r="B66" s="1" t="s">
        <v>190</v>
      </c>
      <c r="C66" s="1" t="s">
        <v>191</v>
      </c>
      <c r="D66" s="1" t="n">
        <v>2013</v>
      </c>
      <c r="E66" s="1" t="n">
        <v>130</v>
      </c>
      <c r="F66" s="1" t="n">
        <v>2</v>
      </c>
      <c r="G66" s="1" t="s">
        <v>66</v>
      </c>
      <c r="H66" s="1" t="s">
        <v>116</v>
      </c>
      <c r="J66" s="1" t="s">
        <v>72</v>
      </c>
      <c r="K66" s="1" t="n">
        <v>50</v>
      </c>
      <c r="L66" s="1" t="n">
        <v>1.2</v>
      </c>
      <c r="M66" s="1" t="n">
        <v>0.9</v>
      </c>
      <c r="N66" s="1" t="n">
        <v>42</v>
      </c>
      <c r="O66" s="1" t="n">
        <v>44.3</v>
      </c>
      <c r="P66" s="1" t="n">
        <v>7</v>
      </c>
      <c r="T66" s="1" t="n">
        <f aca="false">1.2*354.3</f>
        <v>425.16</v>
      </c>
      <c r="V66" s="1" t="n">
        <v>29</v>
      </c>
      <c r="W66" s="1" t="n">
        <v>87</v>
      </c>
    </row>
    <row r="67" customFormat="false" ht="15.1" hidden="false" customHeight="true" outlineLevel="0" collapsed="false">
      <c r="A67" s="1" t="s">
        <v>192</v>
      </c>
      <c r="B67" s="1" t="s">
        <v>193</v>
      </c>
      <c r="C67" s="1" t="s">
        <v>194</v>
      </c>
      <c r="D67" s="1" t="n">
        <v>2015</v>
      </c>
      <c r="E67" s="1" t="n">
        <v>180</v>
      </c>
      <c r="F67" s="1" t="n">
        <v>1</v>
      </c>
      <c r="G67" s="1" t="s">
        <v>60</v>
      </c>
      <c r="H67" s="1" t="s">
        <v>61</v>
      </c>
      <c r="J67" s="1" t="s">
        <v>72</v>
      </c>
      <c r="K67" s="1" t="n">
        <v>500</v>
      </c>
      <c r="L67" s="1" t="n">
        <v>1.8</v>
      </c>
      <c r="M67" s="1" t="n">
        <v>0.5</v>
      </c>
      <c r="N67" s="1" t="n">
        <v>2.75</v>
      </c>
      <c r="P67" s="1" t="n">
        <v>0.332</v>
      </c>
      <c r="T67" s="1" t="n">
        <v>63.4</v>
      </c>
      <c r="V67" s="1" t="n">
        <v>51.6</v>
      </c>
      <c r="W67" s="1" t="n">
        <v>90</v>
      </c>
    </row>
    <row r="68" customFormat="false" ht="15.1" hidden="false" customHeight="true" outlineLevel="0" collapsed="false">
      <c r="A68" s="1" t="s">
        <v>195</v>
      </c>
      <c r="B68" s="1" t="s">
        <v>196</v>
      </c>
      <c r="C68" s="1" t="s">
        <v>197</v>
      </c>
      <c r="D68" s="1" t="n">
        <v>2021</v>
      </c>
      <c r="E68" s="1" t="n">
        <v>65</v>
      </c>
      <c r="F68" s="1" t="n">
        <v>3</v>
      </c>
      <c r="G68" s="1" t="s">
        <v>60</v>
      </c>
      <c r="H68" s="1" t="s">
        <v>71</v>
      </c>
      <c r="J68" s="1" t="s">
        <v>72</v>
      </c>
      <c r="K68" s="1" t="n">
        <v>0.6</v>
      </c>
      <c r="L68" s="1" t="n">
        <v>1</v>
      </c>
      <c r="M68" s="1" t="n">
        <v>0.8</v>
      </c>
      <c r="Q68" s="1" t="n">
        <v>13.2</v>
      </c>
      <c r="R68" s="1" t="n">
        <v>17.8</v>
      </c>
      <c r="S68" s="1" t="n">
        <v>0.5</v>
      </c>
      <c r="T68" s="1" t="n">
        <f aca="false">1*107</f>
        <v>107</v>
      </c>
    </row>
    <row r="69" customFormat="false" ht="15.1" hidden="false" customHeight="true" outlineLevel="0" collapsed="false">
      <c r="A69" s="1" t="s">
        <v>198</v>
      </c>
      <c r="B69" s="1" t="s">
        <v>199</v>
      </c>
      <c r="C69" s="1" t="s">
        <v>197</v>
      </c>
      <c r="D69" s="1" t="n">
        <v>2021</v>
      </c>
      <c r="E69" s="1" t="n">
        <v>65</v>
      </c>
      <c r="F69" s="1" t="n">
        <v>3</v>
      </c>
      <c r="G69" s="1" t="s">
        <v>60</v>
      </c>
      <c r="H69" s="1" t="s">
        <v>61</v>
      </c>
      <c r="J69" s="1" t="s">
        <v>72</v>
      </c>
      <c r="K69" s="1" t="n">
        <v>100</v>
      </c>
      <c r="L69" s="1" t="n">
        <v>1</v>
      </c>
      <c r="M69" s="1" t="n">
        <v>0.5</v>
      </c>
      <c r="P69" s="1" t="n">
        <f aca="false">253/1000</f>
        <v>0.253</v>
      </c>
      <c r="Q69" s="1" t="n">
        <f aca="false">6.37*1000</f>
        <v>6370</v>
      </c>
      <c r="R69" s="1" t="n">
        <v>6680</v>
      </c>
      <c r="S69" s="1" t="n">
        <v>1</v>
      </c>
      <c r="T69" s="1" t="n">
        <v>2.12</v>
      </c>
      <c r="V69" s="1" t="n">
        <v>82.9</v>
      </c>
      <c r="W69" s="1" t="n">
        <v>58.3</v>
      </c>
    </row>
    <row r="70" customFormat="false" ht="15.1" hidden="false" customHeight="true" outlineLevel="0" collapsed="false">
      <c r="A70" s="1" t="s">
        <v>200</v>
      </c>
      <c r="B70" s="1" t="s">
        <v>201</v>
      </c>
      <c r="C70" s="1" t="s">
        <v>197</v>
      </c>
      <c r="D70" s="1" t="n">
        <v>2015</v>
      </c>
      <c r="E70" s="1" t="n">
        <v>350</v>
      </c>
      <c r="F70" s="1" t="n">
        <v>3</v>
      </c>
      <c r="G70" s="1" t="s">
        <v>60</v>
      </c>
      <c r="H70" s="1" t="s">
        <v>61</v>
      </c>
      <c r="J70" s="1" t="s">
        <v>62</v>
      </c>
      <c r="K70" s="1" t="n">
        <v>500</v>
      </c>
      <c r="L70" s="1" t="n">
        <v>1.2</v>
      </c>
      <c r="M70" s="1" t="n">
        <v>0.3</v>
      </c>
      <c r="N70" s="1" t="n">
        <v>1.1</v>
      </c>
      <c r="P70" s="1" t="n">
        <v>2.92</v>
      </c>
      <c r="Q70" s="1" t="n">
        <v>460</v>
      </c>
      <c r="S70" s="1" t="n">
        <v>1</v>
      </c>
      <c r="T70" s="1" t="n">
        <v>108</v>
      </c>
      <c r="U70" s="1" t="n">
        <f aca="false">0.215*0.11</f>
        <v>0.02365</v>
      </c>
    </row>
    <row r="71" customFormat="false" ht="15.1" hidden="false" customHeight="true" outlineLevel="0" collapsed="false">
      <c r="A71" s="1" t="s">
        <v>202</v>
      </c>
      <c r="B71" s="1" t="s">
        <v>203</v>
      </c>
      <c r="C71" s="1" t="s">
        <v>204</v>
      </c>
      <c r="D71" s="1" t="n">
        <v>2017</v>
      </c>
      <c r="E71" s="1" t="n">
        <v>65</v>
      </c>
      <c r="F71" s="1" t="n">
        <v>2</v>
      </c>
      <c r="G71" s="1" t="s">
        <v>60</v>
      </c>
      <c r="H71" s="1" t="s">
        <v>61</v>
      </c>
      <c r="J71" s="1" t="s">
        <v>72</v>
      </c>
      <c r="K71" s="1" t="n">
        <v>2</v>
      </c>
      <c r="L71" s="1" t="n">
        <v>1</v>
      </c>
      <c r="M71" s="1" t="n">
        <v>0.5</v>
      </c>
      <c r="N71" s="1" t="n">
        <v>116</v>
      </c>
      <c r="P71" s="1" t="n">
        <v>191</v>
      </c>
      <c r="Q71" s="1" t="n">
        <v>12.1</v>
      </c>
      <c r="S71" s="1" t="n">
        <v>0.1</v>
      </c>
      <c r="T71" s="1" t="n">
        <v>113</v>
      </c>
      <c r="V71" s="1" t="n">
        <v>77.9</v>
      </c>
      <c r="W71" s="1" t="n">
        <v>62.2</v>
      </c>
    </row>
    <row r="72" customFormat="false" ht="15.1" hidden="false" customHeight="true" outlineLevel="0" collapsed="false">
      <c r="A72" s="1" t="s">
        <v>205</v>
      </c>
      <c r="B72" s="1" t="s">
        <v>206</v>
      </c>
      <c r="C72" s="1" t="s">
        <v>207</v>
      </c>
      <c r="D72" s="1" t="n">
        <v>2014</v>
      </c>
      <c r="E72" s="1" t="n">
        <v>45</v>
      </c>
      <c r="F72" s="1" t="n">
        <v>1</v>
      </c>
      <c r="G72" s="1" t="s">
        <v>66</v>
      </c>
      <c r="H72" s="1" t="s">
        <v>116</v>
      </c>
      <c r="J72" s="1" t="s">
        <v>72</v>
      </c>
      <c r="K72" s="1" t="n">
        <v>0.3</v>
      </c>
      <c r="L72" s="1" t="n">
        <v>1</v>
      </c>
      <c r="M72" s="1" t="n">
        <v>0.3</v>
      </c>
      <c r="N72" s="1" t="n">
        <v>500</v>
      </c>
      <c r="P72" s="1" t="n">
        <v>656</v>
      </c>
      <c r="Q72" s="1" t="n">
        <v>7</v>
      </c>
      <c r="S72" s="1" t="n">
        <v>1</v>
      </c>
      <c r="T72" s="1" t="n">
        <v>620</v>
      </c>
      <c r="V72" s="1" t="n">
        <v>55.9</v>
      </c>
      <c r="W72" s="1" t="n">
        <v>61</v>
      </c>
    </row>
    <row r="73" customFormat="false" ht="15.1" hidden="false" customHeight="true" outlineLevel="0" collapsed="false">
      <c r="A73" s="1" t="s">
        <v>208</v>
      </c>
      <c r="B73" s="1" t="s">
        <v>209</v>
      </c>
      <c r="C73" s="1" t="s">
        <v>210</v>
      </c>
      <c r="D73" s="1" t="n">
        <v>2011</v>
      </c>
      <c r="E73" s="1" t="n">
        <v>65</v>
      </c>
      <c r="F73" s="1" t="n">
        <v>2</v>
      </c>
      <c r="G73" s="1" t="s">
        <v>60</v>
      </c>
      <c r="H73" s="1" t="s">
        <v>67</v>
      </c>
      <c r="J73" s="1" t="s">
        <v>62</v>
      </c>
      <c r="K73" s="1" t="n">
        <v>3</v>
      </c>
      <c r="L73" s="1" t="n">
        <v>1</v>
      </c>
      <c r="M73" s="1" t="n">
        <v>0.5</v>
      </c>
      <c r="P73" s="1" t="n">
        <v>450</v>
      </c>
      <c r="Q73" s="1" t="n">
        <v>10</v>
      </c>
      <c r="R73" s="1" t="n">
        <v>6</v>
      </c>
      <c r="T73" s="1" t="n">
        <v>400</v>
      </c>
      <c r="U73" s="1" t="n">
        <f aca="false">1800/1000/1000</f>
        <v>0.0018</v>
      </c>
      <c r="V73" s="1" t="n">
        <v>56.1235994796777</v>
      </c>
      <c r="W73" s="1" t="n">
        <v>77</v>
      </c>
    </row>
    <row r="74" customFormat="false" ht="15.1" hidden="false" customHeight="true" outlineLevel="0" collapsed="false">
      <c r="A74" s="1" t="s">
        <v>211</v>
      </c>
      <c r="B74" s="1" t="s">
        <v>80</v>
      </c>
      <c r="C74" s="1" t="s">
        <v>212</v>
      </c>
      <c r="D74" s="1" t="n">
        <v>2010</v>
      </c>
      <c r="E74" s="1" t="n">
        <v>130</v>
      </c>
      <c r="F74" s="1" t="n">
        <v>2</v>
      </c>
      <c r="G74" s="1" t="s">
        <v>66</v>
      </c>
      <c r="H74" s="1" t="s">
        <v>116</v>
      </c>
      <c r="J74" s="1" t="s">
        <v>72</v>
      </c>
      <c r="K74" s="1" t="n">
        <v>4</v>
      </c>
      <c r="L74" s="1" t="n">
        <v>1.2</v>
      </c>
      <c r="M74" s="1" t="n">
        <v>1</v>
      </c>
      <c r="Q74" s="1" t="n">
        <v>6.53</v>
      </c>
      <c r="S74" s="1" t="n">
        <v>0.024</v>
      </c>
      <c r="T74" s="1" t="n">
        <v>1980</v>
      </c>
      <c r="V74" s="1" t="n">
        <v>77</v>
      </c>
    </row>
    <row r="75" customFormat="false" ht="15.1" hidden="false" customHeight="true" outlineLevel="0" collapsed="false">
      <c r="A75" s="1" t="s">
        <v>213</v>
      </c>
      <c r="B75" s="1" t="s">
        <v>214</v>
      </c>
      <c r="C75" s="1" t="s">
        <v>84</v>
      </c>
      <c r="D75" s="1" t="n">
        <v>2014</v>
      </c>
      <c r="E75" s="1" t="n">
        <v>180</v>
      </c>
      <c r="F75" s="1" t="n">
        <v>2</v>
      </c>
      <c r="G75" s="1" t="s">
        <v>60</v>
      </c>
      <c r="H75" s="1" t="s">
        <v>61</v>
      </c>
      <c r="J75" s="1" t="s">
        <v>62</v>
      </c>
      <c r="K75" s="1" t="n">
        <v>20</v>
      </c>
      <c r="L75" s="1" t="n">
        <v>1.2</v>
      </c>
      <c r="M75" s="1" t="n">
        <v>0.5</v>
      </c>
      <c r="N75" s="1" t="n">
        <v>1.76</v>
      </c>
      <c r="Q75" s="1" t="n">
        <v>360</v>
      </c>
      <c r="S75" s="1" t="n">
        <v>1</v>
      </c>
      <c r="T75" s="1" t="n">
        <v>32.4</v>
      </c>
      <c r="U75" s="1" t="n">
        <v>0.0045</v>
      </c>
      <c r="V75" s="1" t="n">
        <v>82</v>
      </c>
      <c r="W75" s="1" t="n">
        <v>74</v>
      </c>
    </row>
    <row r="76" customFormat="false" ht="15.1" hidden="false" customHeight="true" outlineLevel="0" collapsed="false">
      <c r="A76" s="1" t="s">
        <v>213</v>
      </c>
      <c r="B76" s="1" t="s">
        <v>214</v>
      </c>
      <c r="C76" s="1" t="s">
        <v>84</v>
      </c>
      <c r="D76" s="1" t="n">
        <v>2014</v>
      </c>
      <c r="E76" s="1" t="n">
        <v>180</v>
      </c>
      <c r="F76" s="1" t="n">
        <v>2</v>
      </c>
      <c r="G76" s="1" t="s">
        <v>60</v>
      </c>
      <c r="H76" s="1" t="s">
        <v>61</v>
      </c>
      <c r="J76" s="1" t="s">
        <v>62</v>
      </c>
      <c r="K76" s="1" t="n">
        <v>150</v>
      </c>
      <c r="L76" s="1" t="n">
        <v>1.2</v>
      </c>
      <c r="M76" s="1" t="n">
        <v>0.5</v>
      </c>
      <c r="N76" s="1" t="n">
        <v>1.77</v>
      </c>
      <c r="Q76" s="1" t="n">
        <v>350</v>
      </c>
      <c r="S76" s="1" t="n">
        <v>1</v>
      </c>
      <c r="T76" s="1" t="n">
        <v>32.4</v>
      </c>
      <c r="U76" s="1" t="n">
        <v>0.0045</v>
      </c>
      <c r="V76" s="1" t="n">
        <v>82</v>
      </c>
      <c r="W76" s="1" t="n">
        <v>43.4</v>
      </c>
    </row>
    <row r="77" customFormat="false" ht="15.1" hidden="false" customHeight="true" outlineLevel="0" collapsed="false">
      <c r="A77" s="1" t="s">
        <v>213</v>
      </c>
      <c r="B77" s="1" t="s">
        <v>214</v>
      </c>
      <c r="C77" s="1" t="s">
        <v>84</v>
      </c>
      <c r="D77" s="1" t="n">
        <v>2014</v>
      </c>
      <c r="E77" s="1" t="n">
        <v>180</v>
      </c>
      <c r="F77" s="1" t="n">
        <v>2</v>
      </c>
      <c r="G77" s="1" t="s">
        <v>60</v>
      </c>
      <c r="H77" s="1" t="s">
        <v>61</v>
      </c>
      <c r="J77" s="1" t="s">
        <v>62</v>
      </c>
      <c r="K77" s="1" t="n">
        <v>500</v>
      </c>
      <c r="L77" s="1" t="n">
        <v>1.2</v>
      </c>
      <c r="M77" s="1" t="n">
        <v>0.5</v>
      </c>
      <c r="N77" s="1" t="n">
        <v>1.26</v>
      </c>
      <c r="Q77" s="1" t="n">
        <v>700</v>
      </c>
      <c r="S77" s="1" t="n">
        <v>1</v>
      </c>
      <c r="T77" s="1" t="n">
        <v>32.4</v>
      </c>
      <c r="U77" s="1" t="n">
        <v>0.0045</v>
      </c>
      <c r="V77" s="1" t="n">
        <v>82</v>
      </c>
      <c r="W77" s="1" t="n">
        <v>39.5</v>
      </c>
    </row>
    <row r="78" customFormat="false" ht="15.1" hidden="false" customHeight="true" outlineLevel="0" collapsed="false">
      <c r="A78" s="1" t="s">
        <v>215</v>
      </c>
      <c r="B78" s="1" t="s">
        <v>216</v>
      </c>
      <c r="C78" s="1" t="s">
        <v>59</v>
      </c>
      <c r="D78" s="1" t="n">
        <v>2022</v>
      </c>
      <c r="E78" s="1" t="n">
        <v>500</v>
      </c>
      <c r="F78" s="1" t="n">
        <v>2</v>
      </c>
      <c r="G78" s="1" t="s">
        <v>60</v>
      </c>
      <c r="H78" s="1" t="s">
        <v>61</v>
      </c>
      <c r="J78" s="1" t="s">
        <v>62</v>
      </c>
      <c r="K78" s="1" t="n">
        <v>40</v>
      </c>
      <c r="L78" s="1" t="n">
        <v>1.6</v>
      </c>
      <c r="M78" s="1" t="n">
        <v>0.35</v>
      </c>
      <c r="N78" s="1" t="n">
        <v>0.096</v>
      </c>
      <c r="O78" s="1" t="n">
        <v>0.096</v>
      </c>
      <c r="P78" s="1" t="n">
        <v>0.3075</v>
      </c>
      <c r="Q78" s="1" t="n">
        <f aca="false">10.7*1000</f>
        <v>10700</v>
      </c>
      <c r="R78" s="1" t="n">
        <f aca="false">12*1000</f>
        <v>12000</v>
      </c>
      <c r="S78" s="1" t="n">
        <v>1</v>
      </c>
      <c r="T78" s="1" t="n">
        <v>1.568</v>
      </c>
      <c r="U78" s="1" t="n">
        <v>0.0088</v>
      </c>
      <c r="V78" s="1" t="n">
        <v>105</v>
      </c>
      <c r="W78" s="1" t="n">
        <v>54</v>
      </c>
    </row>
    <row r="79" customFormat="false" ht="15.1" hidden="false" customHeight="true" outlineLevel="0" collapsed="false">
      <c r="A79" s="1" t="s">
        <v>217</v>
      </c>
      <c r="B79" s="1" t="s">
        <v>218</v>
      </c>
      <c r="C79" s="1" t="s">
        <v>219</v>
      </c>
      <c r="D79" s="1" t="n">
        <v>2019</v>
      </c>
      <c r="E79" s="1" t="n">
        <v>180</v>
      </c>
      <c r="F79" s="1" t="n">
        <v>1</v>
      </c>
      <c r="G79" s="1" t="s">
        <v>60</v>
      </c>
      <c r="H79" s="1" t="s">
        <v>61</v>
      </c>
      <c r="J79" s="1" t="s">
        <v>62</v>
      </c>
      <c r="K79" s="1" t="n">
        <v>18.4</v>
      </c>
      <c r="L79" s="1" t="n">
        <v>5</v>
      </c>
      <c r="M79" s="1" t="n">
        <v>4</v>
      </c>
      <c r="N79" s="1" t="n">
        <v>55.5</v>
      </c>
      <c r="O79" s="1" t="n">
        <v>55.5</v>
      </c>
      <c r="P79" s="1" t="n">
        <v>83</v>
      </c>
      <c r="T79" s="1" t="n">
        <f aca="false">5*1320</f>
        <v>6600</v>
      </c>
      <c r="U79" s="1" t="n">
        <f aca="false">0.42*0.32</f>
        <v>0.1344</v>
      </c>
      <c r="V79" s="1" t="n">
        <v>61</v>
      </c>
      <c r="W79" s="1" t="n">
        <v>66.2</v>
      </c>
    </row>
    <row r="80" customFormat="false" ht="15.1" hidden="false" customHeight="true" outlineLevel="0" collapsed="false">
      <c r="A80" s="1" t="s">
        <v>220</v>
      </c>
      <c r="B80" s="1" t="s">
        <v>221</v>
      </c>
      <c r="C80" s="1" t="s">
        <v>222</v>
      </c>
      <c r="D80" s="1" t="n">
        <v>2023</v>
      </c>
      <c r="E80" s="1" t="n">
        <v>180</v>
      </c>
      <c r="F80" s="1" t="n">
        <v>1</v>
      </c>
      <c r="G80" s="1" t="s">
        <v>60</v>
      </c>
      <c r="H80" s="1" t="s">
        <v>61</v>
      </c>
      <c r="J80" s="1" t="s">
        <v>72</v>
      </c>
      <c r="K80" s="1" t="n">
        <v>1000</v>
      </c>
      <c r="L80" s="1" t="n">
        <v>3.3</v>
      </c>
      <c r="M80" s="1" t="n">
        <f aca="false">0.8*3.3</f>
        <v>2.64</v>
      </c>
      <c r="N80" s="1" t="n">
        <v>0.752</v>
      </c>
      <c r="Q80" s="1" t="n">
        <f aca="false">4.69*1000</f>
        <v>4690</v>
      </c>
      <c r="S80" s="1" t="n">
        <v>1</v>
      </c>
      <c r="T80" s="1" t="n">
        <f aca="false">3.3*4</f>
        <v>13.2</v>
      </c>
    </row>
    <row r="81" customFormat="false" ht="15.1" hidden="false" customHeight="true" outlineLevel="0" collapsed="false">
      <c r="A81" s="1" t="s">
        <v>223</v>
      </c>
      <c r="B81" s="1" t="s">
        <v>224</v>
      </c>
      <c r="C81" s="1" t="s">
        <v>225</v>
      </c>
      <c r="D81" s="1" t="n">
        <v>2020</v>
      </c>
      <c r="E81" s="1" t="n">
        <v>180</v>
      </c>
      <c r="F81" s="1" t="n">
        <v>1</v>
      </c>
      <c r="G81" s="1" t="s">
        <v>66</v>
      </c>
      <c r="H81" s="1" t="s">
        <v>71</v>
      </c>
      <c r="J81" s="1" t="s">
        <v>72</v>
      </c>
      <c r="K81" s="1" t="n">
        <v>6</v>
      </c>
      <c r="L81" s="1" t="n">
        <v>1.8</v>
      </c>
      <c r="M81" s="1" t="n">
        <v>1.8</v>
      </c>
      <c r="Q81" s="1" t="n">
        <v>13</v>
      </c>
      <c r="S81" s="1" t="n">
        <v>0.01</v>
      </c>
      <c r="T81" s="1" t="n">
        <f aca="false">440*1.8</f>
        <v>792</v>
      </c>
    </row>
    <row r="82" customFormat="false" ht="15.1" hidden="false" customHeight="true" outlineLevel="0" collapsed="false">
      <c r="A82" s="1" t="s">
        <v>226</v>
      </c>
      <c r="B82" s="1" t="s">
        <v>227</v>
      </c>
      <c r="C82" s="1" t="s">
        <v>228</v>
      </c>
      <c r="D82" s="1" t="n">
        <v>2019</v>
      </c>
      <c r="E82" s="1" t="n">
        <v>130</v>
      </c>
      <c r="F82" s="1" t="n">
        <v>2</v>
      </c>
      <c r="G82" s="1" t="s">
        <v>60</v>
      </c>
      <c r="H82" s="1" t="s">
        <v>61</v>
      </c>
      <c r="J82" s="1" t="s">
        <v>62</v>
      </c>
      <c r="K82" s="1" t="n">
        <v>50</v>
      </c>
      <c r="L82" s="1" t="n">
        <v>1.2</v>
      </c>
      <c r="M82" s="1" t="n">
        <v>0.5</v>
      </c>
      <c r="N82" s="1" t="n">
        <v>37</v>
      </c>
      <c r="O82" s="1" t="n">
        <v>34</v>
      </c>
      <c r="P82" s="1" t="n">
        <v>63</v>
      </c>
      <c r="T82" s="1" t="n">
        <f aca="false">1.2*158</f>
        <v>189.6</v>
      </c>
      <c r="U82" s="1" t="n">
        <v>0.02</v>
      </c>
      <c r="V82" s="1" t="n">
        <v>70</v>
      </c>
      <c r="W82" s="1" t="n">
        <v>62</v>
      </c>
    </row>
    <row r="83" customFormat="false" ht="15.1" hidden="false" customHeight="true" outlineLevel="0" collapsed="false">
      <c r="A83" s="1" t="s">
        <v>226</v>
      </c>
      <c r="B83" s="1" t="s">
        <v>227</v>
      </c>
      <c r="C83" s="1" t="s">
        <v>228</v>
      </c>
      <c r="D83" s="1" t="n">
        <v>2019</v>
      </c>
      <c r="E83" s="1" t="n">
        <v>130</v>
      </c>
      <c r="F83" s="1" t="n">
        <v>2</v>
      </c>
      <c r="G83" s="1" t="s">
        <v>60</v>
      </c>
      <c r="H83" s="1" t="s">
        <v>61</v>
      </c>
      <c r="J83" s="1" t="s">
        <v>62</v>
      </c>
      <c r="K83" s="1" t="n">
        <v>50</v>
      </c>
      <c r="L83" s="1" t="n">
        <v>0.5</v>
      </c>
      <c r="M83" s="1" t="n">
        <v>0.15</v>
      </c>
      <c r="N83" s="1" t="n">
        <v>0.08</v>
      </c>
      <c r="O83" s="1" t="n">
        <v>0.12</v>
      </c>
      <c r="P83" s="1" t="n">
        <v>0.72</v>
      </c>
      <c r="T83" s="1" t="n">
        <f aca="false">0.5*0.78</f>
        <v>0.39</v>
      </c>
      <c r="U83" s="1" t="n">
        <v>0.02</v>
      </c>
      <c r="V83" s="1" t="n">
        <v>70</v>
      </c>
      <c r="W83" s="1" t="n">
        <v>62</v>
      </c>
    </row>
    <row r="84" customFormat="false" ht="15.1" hidden="false" customHeight="true" outlineLevel="0" collapsed="false">
      <c r="A84" s="1" t="s">
        <v>229</v>
      </c>
      <c r="B84" s="1" t="s">
        <v>230</v>
      </c>
      <c r="C84" s="1" t="s">
        <v>231</v>
      </c>
      <c r="D84" s="1" t="n">
        <v>1998</v>
      </c>
      <c r="E84" s="1" t="n">
        <v>1600</v>
      </c>
      <c r="F84" s="1" t="n">
        <v>2</v>
      </c>
      <c r="G84" s="1" t="s">
        <v>60</v>
      </c>
      <c r="H84" s="1" t="s">
        <v>61</v>
      </c>
      <c r="J84" s="1" t="s">
        <v>62</v>
      </c>
      <c r="K84" s="1" t="n">
        <v>5</v>
      </c>
      <c r="L84" s="1" t="n">
        <v>2.5</v>
      </c>
      <c r="M84" s="1" t="n">
        <v>1</v>
      </c>
      <c r="N84" s="1" t="n">
        <v>4</v>
      </c>
      <c r="P84" s="1" t="n">
        <v>4</v>
      </c>
      <c r="Q84" s="1" t="n">
        <v>380</v>
      </c>
      <c r="S84" s="1" t="n">
        <v>1</v>
      </c>
      <c r="T84" s="1" t="n">
        <f aca="false">2.5*184</f>
        <v>460</v>
      </c>
      <c r="U84" s="1" t="n">
        <v>0.08</v>
      </c>
      <c r="V84" s="1" t="n">
        <v>86</v>
      </c>
      <c r="W84" s="1" t="n">
        <v>67</v>
      </c>
    </row>
    <row r="85" customFormat="false" ht="15.1" hidden="false" customHeight="true" outlineLevel="0" collapsed="false">
      <c r="A85" s="1" t="s">
        <v>229</v>
      </c>
      <c r="B85" s="1" t="s">
        <v>230</v>
      </c>
      <c r="C85" s="1" t="s">
        <v>231</v>
      </c>
      <c r="D85" s="1" t="n">
        <v>1998</v>
      </c>
      <c r="E85" s="1" t="n">
        <v>1600</v>
      </c>
      <c r="F85" s="1" t="n">
        <v>2</v>
      </c>
      <c r="G85" s="1" t="s">
        <v>60</v>
      </c>
      <c r="H85" s="1" t="s">
        <v>61</v>
      </c>
      <c r="J85" s="1" t="s">
        <v>62</v>
      </c>
      <c r="K85" s="1" t="n">
        <v>5</v>
      </c>
      <c r="L85" s="1" t="n">
        <v>2.5</v>
      </c>
      <c r="M85" s="1" t="n">
        <v>1</v>
      </c>
      <c r="N85" s="1" t="n">
        <v>4.5</v>
      </c>
      <c r="P85" s="1" t="n">
        <v>4</v>
      </c>
      <c r="Q85" s="1" t="n">
        <v>370</v>
      </c>
      <c r="S85" s="1" t="n">
        <v>1</v>
      </c>
      <c r="T85" s="1" t="n">
        <f aca="false">2.5*230</f>
        <v>575</v>
      </c>
      <c r="U85" s="1" t="n">
        <v>0.08</v>
      </c>
      <c r="V85" s="1" t="n">
        <v>86</v>
      </c>
      <c r="W85" s="1" t="n">
        <v>67</v>
      </c>
    </row>
    <row r="86" customFormat="false" ht="12.8" hidden="false" customHeight="false" outlineLevel="0" collapsed="false">
      <c r="A86" s="1" t="s">
        <v>232</v>
      </c>
      <c r="B86" s="1" t="s">
        <v>233</v>
      </c>
      <c r="C86" s="1" t="s">
        <v>222</v>
      </c>
      <c r="D86" s="1" t="n">
        <v>2024</v>
      </c>
      <c r="E86" s="1" t="n">
        <v>180</v>
      </c>
      <c r="F86" s="1" t="n">
        <v>1</v>
      </c>
      <c r="G86" s="1" t="s">
        <v>66</v>
      </c>
      <c r="H86" s="1" t="s">
        <v>71</v>
      </c>
      <c r="I86" s="1" t="n">
        <f aca="false">32/40</f>
        <v>0.8</v>
      </c>
      <c r="J86" s="1" t="s">
        <v>72</v>
      </c>
      <c r="K86" s="1" t="n">
        <v>8</v>
      </c>
      <c r="L86" s="1" t="n">
        <v>1.8</v>
      </c>
      <c r="M86" s="1" t="n">
        <v>3.6</v>
      </c>
      <c r="N86" s="1" t="n">
        <v>386.7</v>
      </c>
      <c r="P86" s="1" t="n">
        <v>32.69</v>
      </c>
      <c r="Q86" s="1" t="n">
        <v>25.46</v>
      </c>
      <c r="S86" s="1" t="n">
        <v>0.1</v>
      </c>
      <c r="T86" s="1" t="n">
        <f aca="false">294.9*1.8</f>
        <v>530.82</v>
      </c>
      <c r="U86" s="1" t="n">
        <f aca="false">0.038*0.075</f>
        <v>0.00285</v>
      </c>
      <c r="V86" s="1" t="n">
        <v>61.02</v>
      </c>
      <c r="W86" s="1" t="n">
        <v>83.6</v>
      </c>
    </row>
  </sheetData>
  <dataValidations count="4">
    <dataValidation allowBlank="true" errorStyle="stop" operator="equal" showDropDown="false" showErrorMessage="true" showInputMessage="false" sqref="G4:G86" type="list">
      <formula1>'Multiple choices'!$A$2:$A$4</formula1>
      <formula2>0</formula2>
    </dataValidation>
    <dataValidation allowBlank="true" errorStyle="stop" operator="equal" showDropDown="false" showErrorMessage="true" showInputMessage="false" sqref="H4:H1085" type="list">
      <formula1>'Multiple choices'!$B$2:$B$6</formula1>
      <formula2>0</formula2>
    </dataValidation>
    <dataValidation allowBlank="true" errorStyle="stop" operator="equal" showDropDown="false" showErrorMessage="true" showInputMessage="false" sqref="J4:J1085" type="list">
      <formula1>'Multiple choices'!$C$2:$C$3</formula1>
      <formula2>0</formula2>
    </dataValidation>
    <dataValidation allowBlank="true" errorStyle="stop" operator="equal" showDropDown="false" showErrorMessage="true" showInputMessage="false" sqref="A1:W3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0" sqref="C2"/>
    </sheetView>
  </sheetViews>
  <sheetFormatPr defaultColWidth="11.60546875" defaultRowHeight="12.8" zeroHeight="false" outlineLevelRow="0" outlineLevelCol="0"/>
  <cols>
    <col collapsed="false" customWidth="true" hidden="false" outlineLevel="0" max="10" min="1" style="0" width="18.02"/>
  </cols>
  <sheetData>
    <row r="1" s="13" customFormat="true" ht="103.85" hidden="false" customHeight="true" outlineLevel="0" collapsed="false">
      <c r="A1" s="12" t="s">
        <v>6</v>
      </c>
      <c r="B1" s="12" t="s">
        <v>7</v>
      </c>
      <c r="C1" s="4" t="s">
        <v>9</v>
      </c>
    </row>
    <row r="2" s="1" customFormat="true" ht="12.8" hidden="false" customHeight="false" outlineLevel="0" collapsed="false">
      <c r="A2" s="1" t="s">
        <v>60</v>
      </c>
      <c r="B2" s="1" t="s">
        <v>234</v>
      </c>
      <c r="C2" s="1" t="s">
        <v>62</v>
      </c>
    </row>
    <row r="3" s="1" customFormat="true" ht="12.8" hidden="false" customHeight="false" outlineLevel="0" collapsed="false">
      <c r="A3" s="1" t="s">
        <v>66</v>
      </c>
      <c r="B3" s="1" t="s">
        <v>67</v>
      </c>
      <c r="C3" s="1" t="s">
        <v>72</v>
      </c>
    </row>
    <row r="4" s="1" customFormat="true" ht="12.8" hidden="false" customHeight="false" outlineLevel="0" collapsed="false">
      <c r="B4" s="1" t="s">
        <v>71</v>
      </c>
    </row>
    <row r="5" s="1" customFormat="true" ht="12.8" hidden="false" customHeight="false" outlineLevel="0" collapsed="false">
      <c r="B5" s="1" t="s">
        <v>61</v>
      </c>
    </row>
    <row r="6" s="1" customFormat="true" ht="12.8" hidden="false" customHeight="false" outlineLevel="0" collapsed="false">
      <c r="B6" s="1" t="s">
        <v>116</v>
      </c>
    </row>
    <row r="7" s="1" customFormat="true" ht="12.8" hidden="false" customHeight="false" outlineLevel="0" collapsed="false"/>
    <row r="8" s="1" customFormat="true" ht="12.8" hidden="false" customHeight="false" outlineLevel="0" collapsed="false"/>
    <row r="9" s="1" customFormat="true" ht="12.8" hidden="false" customHeight="false" outlineLevel="0" collapsed="false"/>
    <row r="10" s="1" customFormat="true" ht="12.8" hidden="false" customHeight="false" outlineLevel="0" collapsed="false"/>
    <row r="11" s="1" customFormat="true" ht="12.8" hidden="false" customHeight="false" outlineLevel="0" collapsed="false"/>
    <row r="12" s="1" customFormat="true" ht="12.8" hidden="false" customHeight="false" outlineLevel="0" collapsed="false"/>
    <row r="13" s="1" customFormat="true" ht="12.8" hidden="false" customHeight="false" outlineLevel="0" collapsed="false"/>
    <row r="14" s="1" customFormat="true" ht="12.8" hidden="false" customHeight="false" outlineLevel="0" collapsed="false"/>
    <row r="15" s="1" customFormat="true" ht="12.8" hidden="false" customHeight="false" outlineLevel="0" collapsed="false"/>
    <row r="16" s="1" customFormat="true" ht="12.8" hidden="false" customHeight="false" outlineLevel="0" collapsed="false"/>
    <row r="17" s="1" customFormat="true" ht="12.8" hidden="false" customHeight="false" outlineLevel="0" collapsed="false"/>
    <row r="18" s="1" customFormat="true" ht="12.8" hidden="false" customHeight="false" outlineLevel="0" collapsed="false"/>
    <row r="19" s="1" customFormat="true" ht="12.8" hidden="false" customHeight="false" outlineLevel="0" collapsed="false"/>
    <row r="20" s="1" customFormat="true" ht="12.8" hidden="false" customHeight="false" outlineLevel="0" collapsed="false"/>
    <row r="21" customFormat="false" ht="15" hidden="false" customHeight="false" outlineLevel="0" collapsed="false">
      <c r="A21" s="14"/>
      <c r="B21" s="14"/>
      <c r="C21" s="14"/>
      <c r="D21" s="14"/>
      <c r="E21" s="14"/>
      <c r="F21" s="14"/>
      <c r="G21" s="14"/>
      <c r="H21" s="14"/>
      <c r="I21" s="14"/>
      <c r="J21" s="14"/>
    </row>
    <row r="22" customFormat="false" ht="15" hidden="false" customHeight="false" outlineLevel="0" collapsed="false">
      <c r="A22" s="14"/>
      <c r="B22" s="14"/>
      <c r="C22" s="14"/>
      <c r="D22" s="14"/>
      <c r="E22" s="14"/>
      <c r="F22" s="14"/>
      <c r="G22" s="14"/>
      <c r="H22" s="14"/>
      <c r="I22" s="14"/>
      <c r="J22" s="14"/>
    </row>
    <row r="23" customFormat="false" ht="15" hidden="false" customHeight="false" outlineLevel="0" collapsed="false">
      <c r="A23" s="14"/>
      <c r="B23" s="14"/>
      <c r="C23" s="14"/>
      <c r="D23" s="14"/>
      <c r="E23" s="14"/>
      <c r="F23" s="14"/>
      <c r="G23" s="14"/>
      <c r="H23" s="14"/>
      <c r="I23" s="14"/>
      <c r="J23" s="14"/>
    </row>
    <row r="24" customFormat="false" ht="15" hidden="false" customHeight="false" outlineLevel="0" collapsed="false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customFormat="false" ht="15" hidden="false" customHeight="false" outlineLevel="0" collapsed="false">
      <c r="A25" s="14"/>
      <c r="B25" s="14"/>
      <c r="C25" s="14"/>
      <c r="D25" s="14"/>
      <c r="E25" s="14"/>
      <c r="F25" s="14"/>
      <c r="G25" s="14"/>
      <c r="H25" s="14"/>
      <c r="I25" s="14"/>
      <c r="J25" s="14"/>
    </row>
    <row r="26" customFormat="false" ht="15" hidden="false" customHeight="false" outlineLevel="0" collapsed="false">
      <c r="A26" s="14"/>
      <c r="B26" s="14"/>
      <c r="C26" s="14"/>
      <c r="D26" s="14"/>
      <c r="E26" s="14"/>
      <c r="F26" s="14"/>
      <c r="G26" s="14"/>
      <c r="H26" s="14"/>
      <c r="I26" s="14"/>
      <c r="J26" s="14"/>
    </row>
    <row r="27" customFormat="false" ht="15" hidden="false" customHeight="false" outlineLevel="0" collapsed="false">
      <c r="A27" s="14"/>
      <c r="B27" s="14"/>
      <c r="C27" s="14"/>
      <c r="D27" s="14"/>
      <c r="E27" s="14"/>
      <c r="F27" s="14"/>
      <c r="G27" s="14"/>
      <c r="H27" s="14"/>
      <c r="I27" s="14"/>
      <c r="J27" s="14"/>
    </row>
    <row r="28" customFormat="false" ht="15" hidden="false" customHeight="false" outlineLevel="0" collapsed="false">
      <c r="A28" s="14"/>
      <c r="B28" s="14"/>
      <c r="C28" s="14"/>
      <c r="D28" s="14"/>
      <c r="E28" s="14"/>
      <c r="F28" s="14"/>
      <c r="G28" s="14"/>
      <c r="H28" s="14"/>
      <c r="I28" s="14"/>
      <c r="J28" s="14"/>
    </row>
    <row r="29" customFormat="false" ht="15" hidden="false" customHeight="false" outlineLevel="0" collapsed="false">
      <c r="A29" s="14"/>
      <c r="B29" s="14"/>
      <c r="C29" s="14"/>
      <c r="D29" s="14"/>
      <c r="E29" s="14"/>
      <c r="F29" s="14"/>
      <c r="G29" s="14"/>
      <c r="H29" s="14"/>
      <c r="I29" s="14"/>
      <c r="J29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60546875" defaultRowHeight="12.8" zeroHeight="false" outlineLevelRow="0" outlineLevelCol="0"/>
  <cols>
    <col collapsed="false" customWidth="true" hidden="false" outlineLevel="0" max="2" min="1" style="1" width="54.43"/>
  </cols>
  <sheetData>
    <row r="1" customFormat="false" ht="85.8" hidden="false" customHeight="false" outlineLevel="0" collapsed="false">
      <c r="A1" s="4" t="s">
        <v>235</v>
      </c>
      <c r="B1" s="4" t="s">
        <v>236</v>
      </c>
    </row>
    <row r="2" customFormat="false" ht="12.8" hidden="false" customHeight="false" outlineLevel="0" collapsed="false">
      <c r="A2" s="1" t="s">
        <v>61</v>
      </c>
      <c r="B2" s="1" t="s">
        <v>237</v>
      </c>
    </row>
    <row r="3" customFormat="false" ht="12.8" hidden="false" customHeight="false" outlineLevel="0" collapsed="false">
      <c r="A3" s="1" t="s">
        <v>238</v>
      </c>
      <c r="B3" s="1" t="s">
        <v>239</v>
      </c>
    </row>
    <row r="4" customFormat="false" ht="12.8" hidden="false" customHeight="false" outlineLevel="0" collapsed="false">
      <c r="A4" s="1" t="s">
        <v>240</v>
      </c>
      <c r="B4" s="1" t="s">
        <v>241</v>
      </c>
    </row>
    <row r="5" customFormat="false" ht="12.8" hidden="false" customHeight="false" outlineLevel="0" collapsed="false">
      <c r="A5" s="1" t="s">
        <v>61</v>
      </c>
      <c r="B5" s="1" t="s">
        <v>242</v>
      </c>
    </row>
    <row r="6" customFormat="false" ht="12.8" hidden="false" customHeight="false" outlineLevel="0" collapsed="false">
      <c r="A6" s="1" t="s">
        <v>243</v>
      </c>
      <c r="B6" s="1" t="s">
        <v>244</v>
      </c>
    </row>
    <row r="7" customFormat="false" ht="12.8" hidden="false" customHeight="false" outlineLevel="0" collapsed="false">
      <c r="A7" s="1" t="s">
        <v>61</v>
      </c>
      <c r="B7" s="1" t="s">
        <v>245</v>
      </c>
    </row>
    <row r="8" customFormat="false" ht="12.8" hidden="false" customHeight="false" outlineLevel="0" collapsed="false">
      <c r="A8" s="1" t="s">
        <v>61</v>
      </c>
      <c r="B8" s="1" t="s">
        <v>246</v>
      </c>
    </row>
    <row r="9" customFormat="false" ht="12.8" hidden="false" customHeight="false" outlineLevel="0" collapsed="false">
      <c r="A9" s="1" t="s">
        <v>61</v>
      </c>
      <c r="B9" s="1" t="s">
        <v>246</v>
      </c>
    </row>
    <row r="10" customFormat="false" ht="12.8" hidden="false" customHeight="false" outlineLevel="0" collapsed="false">
      <c r="A10" s="1" t="s">
        <v>61</v>
      </c>
      <c r="B10" s="1" t="s">
        <v>246</v>
      </c>
    </row>
    <row r="11" customFormat="false" ht="12.8" hidden="false" customHeight="false" outlineLevel="0" collapsed="false">
      <c r="A11" s="1" t="s">
        <v>61</v>
      </c>
      <c r="B11" s="1" t="s">
        <v>247</v>
      </c>
    </row>
    <row r="12" customFormat="false" ht="12.8" hidden="false" customHeight="false" outlineLevel="0" collapsed="false">
      <c r="A12" s="1" t="s">
        <v>61</v>
      </c>
      <c r="B12" s="1" t="s">
        <v>247</v>
      </c>
    </row>
    <row r="13" customFormat="false" ht="12.8" hidden="false" customHeight="false" outlineLevel="0" collapsed="false">
      <c r="A13" s="1" t="s">
        <v>61</v>
      </c>
      <c r="B13" s="1" t="s">
        <v>247</v>
      </c>
    </row>
    <row r="14" customFormat="false" ht="12.8" hidden="false" customHeight="false" outlineLevel="0" collapsed="false">
      <c r="A14" s="1" t="s">
        <v>61</v>
      </c>
      <c r="B14" s="1" t="s">
        <v>248</v>
      </c>
    </row>
    <row r="15" customFormat="false" ht="12.8" hidden="false" customHeight="false" outlineLevel="0" collapsed="false">
      <c r="A15" s="1" t="s">
        <v>61</v>
      </c>
      <c r="B15" s="1" t="s">
        <v>249</v>
      </c>
    </row>
    <row r="16" customFormat="false" ht="12.8" hidden="false" customHeight="false" outlineLevel="0" collapsed="false">
      <c r="A16" s="1" t="s">
        <v>61</v>
      </c>
      <c r="B16" s="1" t="s">
        <v>250</v>
      </c>
    </row>
    <row r="17" customFormat="false" ht="12.8" hidden="false" customHeight="false" outlineLevel="0" collapsed="false">
      <c r="A17" s="1" t="s">
        <v>61</v>
      </c>
      <c r="B17" s="1" t="s">
        <v>251</v>
      </c>
    </row>
    <row r="18" customFormat="false" ht="12.8" hidden="false" customHeight="false" outlineLevel="0" collapsed="false">
      <c r="A18" s="1" t="s">
        <v>61</v>
      </c>
      <c r="B18" s="1" t="s">
        <v>252</v>
      </c>
    </row>
    <row r="19" customFormat="false" ht="12.8" hidden="false" customHeight="false" outlineLevel="0" collapsed="false">
      <c r="A19" s="1" t="s">
        <v>61</v>
      </c>
      <c r="B19" s="1" t="s">
        <v>253</v>
      </c>
    </row>
    <row r="20" customFormat="false" ht="12.8" hidden="false" customHeight="false" outlineLevel="0" collapsed="false">
      <c r="A20" s="1" t="s">
        <v>61</v>
      </c>
      <c r="B20" s="1" t="s">
        <v>254</v>
      </c>
    </row>
    <row r="21" customFormat="false" ht="12.8" hidden="false" customHeight="false" outlineLevel="0" collapsed="false">
      <c r="A21" s="1" t="s">
        <v>61</v>
      </c>
      <c r="B21" s="1" t="s">
        <v>255</v>
      </c>
    </row>
    <row r="22" customFormat="false" ht="12.8" hidden="false" customHeight="false" outlineLevel="0" collapsed="false">
      <c r="A22" s="1" t="s">
        <v>61</v>
      </c>
      <c r="B22" s="1" t="s">
        <v>256</v>
      </c>
    </row>
    <row r="23" customFormat="false" ht="12.8" hidden="false" customHeight="false" outlineLevel="0" collapsed="false">
      <c r="A23" s="1" t="s">
        <v>61</v>
      </c>
      <c r="B23" s="1" t="s">
        <v>257</v>
      </c>
    </row>
    <row r="24" customFormat="false" ht="12.8" hidden="false" customHeight="false" outlineLevel="0" collapsed="false">
      <c r="A24" s="1" t="s">
        <v>61</v>
      </c>
      <c r="B24" s="1" t="s">
        <v>258</v>
      </c>
    </row>
    <row r="25" customFormat="false" ht="12.8" hidden="false" customHeight="false" outlineLevel="0" collapsed="false">
      <c r="A25" s="1" t="s">
        <v>61</v>
      </c>
      <c r="B25" s="1" t="s">
        <v>258</v>
      </c>
    </row>
    <row r="26" customFormat="false" ht="12.8" hidden="false" customHeight="false" outlineLevel="0" collapsed="false">
      <c r="A26" s="1" t="s">
        <v>61</v>
      </c>
      <c r="B26" s="1" t="s">
        <v>258</v>
      </c>
    </row>
    <row r="27" customFormat="false" ht="12.8" hidden="false" customHeight="false" outlineLevel="0" collapsed="false">
      <c r="A27" s="1" t="s">
        <v>61</v>
      </c>
      <c r="B27" s="1" t="s">
        <v>259</v>
      </c>
    </row>
    <row r="28" customFormat="false" ht="12.8" hidden="false" customHeight="false" outlineLevel="0" collapsed="false">
      <c r="A28" s="1" t="s">
        <v>61</v>
      </c>
      <c r="B28" s="1" t="s">
        <v>260</v>
      </c>
    </row>
    <row r="29" customFormat="false" ht="12.8" hidden="false" customHeight="false" outlineLevel="0" collapsed="false">
      <c r="A29" s="1" t="s">
        <v>261</v>
      </c>
      <c r="B29" s="1" t="s">
        <v>262</v>
      </c>
    </row>
    <row r="30" customFormat="false" ht="12.8" hidden="false" customHeight="false" outlineLevel="0" collapsed="false">
      <c r="A30" s="1" t="s">
        <v>61</v>
      </c>
      <c r="B30" s="1" t="s">
        <v>263</v>
      </c>
    </row>
    <row r="31" customFormat="false" ht="12.8" hidden="false" customHeight="false" outlineLevel="0" collapsed="false">
      <c r="A31" s="1" t="s">
        <v>264</v>
      </c>
      <c r="B31" s="1" t="s">
        <v>265</v>
      </c>
    </row>
    <row r="32" customFormat="false" ht="12.8" hidden="false" customHeight="false" outlineLevel="0" collapsed="false">
      <c r="A32" s="1" t="s">
        <v>266</v>
      </c>
      <c r="B32" s="1" t="s">
        <v>267</v>
      </c>
    </row>
    <row r="33" customFormat="false" ht="12.8" hidden="false" customHeight="false" outlineLevel="0" collapsed="false">
      <c r="A33" s="1" t="s">
        <v>61</v>
      </c>
      <c r="B33" s="1" t="s">
        <v>268</v>
      </c>
    </row>
    <row r="34" customFormat="false" ht="12.8" hidden="false" customHeight="false" outlineLevel="0" collapsed="false">
      <c r="A34" s="1" t="s">
        <v>61</v>
      </c>
      <c r="B34" s="1" t="s">
        <v>269</v>
      </c>
    </row>
    <row r="35" customFormat="false" ht="12.8" hidden="false" customHeight="false" outlineLevel="0" collapsed="false">
      <c r="A35" s="1" t="s">
        <v>270</v>
      </c>
      <c r="B35" s="1" t="s">
        <v>271</v>
      </c>
    </row>
    <row r="36" customFormat="false" ht="12.8" hidden="false" customHeight="false" outlineLevel="0" collapsed="false">
      <c r="A36" s="1" t="s">
        <v>270</v>
      </c>
      <c r="B36" s="1" t="s">
        <v>271</v>
      </c>
    </row>
    <row r="37" customFormat="false" ht="12.8" hidden="false" customHeight="false" outlineLevel="0" collapsed="false">
      <c r="A37" s="1" t="s">
        <v>61</v>
      </c>
      <c r="B37" s="1" t="s">
        <v>272</v>
      </c>
    </row>
    <row r="38" customFormat="false" ht="12.8" hidden="false" customHeight="false" outlineLevel="0" collapsed="false">
      <c r="A38" s="1" t="s">
        <v>61</v>
      </c>
      <c r="B38" s="1" t="s">
        <v>273</v>
      </c>
    </row>
    <row r="39" customFormat="false" ht="12.8" hidden="false" customHeight="false" outlineLevel="0" collapsed="false">
      <c r="A39" s="1" t="s">
        <v>61</v>
      </c>
      <c r="B39" s="1" t="s">
        <v>274</v>
      </c>
    </row>
    <row r="40" customFormat="false" ht="12.8" hidden="false" customHeight="false" outlineLevel="0" collapsed="false">
      <c r="A40" s="1" t="s">
        <v>275</v>
      </c>
      <c r="B40" s="1" t="s">
        <v>276</v>
      </c>
    </row>
    <row r="41" customFormat="false" ht="12.8" hidden="false" customHeight="false" outlineLevel="0" collapsed="false">
      <c r="A41" s="1" t="s">
        <v>277</v>
      </c>
      <c r="B41" s="1" t="s">
        <v>278</v>
      </c>
    </row>
    <row r="42" customFormat="false" ht="12.8" hidden="false" customHeight="false" outlineLevel="0" collapsed="false">
      <c r="A42" s="1" t="s">
        <v>279</v>
      </c>
      <c r="B42" s="1" t="s">
        <v>280</v>
      </c>
    </row>
    <row r="43" customFormat="false" ht="12.8" hidden="false" customHeight="false" outlineLevel="0" collapsed="false">
      <c r="A43" s="1" t="s">
        <v>281</v>
      </c>
      <c r="B43" s="1" t="s">
        <v>282</v>
      </c>
    </row>
    <row r="44" customFormat="false" ht="12.8" hidden="false" customHeight="false" outlineLevel="0" collapsed="false">
      <c r="A44" s="1" t="s">
        <v>283</v>
      </c>
      <c r="B44" s="1" t="s">
        <v>284</v>
      </c>
    </row>
    <row r="45" customFormat="false" ht="12.8" hidden="false" customHeight="false" outlineLevel="0" collapsed="false">
      <c r="A45" s="1" t="s">
        <v>285</v>
      </c>
      <c r="B45" s="1" t="s">
        <v>286</v>
      </c>
    </row>
    <row r="46" customFormat="false" ht="12.8" hidden="false" customHeight="false" outlineLevel="0" collapsed="false">
      <c r="A46" s="1" t="s">
        <v>287</v>
      </c>
      <c r="B46" s="1" t="s">
        <v>288</v>
      </c>
    </row>
    <row r="47" customFormat="false" ht="12.8" hidden="false" customHeight="false" outlineLevel="0" collapsed="false">
      <c r="A47" s="1" t="s">
        <v>289</v>
      </c>
      <c r="B47" s="1" t="s">
        <v>290</v>
      </c>
    </row>
    <row r="48" customFormat="false" ht="12.8" hidden="false" customHeight="false" outlineLevel="0" collapsed="false">
      <c r="A48" s="1" t="s">
        <v>61</v>
      </c>
      <c r="B48" s="1" t="s">
        <v>291</v>
      </c>
    </row>
    <row r="49" customFormat="false" ht="12.8" hidden="false" customHeight="false" outlineLevel="0" collapsed="false">
      <c r="A49" s="1" t="s">
        <v>292</v>
      </c>
      <c r="B49" s="1" t="s">
        <v>293</v>
      </c>
    </row>
    <row r="50" customFormat="false" ht="12.8" hidden="false" customHeight="false" outlineLevel="0" collapsed="false">
      <c r="A50" s="1" t="s">
        <v>61</v>
      </c>
      <c r="B50" s="1" t="s">
        <v>294</v>
      </c>
    </row>
    <row r="51" customFormat="false" ht="12.8" hidden="false" customHeight="false" outlineLevel="0" collapsed="false">
      <c r="A51" s="1" t="s">
        <v>61</v>
      </c>
      <c r="B51" s="1" t="s">
        <v>294</v>
      </c>
    </row>
    <row r="52" customFormat="false" ht="12.8" hidden="false" customHeight="false" outlineLevel="0" collapsed="false">
      <c r="A52" s="1" t="s">
        <v>61</v>
      </c>
      <c r="B52" s="1" t="s">
        <v>294</v>
      </c>
    </row>
    <row r="53" customFormat="false" ht="12.8" hidden="false" customHeight="false" outlineLevel="0" collapsed="false">
      <c r="A53" s="1" t="s">
        <v>61</v>
      </c>
      <c r="B53" s="1" t="s">
        <v>295</v>
      </c>
    </row>
    <row r="54" customFormat="false" ht="12.8" hidden="false" customHeight="false" outlineLevel="0" collapsed="false">
      <c r="A54" s="1" t="s">
        <v>61</v>
      </c>
      <c r="B54" s="1" t="s">
        <v>295</v>
      </c>
    </row>
    <row r="55" customFormat="false" ht="12.8" hidden="false" customHeight="false" outlineLevel="0" collapsed="false">
      <c r="A55" s="1" t="s">
        <v>61</v>
      </c>
      <c r="B55" s="1" t="s">
        <v>296</v>
      </c>
    </row>
    <row r="56" customFormat="false" ht="12.8" hidden="false" customHeight="false" outlineLevel="0" collapsed="false">
      <c r="A56" s="1" t="s">
        <v>61</v>
      </c>
      <c r="B56" s="1" t="s">
        <v>296</v>
      </c>
    </row>
    <row r="57" customFormat="false" ht="12.8" hidden="false" customHeight="false" outlineLevel="0" collapsed="false">
      <c r="A57" s="1" t="s">
        <v>61</v>
      </c>
      <c r="B57" s="1" t="s">
        <v>296</v>
      </c>
    </row>
    <row r="58" customFormat="false" ht="12.8" hidden="false" customHeight="false" outlineLevel="0" collapsed="false">
      <c r="A58" s="1" t="s">
        <v>61</v>
      </c>
      <c r="B58" s="1" t="s">
        <v>297</v>
      </c>
    </row>
    <row r="59" customFormat="false" ht="12.8" hidden="false" customHeight="false" outlineLevel="0" collapsed="false">
      <c r="A59" s="1" t="s">
        <v>61</v>
      </c>
      <c r="B59" s="1" t="s">
        <v>298</v>
      </c>
    </row>
    <row r="60" customFormat="false" ht="12.8" hidden="false" customHeight="false" outlineLevel="0" collapsed="false">
      <c r="A60" s="1" t="s">
        <v>61</v>
      </c>
      <c r="B60" s="1" t="s">
        <v>299</v>
      </c>
    </row>
    <row r="61" customFormat="false" ht="12.8" hidden="false" customHeight="false" outlineLevel="0" collapsed="false">
      <c r="A61" s="1" t="s">
        <v>61</v>
      </c>
      <c r="B61" s="1" t="s">
        <v>300</v>
      </c>
    </row>
    <row r="62" customFormat="false" ht="12.8" hidden="false" customHeight="false" outlineLevel="0" collapsed="false">
      <c r="A62" s="1" t="s">
        <v>61</v>
      </c>
      <c r="B62" s="1" t="s">
        <v>300</v>
      </c>
    </row>
    <row r="63" customFormat="false" ht="12.8" hidden="false" customHeight="false" outlineLevel="0" collapsed="false">
      <c r="A63" s="1" t="s">
        <v>266</v>
      </c>
      <c r="B63" s="1" t="s">
        <v>301</v>
      </c>
    </row>
    <row r="64" customFormat="false" ht="12.8" hidden="false" customHeight="false" outlineLevel="0" collapsed="false">
      <c r="A64" s="1" t="s">
        <v>266</v>
      </c>
      <c r="B64" s="1" t="s">
        <v>302</v>
      </c>
    </row>
    <row r="65" customFormat="false" ht="12.8" hidden="false" customHeight="false" outlineLevel="0" collapsed="false">
      <c r="A65" s="1" t="s">
        <v>61</v>
      </c>
      <c r="B65" s="1" t="s">
        <v>303</v>
      </c>
    </row>
    <row r="66" customFormat="false" ht="12.8" hidden="false" customHeight="false" outlineLevel="0" collapsed="false">
      <c r="A66" s="1" t="s">
        <v>304</v>
      </c>
      <c r="B66" s="1" t="s">
        <v>305</v>
      </c>
    </row>
    <row r="67" customFormat="false" ht="12.8" hidden="false" customHeight="false" outlineLevel="0" collapsed="false">
      <c r="A67" s="1" t="s">
        <v>61</v>
      </c>
      <c r="B67" s="1" t="s">
        <v>305</v>
      </c>
    </row>
    <row r="68" customFormat="false" ht="12.8" hidden="false" customHeight="false" outlineLevel="0" collapsed="false">
      <c r="A68" s="1" t="s">
        <v>61</v>
      </c>
      <c r="B68" s="1" t="s">
        <v>305</v>
      </c>
    </row>
    <row r="69" customFormat="false" ht="12.8" hidden="false" customHeight="false" outlineLevel="0" collapsed="false">
      <c r="A69" s="1" t="s">
        <v>61</v>
      </c>
      <c r="B69" s="1" t="s">
        <v>306</v>
      </c>
    </row>
    <row r="70" customFormat="false" ht="12.8" hidden="false" customHeight="false" outlineLevel="0" collapsed="false">
      <c r="A70" s="1" t="s">
        <v>307</v>
      </c>
      <c r="B70" s="1" t="s">
        <v>308</v>
      </c>
    </row>
    <row r="71" customFormat="false" ht="12.8" hidden="false" customHeight="false" outlineLevel="0" collapsed="false">
      <c r="A71" s="1" t="s">
        <v>309</v>
      </c>
      <c r="B71" s="1" t="s">
        <v>310</v>
      </c>
    </row>
    <row r="72" customFormat="false" ht="12.8" hidden="false" customHeight="false" outlineLevel="0" collapsed="false">
      <c r="A72" s="1" t="s">
        <v>307</v>
      </c>
      <c r="B72" s="1" t="s">
        <v>311</v>
      </c>
    </row>
    <row r="73" customFormat="false" ht="12.8" hidden="false" customHeight="false" outlineLevel="0" collapsed="false">
      <c r="A73" s="1" t="s">
        <v>61</v>
      </c>
      <c r="B73" s="1" t="s">
        <v>312</v>
      </c>
    </row>
    <row r="74" customFormat="false" ht="12.8" hidden="false" customHeight="false" outlineLevel="0" collapsed="false">
      <c r="A74" s="1" t="s">
        <v>61</v>
      </c>
      <c r="B74" s="1" t="s">
        <v>312</v>
      </c>
    </row>
    <row r="75" customFormat="false" ht="12.8" hidden="false" customHeight="false" outlineLevel="0" collapsed="false">
      <c r="A75" s="1" t="s">
        <v>61</v>
      </c>
      <c r="B75" s="1" t="s">
        <v>312</v>
      </c>
    </row>
    <row r="76" customFormat="false" ht="12.8" hidden="false" customHeight="false" outlineLevel="0" collapsed="false">
      <c r="A76" s="1" t="s">
        <v>61</v>
      </c>
      <c r="B76" s="1" t="s">
        <v>313</v>
      </c>
    </row>
    <row r="77" customFormat="false" ht="12.8" hidden="false" customHeight="false" outlineLevel="0" collapsed="false">
      <c r="A77" s="1" t="s">
        <v>307</v>
      </c>
      <c r="B77" s="1" t="s">
        <v>314</v>
      </c>
    </row>
    <row r="78" customFormat="false" ht="12.8" hidden="false" customHeight="false" outlineLevel="0" collapsed="false">
      <c r="A78" s="1" t="s">
        <v>61</v>
      </c>
      <c r="B78" s="1" t="s">
        <v>315</v>
      </c>
    </row>
    <row r="79" customFormat="false" ht="12.8" hidden="false" customHeight="false" outlineLevel="0" collapsed="false">
      <c r="A79" s="1" t="s">
        <v>316</v>
      </c>
      <c r="B79" s="1" t="s">
        <v>317</v>
      </c>
    </row>
    <row r="80" customFormat="false" ht="12.8" hidden="false" customHeight="false" outlineLevel="0" collapsed="false">
      <c r="A80" s="1" t="s">
        <v>61</v>
      </c>
      <c r="B80" s="1" t="s">
        <v>318</v>
      </c>
    </row>
    <row r="81" customFormat="false" ht="12.8" hidden="false" customHeight="false" outlineLevel="0" collapsed="false">
      <c r="A81" s="1" t="s">
        <v>61</v>
      </c>
      <c r="B81" s="1" t="s">
        <v>318</v>
      </c>
    </row>
    <row r="82" customFormat="false" ht="12.8" hidden="false" customHeight="false" outlineLevel="0" collapsed="false">
      <c r="A82" s="1" t="s">
        <v>61</v>
      </c>
      <c r="B82" s="1" t="s">
        <v>319</v>
      </c>
    </row>
    <row r="83" customFormat="false" ht="12.8" hidden="false" customHeight="false" outlineLevel="0" collapsed="false">
      <c r="A83" s="1" t="s">
        <v>61</v>
      </c>
      <c r="B83" s="1" t="s">
        <v>320</v>
      </c>
    </row>
  </sheetData>
  <dataValidations count="1">
    <dataValidation allowBlank="true" errorStyle="stop" operator="equal" showDropDown="false" showErrorMessage="true" showInputMessage="false" sqref="A2:A1083" type="list">
      <formula1>'Multiple choices'!$B$2:$B$6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16613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2023-03-21T21:30:48Z</dcterms:created>
  <dc:creator>Michele Dei</dc:creator>
  <dc:description/>
  <dc:language>en-US</dc:language>
  <cp:lastModifiedBy/>
  <dcterms:modified xsi:type="dcterms:W3CDTF">2024-07-25T15:00:22Z</dcterms:modified>
  <cp:revision>92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