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FB50A3D-BA2D-48C3-A695-F7A2683ACCD2}" xr6:coauthVersionLast="47" xr6:coauthVersionMax="47" xr10:uidLastSave="{00000000-0000-0000-0000-000000000000}"/>
  <bookViews>
    <workbookView xWindow="-108" yWindow="-108" windowWidth="23256" windowHeight="13176" xr2:uid="{9F6A3297-944F-4CAE-ACC0-A590D75A41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3" i="1"/>
  <c r="K16" i="1"/>
  <c r="K15" i="1"/>
  <c r="K3" i="1"/>
  <c r="K12" i="1"/>
  <c r="K6" i="1"/>
  <c r="I6" i="1" s="1"/>
  <c r="K4" i="1"/>
  <c r="B12" i="1"/>
  <c r="D4" i="1"/>
  <c r="I11" i="1" s="1"/>
  <c r="I9" i="1"/>
  <c r="I8" i="1"/>
  <c r="I7" i="1"/>
  <c r="I2" i="1"/>
  <c r="I14" i="1" l="1"/>
  <c r="I5" i="1"/>
  <c r="I15" i="1"/>
  <c r="I16" i="1"/>
  <c r="I10" i="1"/>
  <c r="I12" i="1"/>
  <c r="I13" i="1"/>
  <c r="I17" i="1"/>
  <c r="I18" i="1"/>
  <c r="I3" i="1"/>
  <c r="I4" i="1"/>
  <c r="I19" i="1" l="1"/>
</calcChain>
</file>

<file path=xl/sharedStrings.xml><?xml version="1.0" encoding="utf-8"?>
<sst xmlns="http://schemas.openxmlformats.org/spreadsheetml/2006/main" count="62" uniqueCount="35">
  <si>
    <t>Canada</t>
  </si>
  <si>
    <t>Euro</t>
  </si>
  <si>
    <t>JpnKor</t>
  </si>
  <si>
    <t>Mexico</t>
  </si>
  <si>
    <t>Oceania</t>
  </si>
  <si>
    <t>USA</t>
  </si>
  <si>
    <t>Brazil</t>
  </si>
  <si>
    <t>China</t>
  </si>
  <si>
    <t>India</t>
  </si>
  <si>
    <t>Indonesia</t>
  </si>
  <si>
    <t>LACA</t>
  </si>
  <si>
    <t>MENA</t>
  </si>
  <si>
    <t>SA</t>
  </si>
  <si>
    <t>SEAsia</t>
  </si>
  <si>
    <t>SAsia</t>
  </si>
  <si>
    <t>SSA</t>
  </si>
  <si>
    <t>TE</t>
  </si>
  <si>
    <t>Chile</t>
  </si>
  <si>
    <t>Australia</t>
  </si>
  <si>
    <t>Other</t>
  </si>
  <si>
    <t>Argentina</t>
  </si>
  <si>
    <t>Zimbabwe</t>
  </si>
  <si>
    <t>Portugal</t>
  </si>
  <si>
    <t>Euro; JpnKor; Mexico; Oceania; India; Indonesia; LACA; MENA; SA; Sasia; SEAsia; SSA; TE</t>
  </si>
  <si>
    <t>Portugal + Other</t>
  </si>
  <si>
    <t>Australia + Other</t>
  </si>
  <si>
    <t>Chile + Argentina + Other</t>
  </si>
  <si>
    <t>Zimbabwe + Other</t>
  </si>
  <si>
    <t>WITCH associated region</t>
  </si>
  <si>
    <t>WITCH region</t>
  </si>
  <si>
    <t>Country</t>
  </si>
  <si>
    <t>Lithium reserves [kton]</t>
  </si>
  <si>
    <t>Surface extension [km^2]</t>
  </si>
  <si>
    <t>Assosciated countries</t>
  </si>
  <si>
    <t>Other surface extension [km^2]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</si>
</sst>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24E3-6FE1-41CE-A5DE-EADCDBE30B19}">
  <dimension ref="A1:K19"/>
  <sheetViews>
    <sheetView tabSelected="1" workbookViewId="0">
      <selection activeCell="K19" sqref="K19"/>
    </sheetView>
  </sheetViews>
  <sheetFormatPr defaultRowHeight="14.4" x14ac:dyDescent="0.3"/>
  <cols>
    <col min="1" max="1" width="11.77734375" bestFit="1" customWidth="1"/>
    <col min="2" max="3" width="14.33203125" bestFit="1" customWidth="1"/>
    <col min="4" max="4" width="10" bestFit="1" customWidth="1"/>
    <col min="8" max="8" width="13.6640625" bestFit="1" customWidth="1"/>
    <col min="9" max="10" width="14.33203125" bestFit="1" customWidth="1"/>
    <col min="11" max="11" width="11" bestFit="1" customWidth="1"/>
  </cols>
  <sheetData>
    <row r="1" spans="1:11" x14ac:dyDescent="0.3">
      <c r="A1" t="s">
        <v>30</v>
      </c>
      <c r="B1" t="s">
        <v>31</v>
      </c>
      <c r="C1" t="s">
        <v>28</v>
      </c>
      <c r="D1" t="s">
        <v>32</v>
      </c>
      <c r="H1" t="s">
        <v>29</v>
      </c>
      <c r="I1" t="s">
        <v>31</v>
      </c>
      <c r="J1" t="s">
        <v>33</v>
      </c>
      <c r="K1" t="s">
        <v>34</v>
      </c>
    </row>
    <row r="2" spans="1:11" x14ac:dyDescent="0.3">
      <c r="A2" t="s">
        <v>17</v>
      </c>
      <c r="B2">
        <v>9300</v>
      </c>
      <c r="C2" t="s">
        <v>10</v>
      </c>
      <c r="D2">
        <v>755838.7</v>
      </c>
      <c r="H2" t="s">
        <v>0</v>
      </c>
      <c r="I2">
        <f>B8</f>
        <v>930</v>
      </c>
      <c r="J2" t="s">
        <v>0</v>
      </c>
    </row>
    <row r="3" spans="1:11" x14ac:dyDescent="0.3">
      <c r="A3" t="s">
        <v>18</v>
      </c>
      <c r="B3">
        <v>6200</v>
      </c>
      <c r="C3" t="s">
        <v>4</v>
      </c>
      <c r="D3">
        <v>7688287</v>
      </c>
      <c r="H3" t="s">
        <v>1</v>
      </c>
      <c r="I3">
        <f>B11+B4/D4*K3</f>
        <v>260.34135871120441</v>
      </c>
      <c r="J3" t="s">
        <v>24</v>
      </c>
      <c r="K3">
        <f>4233262-D11-9250+102819+242521+385207+28748+25713+88361+13812+51209+41291</f>
        <v>5111302</v>
      </c>
    </row>
    <row r="4" spans="1:11" x14ac:dyDescent="0.3">
      <c r="A4" t="s">
        <v>19</v>
      </c>
      <c r="B4">
        <v>3300</v>
      </c>
      <c r="C4" t="s">
        <v>23</v>
      </c>
      <c r="D4">
        <f>43810000+42330000+30370000+10400000+9010000-2166086-D2-D3-D5-D6-D7-D8-D9-D10-D11</f>
        <v>84192783.299999997</v>
      </c>
      <c r="H4" t="s">
        <v>2</v>
      </c>
      <c r="I4">
        <f>B4/D4*K4</f>
        <v>23.467480496039144</v>
      </c>
      <c r="J4" t="s">
        <v>19</v>
      </c>
      <c r="K4">
        <f>120540+100210+377975</f>
        <v>598725</v>
      </c>
    </row>
    <row r="5" spans="1:11" x14ac:dyDescent="0.3">
      <c r="A5" t="s">
        <v>20</v>
      </c>
      <c r="B5">
        <v>2700</v>
      </c>
      <c r="C5" t="s">
        <v>10</v>
      </c>
      <c r="D5">
        <v>2791810</v>
      </c>
      <c r="H5" t="s">
        <v>3</v>
      </c>
      <c r="I5">
        <f>B4/D4*K5</f>
        <v>76.995168064481845</v>
      </c>
      <c r="J5" t="s">
        <v>19</v>
      </c>
      <c r="K5">
        <v>1964375</v>
      </c>
    </row>
    <row r="6" spans="1:11" x14ac:dyDescent="0.3">
      <c r="A6" t="s">
        <v>7</v>
      </c>
      <c r="B6">
        <v>2000</v>
      </c>
      <c r="C6" t="s">
        <v>7</v>
      </c>
      <c r="D6">
        <v>9596000</v>
      </c>
      <c r="H6" t="s">
        <v>4</v>
      </c>
      <c r="I6">
        <f>B3+B4/D4*K6</f>
        <v>6232.8343652703543</v>
      </c>
      <c r="J6" t="s">
        <v>25</v>
      </c>
      <c r="K6">
        <f>8525989-7688287</f>
        <v>837702</v>
      </c>
    </row>
    <row r="7" spans="1:11" x14ac:dyDescent="0.3">
      <c r="A7" t="s">
        <v>5</v>
      </c>
      <c r="B7">
        <v>1000</v>
      </c>
      <c r="C7" t="s">
        <v>5</v>
      </c>
      <c r="D7">
        <v>9834000</v>
      </c>
      <c r="H7" t="s">
        <v>5</v>
      </c>
      <c r="I7">
        <f>B7</f>
        <v>1000</v>
      </c>
      <c r="J7" t="s">
        <v>5</v>
      </c>
    </row>
    <row r="8" spans="1:11" x14ac:dyDescent="0.3">
      <c r="A8" t="s">
        <v>0</v>
      </c>
      <c r="B8">
        <v>930</v>
      </c>
      <c r="C8" t="s">
        <v>0</v>
      </c>
      <c r="D8">
        <v>9897170</v>
      </c>
      <c r="H8" t="s">
        <v>6</v>
      </c>
      <c r="I8">
        <f>B10</f>
        <v>250</v>
      </c>
      <c r="J8" t="s">
        <v>6</v>
      </c>
    </row>
    <row r="9" spans="1:11" x14ac:dyDescent="0.3">
      <c r="A9" t="s">
        <v>21</v>
      </c>
      <c r="B9">
        <v>310</v>
      </c>
      <c r="C9" t="s">
        <v>15</v>
      </c>
      <c r="D9">
        <v>390757</v>
      </c>
      <c r="H9" t="s">
        <v>7</v>
      </c>
      <c r="I9">
        <f>B6</f>
        <v>2000</v>
      </c>
      <c r="J9" t="s">
        <v>7</v>
      </c>
    </row>
    <row r="10" spans="1:11" x14ac:dyDescent="0.3">
      <c r="A10" t="s">
        <v>6</v>
      </c>
      <c r="B10">
        <v>250</v>
      </c>
      <c r="C10" t="s">
        <v>6</v>
      </c>
      <c r="D10">
        <v>8514877</v>
      </c>
      <c r="H10" t="s">
        <v>8</v>
      </c>
      <c r="I10">
        <f>B4/D4*K10</f>
        <v>128.84676660879555</v>
      </c>
      <c r="J10" t="s">
        <v>19</v>
      </c>
      <c r="K10">
        <v>3287263</v>
      </c>
    </row>
    <row r="11" spans="1:11" x14ac:dyDescent="0.3">
      <c r="A11" t="s">
        <v>22</v>
      </c>
      <c r="B11">
        <v>60</v>
      </c>
      <c r="C11" t="s">
        <v>1</v>
      </c>
      <c r="D11">
        <v>92391</v>
      </c>
      <c r="H11" t="s">
        <v>9</v>
      </c>
      <c r="I11">
        <f>B4/D4*K11</f>
        <v>74.651026532816857</v>
      </c>
      <c r="J11" t="s">
        <v>19</v>
      </c>
      <c r="K11">
        <v>1904569</v>
      </c>
    </row>
    <row r="12" spans="1:11" x14ac:dyDescent="0.3">
      <c r="B12">
        <f>SUM(B2:B11)</f>
        <v>26050</v>
      </c>
      <c r="H12" t="s">
        <v>10</v>
      </c>
      <c r="I12">
        <f>B2+B5+B4/D4*K12</f>
        <v>12434.664656109546</v>
      </c>
      <c r="J12" t="s">
        <v>26</v>
      </c>
      <c r="K12">
        <f>523780+239681+18841000-D10</f>
        <v>11089584</v>
      </c>
    </row>
    <row r="13" spans="1:11" x14ac:dyDescent="0.3">
      <c r="H13" t="s">
        <v>11</v>
      </c>
      <c r="I13">
        <f>B4/D4*K13</f>
        <v>451.39944197568775</v>
      </c>
      <c r="J13" t="s">
        <v>19</v>
      </c>
      <c r="K13">
        <f>7293609-783562-9250+1759540+163610+2381741+710850</f>
        <v>11516538</v>
      </c>
    </row>
    <row r="14" spans="1:11" x14ac:dyDescent="0.3">
      <c r="H14" t="s">
        <v>12</v>
      </c>
      <c r="I14">
        <f>B4/D4*K14</f>
        <v>47.783157205589141</v>
      </c>
      <c r="J14" t="s">
        <v>19</v>
      </c>
      <c r="K14">
        <v>1219090</v>
      </c>
    </row>
    <row r="15" spans="1:11" x14ac:dyDescent="0.3">
      <c r="H15" t="s">
        <v>14</v>
      </c>
      <c r="I15">
        <f>B4/D4*K15</f>
        <v>69.705344923547628</v>
      </c>
      <c r="J15" t="s">
        <v>19</v>
      </c>
      <c r="K15">
        <f>652864+783940+147516+46500+147570</f>
        <v>1778390</v>
      </c>
    </row>
    <row r="16" spans="1:11" x14ac:dyDescent="0.3">
      <c r="H16" t="s">
        <v>13</v>
      </c>
      <c r="I16">
        <f>B4/D4*K16</f>
        <v>100.95126288573478</v>
      </c>
      <c r="J16" t="s">
        <v>19</v>
      </c>
      <c r="K16">
        <f>676669+236800+331689+181035+513120+329750+5770+733+300000</f>
        <v>2575566</v>
      </c>
    </row>
    <row r="17" spans="8:11" x14ac:dyDescent="0.3">
      <c r="H17" t="s">
        <v>15</v>
      </c>
      <c r="I17">
        <f>B9+B4/D4*K17</f>
        <v>1210.5892230670561</v>
      </c>
      <c r="J17" t="s">
        <v>27</v>
      </c>
      <c r="K17">
        <f>30221532-1759540-163610-2381741-710850-1010000-K14</f>
        <v>22976701</v>
      </c>
    </row>
    <row r="18" spans="8:11" x14ac:dyDescent="0.3">
      <c r="H18" t="s">
        <v>16</v>
      </c>
      <c r="I18">
        <f>B4/D4*K18</f>
        <v>757.77074814914681</v>
      </c>
      <c r="J18" t="s">
        <v>19</v>
      </c>
      <c r="K18">
        <f>D4-K3-K4-K5-K6-K10-K11-K12-K13-K14-K15-K16-K17</f>
        <v>19332978.299999997</v>
      </c>
    </row>
    <row r="19" spans="8:11" x14ac:dyDescent="0.3">
      <c r="I19">
        <f>SUM(I2:I18)</f>
        <v>26049.999999999993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2023-04-20T15:38:35Z</dcterms:created>
  <dcterms:modified xsi:type="dcterms:W3CDTF">2023-04-21T09:35:26Z</dcterms:modified>
</cp:coreProperties>
</file>