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curran/Desktop/Data Analytics Bootcamp/Module 1 Challenge/"/>
    </mc:Choice>
  </mc:AlternateContent>
  <xr:revisionPtr revIDLastSave="0" documentId="13_ncr:1_{642C2DBB-B517-C046-BB4E-9A8F7CFCECF4}" xr6:coauthVersionLast="47" xr6:coauthVersionMax="47" xr10:uidLastSave="{00000000-0000-0000-0000-000000000000}"/>
  <bookViews>
    <workbookView xWindow="1880" yWindow="500" windowWidth="33320" windowHeight="20660" activeTab="1" xr2:uid="{00000000-000D-0000-FFFF-FFFF00000000}"/>
  </bookViews>
  <sheets>
    <sheet name="Outcomes Based on Launch Date" sheetId="5" r:id="rId1"/>
    <sheet name="Theater Outcomes by Launch Date" sheetId="7" r:id="rId2"/>
    <sheet name="Kickstarter" sheetId="1" r:id="rId3"/>
    <sheet name="Outcomes Based on Goals" sheetId="8" r:id="rId4"/>
    <sheet name="Category Statistics" sheetId="2" r:id="rId5"/>
    <sheet name="Subcategory Statistics" sheetId="3" r:id="rId6"/>
  </sheets>
  <definedNames>
    <definedName name="_xlnm._FilterDatabase" localSheetId="2" hidden="1">Kickstarter!$N$1:$N$4115</definedName>
  </definedNames>
  <calcPr calcId="191029"/>
  <pivotCaches>
    <pivotCache cacheId="24" r:id="rId7"/>
    <pivotCache cacheId="25" r:id="rId8"/>
    <pivotCache cacheId="35" r:id="rId9"/>
    <pivotCache cacheId="5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4" i="8"/>
  <c r="C3" i="8"/>
  <c r="C2" i="8"/>
  <c r="C6" i="8"/>
  <c r="B6" i="8"/>
  <c r="C5" i="8"/>
  <c r="B5" i="8"/>
  <c r="B3" i="8"/>
  <c r="B4" i="8"/>
  <c r="B7" i="8"/>
  <c r="B8" i="8"/>
  <c r="B9" i="8"/>
  <c r="B10" i="8"/>
  <c r="B11" i="8"/>
  <c r="B12" i="8"/>
  <c r="B13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E13" i="8"/>
  <c r="E12" i="8"/>
  <c r="E11" i="8"/>
  <c r="E10" i="8"/>
  <c r="E9" i="8"/>
  <c r="E8" i="8"/>
  <c r="E7" i="8"/>
  <c r="E6" i="8"/>
  <c r="E5" i="8"/>
  <c r="E4" i="8"/>
  <c r="E3" i="8"/>
</calcChain>
</file>

<file path=xl/sharedStrings.xml><?xml version="1.0" encoding="utf-8"?>
<sst xmlns="http://schemas.openxmlformats.org/spreadsheetml/2006/main" count="33088" uniqueCount="8404">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</sst>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numFmt numFmtId="14" formatCode="0.00%"/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Date'!$B$3:$B$16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3-6343-BBE2-80E3BE35C975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Date'!$C$3:$C$16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3-6343-BBE2-80E3BE35C975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Date'!$D$3:$D$16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63-6343-BBE2-80E3BE35C975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Date'!$E$3:$E$16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63-6343-BBE2-80E3BE35C975}"/>
            </c:ext>
          </c:extLst>
        </c:ser>
        <c:ser>
          <c:idx val="4"/>
          <c:order val="4"/>
          <c:tx>
            <c:strRef>
              <c:f>'Outcomes Based on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Date'!$F$3:$F$16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63-6343-BBE2-80E3BE35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433280"/>
        <c:axId val="692434928"/>
      </c:lineChart>
      <c:catAx>
        <c:axId val="6924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34928"/>
        <c:crosses val="autoZero"/>
        <c:auto val="1"/>
        <c:lblAlgn val="ctr"/>
        <c:lblOffset val="100"/>
        <c:noMultiLvlLbl val="0"/>
      </c:catAx>
      <c:valAx>
        <c:axId val="6924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F-EE41-9374-62EA396455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F-EE41-9374-62EA396455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F-EE41-9374-62EA39645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505520"/>
        <c:axId val="296958447"/>
      </c:lineChart>
      <c:catAx>
        <c:axId val="7035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58447"/>
        <c:crosses val="autoZero"/>
        <c:auto val="1"/>
        <c:lblAlgn val="ctr"/>
        <c:lblOffset val="100"/>
        <c:noMultiLvlLbl val="0"/>
      </c:catAx>
      <c:valAx>
        <c:axId val="29695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Goals'!$B$17:$B$29</c:f>
              <c:numCache>
                <c:formatCode>0.00%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0.4233742610277399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46C-4F40-865F-41AA589136A2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Goals'!$C$17:$C$29</c:f>
              <c:numCache>
                <c:formatCode>0.00%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0.45338790359254205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46C-4F40-865F-41AA589136A2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Goals'!$D$17:$D$29</c:f>
              <c:numCache>
                <c:formatCode>0.00%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0.12323783537971805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46C-4F40-865F-41AA5891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92528"/>
        <c:axId val="711532832"/>
      </c:lineChart>
      <c:catAx>
        <c:axId val="71119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32832"/>
        <c:crosses val="autoZero"/>
        <c:auto val="1"/>
        <c:lblAlgn val="ctr"/>
        <c:lblOffset val="100"/>
        <c:noMultiLvlLbl val="0"/>
      </c:catAx>
      <c:valAx>
        <c:axId val="711532832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9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5-F646-B9E8-36057D67C6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5-F646-B9E8-36057D67C6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65-F646-B9E8-36057D67C6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5-F646-B9E8-36057D67C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9603920"/>
        <c:axId val="1147781072"/>
      </c:barChart>
      <c:catAx>
        <c:axId val="66960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81072"/>
        <c:crosses val="autoZero"/>
        <c:auto val="1"/>
        <c:lblAlgn val="ctr"/>
        <c:lblOffset val="100"/>
        <c:noMultiLvlLbl val="0"/>
      </c:catAx>
      <c:valAx>
        <c:axId val="11477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D-6448-AA6C-E00C7CE37A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9D-6448-AA6C-E00C7CE37A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9D-6448-AA6C-E00C7CE37A8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9D-6448-AA6C-E00C7CE37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506112"/>
        <c:axId val="1083138176"/>
      </c:barChart>
      <c:catAx>
        <c:axId val="68050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8176"/>
        <c:crosses val="autoZero"/>
        <c:auto val="1"/>
        <c:lblAlgn val="ctr"/>
        <c:lblOffset val="100"/>
        <c:noMultiLvlLbl val="0"/>
      </c:catAx>
      <c:valAx>
        <c:axId val="10831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0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2</xdr:row>
      <xdr:rowOff>152400</xdr:rowOff>
    </xdr:from>
    <xdr:to>
      <xdr:col>12</xdr:col>
      <xdr:colOff>469900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CFE34-4196-0043-8CD8-B478549A9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1123950</xdr:colOff>
      <xdr:row>19</xdr:row>
      <xdr:rowOff>63500</xdr:rowOff>
    </xdr:from>
    <xdr:to>
      <xdr:col>8</xdr:col>
      <xdr:colOff>412750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26878-FAE2-1A4B-BEAF-682717024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50799</xdr:colOff>
      <xdr:row>19</xdr:row>
      <xdr:rowOff>25399</xdr:rowOff>
    </xdr:from>
    <xdr:to>
      <xdr:col>13</xdr:col>
      <xdr:colOff>283722</xdr:colOff>
      <xdr:row>46</xdr:row>
      <xdr:rowOff>121595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ECC3B0-E56D-D34D-B7B1-32372EEE5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12700</xdr:rowOff>
    </xdr:from>
    <xdr:to>
      <xdr:col>14</xdr:col>
      <xdr:colOff>298450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3CBDB-5DFD-ED47-BE2E-63BEE5B1B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12700</xdr:rowOff>
    </xdr:from>
    <xdr:to>
      <xdr:col>11</xdr:col>
      <xdr:colOff>679450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20E04-22E8-304F-B9D9-875EEB3A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urran" refreshedDate="44570.874573032408" createdVersion="7" refreshedVersion="7" minRefreshableVersion="3" recordCount="4114" xr:uid="{59500A06-8EDC-E349-871B-4421FC4957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urran" refreshedDate="44570.887645949071" createdVersion="7" refreshedVersion="7" minRefreshableVersion="3" recordCount="4115" xr:uid="{CE099860-6E60-8E48-BE2F-28FFD9A1A06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urran" refreshedDate="44570.895681018519" createdVersion="7" refreshedVersion="7" minRefreshableVersion="3" recordCount="4115" xr:uid="{9BAD2E59-FA67-8E4B-8BBF-0B17DDEA02B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urran" refreshedDate="44570.959882754629" missingItemsLimit="1048576" createdVersion="7" refreshedVersion="7" minRefreshableVersion="3" recordCount="45" xr:uid="{F598A694-7689-A24D-87DD-959A017709FB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997"/>
    </cacheField>
    <cacheField name="Number Canceled" numFmtId="0">
      <sharedItems containsString="0" containsBlank="1" containsNumber="1" containsInteger="1" minValue="4" maxValue="271"/>
    </cacheField>
    <cacheField name="Total Projects" numFmtId="0">
      <sharedItems containsString="0" containsBlank="1" containsNumber="1" containsInteger="1" minValue="21" maxValue="2199"/>
    </cacheField>
    <cacheField name="Percentage Successful" numFmtId="0">
      <sharedItems containsString="0" containsBlank="1" containsNumber="1" minValue="0.2857142857142857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4233742610277399"/>
        <m/>
      </sharedItems>
    </cacheField>
    <cacheField name="Percentage Failed" numFmtId="0">
      <sharedItems containsString="0" containsBlank="1" containsNumber="1" minValue="0.24944812362030905" maxValue="0.52380952380952384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45338790359254205"/>
        <m/>
      </sharedItems>
    </cacheField>
    <cacheField name="Percentage Canceled" numFmtId="0">
      <sharedItems containsString="0" containsBlank="1" containsNumber="1" minValue="3.9735099337748346E-2" maxValue="0.19047619047619047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1232378353797180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931"/>
    <n v="997"/>
    <n v="271"/>
    <n v="2199"/>
    <x v="11"/>
    <x v="11"/>
    <x v="11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D96E7-4E01-4F4C-9B5C-B2ADFA468A16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G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80B90-72D3-7C47-8B7C-48BAAD4C1380}" name="PivotTable6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F031A-E801-AD4B-A391-0568FC636134}" name="PivotTable9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6:D29" firstHeaderRow="0" firstDataRow="1" firstDataCol="1"/>
  <pivotFields count="8">
    <pivotField axis="axisRow" showAll="0" sortType="ascending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h="1" x="12"/>
        <item t="default"/>
      </items>
    </pivotField>
    <pivotField showAll="0"/>
    <pivotField showAll="0"/>
    <pivotField showAll="0"/>
    <pivotField showAll="0"/>
    <pivotField dataField="1" showAll="0">
      <items count="14">
        <item x="10"/>
        <item x="7"/>
        <item x="6"/>
        <item x="5"/>
        <item x="11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>
      <items count="14">
        <item x="0"/>
        <item x="1"/>
        <item x="9"/>
        <item x="2"/>
        <item x="8"/>
        <item x="3"/>
        <item x="4"/>
        <item x="7"/>
        <item x="11"/>
        <item x="6"/>
        <item x="5"/>
        <item x="10"/>
        <item x="12"/>
        <item t="default"/>
      </items>
    </pivotField>
    <pivotField dataField="1" showAll="0">
      <items count="14">
        <item x="0"/>
        <item x="1"/>
        <item x="2"/>
        <item x="4"/>
        <item x="5"/>
        <item x="3"/>
        <item x="11"/>
        <item x="8"/>
        <item x="6"/>
        <item x="9"/>
        <item x="7"/>
        <item x="10"/>
        <item x="1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3">
    <chartFormat chart="0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2481B-ED13-994C-BEDC-7365E4A033DE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D8F84-10E8-5244-B72A-05D4172D628D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179F-AB5A-D948-9265-CAF461D1A35D}">
  <dimension ref="A1:G16"/>
  <sheetViews>
    <sheetView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8363</v>
      </c>
      <c r="B1" s="11" t="s">
        <v>8360</v>
      </c>
    </row>
    <row r="2" spans="1:7" x14ac:dyDescent="0.2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8367</v>
      </c>
      <c r="G2" t="s">
        <v>8361</v>
      </c>
    </row>
    <row r="3" spans="1:7" x14ac:dyDescent="0.2">
      <c r="A3" s="12" t="s">
        <v>8367</v>
      </c>
      <c r="B3" s="13"/>
      <c r="C3" s="13"/>
      <c r="D3" s="13"/>
      <c r="E3" s="13"/>
      <c r="F3" s="13"/>
      <c r="G3" s="13"/>
    </row>
    <row r="4" spans="1:7" x14ac:dyDescent="0.2">
      <c r="A4" s="12" t="s">
        <v>8374</v>
      </c>
      <c r="B4" s="13">
        <v>34</v>
      </c>
      <c r="C4" s="13">
        <v>149</v>
      </c>
      <c r="D4" s="13">
        <v>2</v>
      </c>
      <c r="E4" s="13">
        <v>182</v>
      </c>
      <c r="F4" s="13"/>
      <c r="G4" s="13">
        <v>367</v>
      </c>
    </row>
    <row r="5" spans="1:7" x14ac:dyDescent="0.2">
      <c r="A5" s="12" t="s">
        <v>8375</v>
      </c>
      <c r="B5" s="13">
        <v>27</v>
      </c>
      <c r="C5" s="13">
        <v>106</v>
      </c>
      <c r="D5" s="13">
        <v>18</v>
      </c>
      <c r="E5" s="13">
        <v>202</v>
      </c>
      <c r="F5" s="13"/>
      <c r="G5" s="13">
        <v>353</v>
      </c>
    </row>
    <row r="6" spans="1:7" x14ac:dyDescent="0.2">
      <c r="A6" s="12" t="s">
        <v>8376</v>
      </c>
      <c r="B6" s="13">
        <v>28</v>
      </c>
      <c r="C6" s="13">
        <v>108</v>
      </c>
      <c r="D6" s="13">
        <v>30</v>
      </c>
      <c r="E6" s="13">
        <v>180</v>
      </c>
      <c r="F6" s="13"/>
      <c r="G6" s="13">
        <v>346</v>
      </c>
    </row>
    <row r="7" spans="1:7" x14ac:dyDescent="0.2">
      <c r="A7" s="12" t="s">
        <v>8377</v>
      </c>
      <c r="B7" s="13">
        <v>27</v>
      </c>
      <c r="C7" s="13">
        <v>102</v>
      </c>
      <c r="D7" s="13"/>
      <c r="E7" s="13">
        <v>192</v>
      </c>
      <c r="F7" s="13"/>
      <c r="G7" s="13">
        <v>321</v>
      </c>
    </row>
    <row r="8" spans="1:7" x14ac:dyDescent="0.2">
      <c r="A8" s="12" t="s">
        <v>8368</v>
      </c>
      <c r="B8" s="13">
        <v>26</v>
      </c>
      <c r="C8" s="13">
        <v>126</v>
      </c>
      <c r="D8" s="13"/>
      <c r="E8" s="13">
        <v>234</v>
      </c>
      <c r="F8" s="13"/>
      <c r="G8" s="13">
        <v>386</v>
      </c>
    </row>
    <row r="9" spans="1:7" x14ac:dyDescent="0.2">
      <c r="A9" s="12" t="s">
        <v>8378</v>
      </c>
      <c r="B9" s="13">
        <v>27</v>
      </c>
      <c r="C9" s="13">
        <v>147</v>
      </c>
      <c r="D9" s="13"/>
      <c r="E9" s="13">
        <v>211</v>
      </c>
      <c r="F9" s="13"/>
      <c r="G9" s="13">
        <v>385</v>
      </c>
    </row>
    <row r="10" spans="1:7" x14ac:dyDescent="0.2">
      <c r="A10" s="12" t="s">
        <v>8369</v>
      </c>
      <c r="B10" s="13">
        <v>43</v>
      </c>
      <c r="C10" s="13">
        <v>150</v>
      </c>
      <c r="D10" s="13"/>
      <c r="E10" s="13">
        <v>194</v>
      </c>
      <c r="F10" s="13"/>
      <c r="G10" s="13">
        <v>387</v>
      </c>
    </row>
    <row r="11" spans="1:7" x14ac:dyDescent="0.2">
      <c r="A11" s="12" t="s">
        <v>8370</v>
      </c>
      <c r="B11" s="13">
        <v>33</v>
      </c>
      <c r="C11" s="13">
        <v>134</v>
      </c>
      <c r="D11" s="13"/>
      <c r="E11" s="13">
        <v>166</v>
      </c>
      <c r="F11" s="13"/>
      <c r="G11" s="13">
        <v>333</v>
      </c>
    </row>
    <row r="12" spans="1:7" x14ac:dyDescent="0.2">
      <c r="A12" s="12" t="s">
        <v>8371</v>
      </c>
      <c r="B12" s="13">
        <v>24</v>
      </c>
      <c r="C12" s="13">
        <v>127</v>
      </c>
      <c r="D12" s="13"/>
      <c r="E12" s="13">
        <v>147</v>
      </c>
      <c r="F12" s="13"/>
      <c r="G12" s="13">
        <v>298</v>
      </c>
    </row>
    <row r="13" spans="1:7" x14ac:dyDescent="0.2">
      <c r="A13" s="12" t="s">
        <v>8372</v>
      </c>
      <c r="B13" s="13">
        <v>20</v>
      </c>
      <c r="C13" s="13">
        <v>149</v>
      </c>
      <c r="D13" s="13"/>
      <c r="E13" s="13">
        <v>183</v>
      </c>
      <c r="F13" s="13"/>
      <c r="G13" s="13">
        <v>352</v>
      </c>
    </row>
    <row r="14" spans="1:7" x14ac:dyDescent="0.2">
      <c r="A14" s="12" t="s">
        <v>8373</v>
      </c>
      <c r="B14" s="13">
        <v>37</v>
      </c>
      <c r="C14" s="13">
        <v>114</v>
      </c>
      <c r="D14" s="13"/>
      <c r="E14" s="13">
        <v>183</v>
      </c>
      <c r="F14" s="13"/>
      <c r="G14" s="13">
        <v>334</v>
      </c>
    </row>
    <row r="15" spans="1:7" x14ac:dyDescent="0.2">
      <c r="A15" s="12" t="s">
        <v>8379</v>
      </c>
      <c r="B15" s="13">
        <v>23</v>
      </c>
      <c r="C15" s="13">
        <v>118</v>
      </c>
      <c r="D15" s="13"/>
      <c r="E15" s="13">
        <v>111</v>
      </c>
      <c r="F15" s="13"/>
      <c r="G15" s="13">
        <v>252</v>
      </c>
    </row>
    <row r="16" spans="1:7" x14ac:dyDescent="0.2">
      <c r="A16" s="12" t="s">
        <v>8361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96E4-FC81-5740-AFA6-A108E7E3A128}">
  <dimension ref="A1:E18"/>
  <sheetViews>
    <sheetView tabSelected="1" workbookViewId="0">
      <selection activeCell="I15" sqref="I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pane ySplit="1" topLeftCell="A2" activePane="bottomLeft" state="frozen"/>
      <selection pane="bottomLeft"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3.5" customWidth="1"/>
    <col min="17" max="17" width="41.1640625" customWidth="1"/>
    <col min="18" max="18" width="14.33203125" customWidth="1"/>
    <col min="19" max="19" width="24.6640625" customWidth="1"/>
    <col min="20" max="20" width="23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2B482-BE52-784F-9D4C-E1A9ED8B8D95}">
  <dimension ref="A1:I29"/>
  <sheetViews>
    <sheetView zoomScale="93" zoomScaleNormal="94" workbookViewId="0">
      <selection activeCell="P40" sqref="P40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2.1640625" bestFit="1" customWidth="1"/>
    <col min="6" max="6" width="17.6640625" customWidth="1"/>
    <col min="7" max="7" width="17.83203125" customWidth="1"/>
    <col min="8" max="8" width="17.6640625" customWidth="1"/>
    <col min="9" max="13" width="12.1640625" bestFit="1" customWidth="1"/>
    <col min="14" max="14" width="6.33203125" bestFit="1" customWidth="1"/>
    <col min="15" max="15" width="10" bestFit="1" customWidth="1"/>
    <col min="16" max="16" width="13.83203125" bestFit="1" customWidth="1"/>
    <col min="17" max="17" width="22.1640625" bestFit="1" customWidth="1"/>
    <col min="18" max="18" width="13.83203125" bestFit="1" customWidth="1"/>
    <col min="19" max="19" width="22.1640625" bestFit="1" customWidth="1"/>
    <col min="20" max="20" width="13.83203125" bestFit="1" customWidth="1"/>
    <col min="21" max="21" width="22.1640625" bestFit="1" customWidth="1"/>
    <col min="22" max="22" width="13.83203125" bestFit="1" customWidth="1"/>
    <col min="23" max="23" width="22.1640625" bestFit="1" customWidth="1"/>
    <col min="24" max="24" width="13.83203125" bestFit="1" customWidth="1"/>
    <col min="25" max="25" width="22.1640625" bestFit="1" customWidth="1"/>
    <col min="26" max="26" width="8" bestFit="1" customWidth="1"/>
    <col min="27" max="27" width="10.5" bestFit="1" customWidth="1"/>
    <col min="28" max="28" width="10" bestFit="1" customWidth="1"/>
    <col min="29" max="29" width="13.83203125" bestFit="1" customWidth="1"/>
    <col min="30" max="31" width="22.1640625" bestFit="1" customWidth="1"/>
    <col min="32" max="32" width="13.83203125" bestFit="1" customWidth="1"/>
    <col min="33" max="34" width="22.1640625" bestFit="1" customWidth="1"/>
    <col min="35" max="35" width="13.83203125" bestFit="1" customWidth="1"/>
    <col min="36" max="37" width="22.1640625" bestFit="1" customWidth="1"/>
    <col min="38" max="38" width="8" bestFit="1" customWidth="1"/>
    <col min="39" max="40" width="10.5" bestFit="1" customWidth="1"/>
    <col min="41" max="41" width="10" bestFit="1" customWidth="1"/>
    <col min="42" max="42" width="25" bestFit="1" customWidth="1"/>
    <col min="43" max="43" width="27.6640625" bestFit="1" customWidth="1"/>
    <col min="44" max="44" width="24" bestFit="1" customWidth="1"/>
    <col min="45" max="45" width="20.6640625" bestFit="1" customWidth="1"/>
    <col min="46" max="46" width="23.33203125" bestFit="1" customWidth="1"/>
    <col min="47" max="47" width="41.33203125" bestFit="1" customWidth="1"/>
    <col min="48" max="48" width="38.1640625" bestFit="1" customWidth="1"/>
    <col min="49" max="49" width="40.6640625" bestFit="1" customWidth="1"/>
    <col min="50" max="50" width="24" bestFit="1" customWidth="1"/>
    <col min="51" max="51" width="20.6640625" bestFit="1" customWidth="1"/>
    <col min="52" max="52" width="23.33203125" bestFit="1" customWidth="1"/>
    <col min="53" max="53" width="41.33203125" bestFit="1" customWidth="1"/>
    <col min="54" max="54" width="38.1640625" bestFit="1" customWidth="1"/>
    <col min="55" max="55" width="40.66406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41.33203125" bestFit="1" customWidth="1"/>
    <col min="60" max="60" width="38.1640625" bestFit="1" customWidth="1"/>
    <col min="61" max="61" width="40.6640625" bestFit="1" customWidth="1"/>
    <col min="62" max="62" width="24" bestFit="1" customWidth="1"/>
    <col min="63" max="63" width="20.6640625" bestFit="1" customWidth="1"/>
    <col min="64" max="64" width="23.33203125" bestFit="1" customWidth="1"/>
    <col min="65" max="65" width="41.33203125" bestFit="1" customWidth="1"/>
    <col min="66" max="66" width="38.1640625" bestFit="1" customWidth="1"/>
    <col min="67" max="67" width="40.6640625" bestFit="1" customWidth="1"/>
    <col min="68" max="68" width="24" bestFit="1" customWidth="1"/>
    <col min="69" max="69" width="20.6640625" bestFit="1" customWidth="1"/>
    <col min="70" max="70" width="23.33203125" bestFit="1" customWidth="1"/>
    <col min="71" max="71" width="41.33203125" bestFit="1" customWidth="1"/>
    <col min="72" max="72" width="38.1640625" bestFit="1" customWidth="1"/>
    <col min="73" max="73" width="40.6640625" bestFit="1" customWidth="1"/>
    <col min="74" max="74" width="24" bestFit="1" customWidth="1"/>
    <col min="75" max="75" width="20.6640625" bestFit="1" customWidth="1"/>
    <col min="76" max="76" width="23.33203125" bestFit="1" customWidth="1"/>
    <col min="77" max="77" width="29.6640625" bestFit="1" customWidth="1"/>
    <col min="78" max="78" width="26.33203125" bestFit="1" customWidth="1"/>
    <col min="79" max="79" width="29" bestFit="1" customWidth="1"/>
    <col min="80" max="80" width="28.33203125" bestFit="1" customWidth="1"/>
    <col min="81" max="81" width="25" bestFit="1" customWidth="1"/>
    <col min="82" max="82" width="27.66406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41.33203125" bestFit="1" customWidth="1"/>
    <col min="87" max="87" width="38.1640625" bestFit="1" customWidth="1"/>
    <col min="88" max="88" width="40.6640625" bestFit="1" customWidth="1"/>
    <col min="89" max="89" width="41.33203125" bestFit="1" customWidth="1"/>
    <col min="90" max="90" width="38.1640625" bestFit="1" customWidth="1"/>
    <col min="91" max="91" width="40.66406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41.33203125" bestFit="1" customWidth="1"/>
    <col min="96" max="96" width="38.1640625" bestFit="1" customWidth="1"/>
    <col min="97" max="97" width="40.6640625" bestFit="1" customWidth="1"/>
    <col min="98" max="98" width="41.33203125" bestFit="1" customWidth="1"/>
    <col min="99" max="99" width="38.1640625" bestFit="1" customWidth="1"/>
    <col min="100" max="100" width="40.6640625" bestFit="1" customWidth="1"/>
    <col min="101" max="101" width="24" bestFit="1" customWidth="1"/>
    <col min="102" max="102" width="20.6640625" bestFit="1" customWidth="1"/>
    <col min="103" max="103" width="23.33203125" bestFit="1" customWidth="1"/>
    <col min="104" max="104" width="41.33203125" bestFit="1" customWidth="1"/>
    <col min="105" max="105" width="38.1640625" bestFit="1" customWidth="1"/>
    <col min="106" max="106" width="40.6640625" bestFit="1" customWidth="1"/>
    <col min="107" max="107" width="41.33203125" bestFit="1" customWidth="1"/>
    <col min="108" max="108" width="38.1640625" bestFit="1" customWidth="1"/>
    <col min="109" max="109" width="40.6640625" bestFit="1" customWidth="1"/>
    <col min="110" max="110" width="24" bestFit="1" customWidth="1"/>
    <col min="111" max="111" width="20.6640625" bestFit="1" customWidth="1"/>
    <col min="112" max="112" width="23.33203125" bestFit="1" customWidth="1"/>
    <col min="113" max="113" width="29.6640625" bestFit="1" customWidth="1"/>
    <col min="114" max="114" width="26.33203125" bestFit="1" customWidth="1"/>
    <col min="115" max="115" width="29" bestFit="1" customWidth="1"/>
    <col min="116" max="116" width="29.6640625" bestFit="1" customWidth="1"/>
    <col min="117" max="117" width="26.33203125" bestFit="1" customWidth="1"/>
    <col min="118" max="118" width="29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31" bestFit="1" customWidth="1"/>
    <col min="123" max="123" width="27.83203125" bestFit="1" customWidth="1"/>
    <col min="124" max="124" width="30.33203125" bestFit="1" customWidth="1"/>
    <col min="125" max="125" width="29.6640625" bestFit="1" customWidth="1"/>
    <col min="126" max="126" width="26.33203125" bestFit="1" customWidth="1"/>
    <col min="127" max="127" width="29" bestFit="1" customWidth="1"/>
  </cols>
  <sheetData>
    <row r="1" spans="1:9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2">
      <c r="A2" t="s">
        <v>8389</v>
      </c>
      <c r="B2">
        <f>COUNTIFS(Kickstarter!D:D,"&lt;1000",Kickstarter!F:F,"successful")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SUM($B2:$D2)</f>
        <v>453</v>
      </c>
      <c r="F2" s="15">
        <f>$B2/$E2</f>
        <v>0.71081677704194257</v>
      </c>
      <c r="G2" s="15">
        <f>$C2/$E2</f>
        <v>0.24944812362030905</v>
      </c>
      <c r="H2" s="15">
        <f>$D2/$E2</f>
        <v>3.9735099337748346E-2</v>
      </c>
      <c r="I2" s="15"/>
    </row>
    <row r="3" spans="1:9" x14ac:dyDescent="0.2">
      <c r="A3" t="s">
        <v>8390</v>
      </c>
      <c r="B3">
        <f>COUNTIFS(Kickstarter!D:D,"&gt;=1000",Kickstarter!F:F,"successful",Kickstarter!D:D,"&lt;=4999")</f>
        <v>932</v>
      </c>
      <c r="C3">
        <f>COUNTIFS(Kickstarter!$D:$D,"&gt;=1000",Kickstarter!$F:$F,"failed",Kickstarter!$D:$D,"&lt;=4999")</f>
        <v>420</v>
      </c>
      <c r="D3">
        <f>COUNTIFS(Kickstarter!$D:$D,"&gt;=1000",Kickstarter!$F:$F,"canceled",Kickstarter!$D:$D,"&lt;=4999")</f>
        <v>60</v>
      </c>
      <c r="E3">
        <f t="shared" ref="E3:E13" si="0">SUM($B3:$D3)</f>
        <v>1412</v>
      </c>
      <c r="F3" s="15">
        <f t="shared" ref="F3:F13" si="1">$B3/$E3</f>
        <v>0.66005665722379603</v>
      </c>
      <c r="G3" s="15">
        <f t="shared" ref="G3:G13" si="2">$C3/$E3</f>
        <v>0.29745042492917845</v>
      </c>
      <c r="H3" s="15">
        <f t="shared" ref="H3:H13" si="3">$D3/$E3</f>
        <v>4.2492917847025496E-2</v>
      </c>
    </row>
    <row r="4" spans="1:9" x14ac:dyDescent="0.2">
      <c r="A4" t="s">
        <v>8391</v>
      </c>
      <c r="B4">
        <f>COUNTIFS(Kickstarter!D:D,"&gt;=5000",Kickstarter!F:F,"successful",Kickstarter!D:D,"&lt;=9999")</f>
        <v>381</v>
      </c>
      <c r="C4">
        <f>COUNTIFS(Kickstarter!$D:$D,"&gt;=5000",Kickstarter!$F:$F,"failed",Kickstarter!$D:$D,"&lt;=9999")</f>
        <v>283</v>
      </c>
      <c r="D4">
        <f>COUNTIFS(Kickstarter!$D:$D,"&gt;=5000",Kickstarter!$F:$F,"canceled",Kickstarter!$D:$D,"&lt;=9999")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x14ac:dyDescent="0.2">
      <c r="A5" t="s">
        <v>8392</v>
      </c>
      <c r="B5">
        <f>COUNTIFS(Kickstarter!$D:$D,"&gt;=10000",Kickstarter!$F:$F,"successful",Kickstarter!$D:$D,"&lt;=14999")</f>
        <v>168</v>
      </c>
      <c r="C5">
        <f>COUNTIFS(Kickstarter!$D:$D,"&gt;=10000",Kickstarter!$F:$F,"failed",Kickstarter!$D:$D,"&lt;=14999")</f>
        <v>144</v>
      </c>
      <c r="D5">
        <f>COUNTIFS(Kickstarter!$D:$D,"&gt;=10000",Kickstarter!$F:$F,"canceled",Kickstarter!$D:$D,"&lt;=14999")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x14ac:dyDescent="0.2">
      <c r="A6" t="s">
        <v>8393</v>
      </c>
      <c r="B6">
        <f>COUNTIFS(Kickstarter!$D:$D,"&gt;=15000",Kickstarter!$F:$F,"successful",Kickstarter!$D:$D,"&lt;=19999")</f>
        <v>94</v>
      </c>
      <c r="C6">
        <f>COUNTIFS(Kickstarter!$D:$D,"&gt;=15000",Kickstarter!$F:$F,"failed",Kickstarter!$D:$D,"&lt;=19999")</f>
        <v>90</v>
      </c>
      <c r="D6">
        <f>COUNTIFS(Kickstarter!$D:$D,"&gt;=15000",Kickstarter!$F:$F,"canceled",Kickstarter!$D:$D,"&lt;=19999")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x14ac:dyDescent="0.2">
      <c r="A7" t="s">
        <v>8394</v>
      </c>
      <c r="B7">
        <f>COUNTIFS(Kickstarter!D:D,"&gt;=20000",Kickstarter!F:F,"successful",Kickstarter!D:D,"&lt;=24999")</f>
        <v>62</v>
      </c>
      <c r="C7">
        <f>COUNTIFS(Kickstarter!$D:$D,"&gt;=20000",Kickstarter!$F:$F,"failed",Kickstarter!$D:$D,"&lt;=24999")</f>
        <v>72</v>
      </c>
      <c r="D7">
        <f>COUNTIFS(Kickstarter!$D:$D,"&gt;=20000",Kickstarter!$F:$F,"canceled",Kickstarter!$D:$D,"&lt;=24999")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x14ac:dyDescent="0.2">
      <c r="A8" t="s">
        <v>8395</v>
      </c>
      <c r="B8">
        <f>COUNTIFS(Kickstarter!D:D,"&gt;=25000",Kickstarter!F:F,"successful",Kickstarter!D:D,"&lt;=29999")</f>
        <v>55</v>
      </c>
      <c r="C8">
        <f>COUNTIFS(Kickstarter!$D:$D,"&gt;=25000",Kickstarter!$F:$F,"failed",Kickstarter!$D:$D,"&lt;=29999")</f>
        <v>64</v>
      </c>
      <c r="D8">
        <f>COUNTIFS(Kickstarter!$D:$D,"&gt;=25000",Kickstarter!$F:$F,"canceled",Kickstarter!$D:$D,"&lt;=29999")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9" x14ac:dyDescent="0.2">
      <c r="A9" t="s">
        <v>8396</v>
      </c>
      <c r="B9">
        <f>COUNTIFS(Kickstarter!D:D,"&gt;=30000",Kickstarter!F:F,"successful",Kickstarter!D:D,"&lt;=34999")</f>
        <v>32</v>
      </c>
      <c r="C9">
        <f>COUNTIFS(Kickstarter!$D:$D,"&gt;=30000",Kickstarter!$F:$F,"failed",Kickstarter!$D:$D,"&lt;=34999")</f>
        <v>37</v>
      </c>
      <c r="D9">
        <f>COUNTIFS(Kickstarter!$D:$D,"&gt;=30000",Kickstarter!$F:$F,"canceled",Kickstarter!$D:$D,"&lt;=34999")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x14ac:dyDescent="0.2">
      <c r="A10" t="s">
        <v>8397</v>
      </c>
      <c r="B10">
        <f>COUNTIFS(Kickstarter!D:D,"&gt;=35000",Kickstarter!F:F,"successful",Kickstarter!D:D,"&lt;=39999")</f>
        <v>26</v>
      </c>
      <c r="C10">
        <f>COUNTIFS(Kickstarter!$D:$D,"&gt;=35000",Kickstarter!$F:$F,"failed",Kickstarter!$D:$D,"&lt;=39999")</f>
        <v>22</v>
      </c>
      <c r="D10">
        <f>COUNTIFS(Kickstarter!$D:$D,"&gt;=35000",Kickstarter!$F:$F,"canceled",Kickstarter!$D:$D,"&lt;=39999")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x14ac:dyDescent="0.2">
      <c r="A11" t="s">
        <v>8398</v>
      </c>
      <c r="B11">
        <f>COUNTIFS(Kickstarter!D:D,"&gt;=40000",Kickstarter!F:F,"successful",Kickstarter!D:D,"&lt;=44999")</f>
        <v>21</v>
      </c>
      <c r="C11">
        <f>COUNTIFS(Kickstarter!$D:$D,"&gt;=40000",Kickstarter!$F:$F,"failed",Kickstarter!$D:$D,"&lt;=44999")</f>
        <v>16</v>
      </c>
      <c r="D11">
        <f>COUNTIFS(Kickstarter!$D:$D,"&gt;=40000",Kickstarter!$F:$F,"canceled",Kickstarter!$D:$D,"&lt;=44999")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x14ac:dyDescent="0.2">
      <c r="A12" t="s">
        <v>8399</v>
      </c>
      <c r="B12">
        <f>COUNTIFS(Kickstarter!D:D,"&gt;=45000",Kickstarter!F:F,"successful",Kickstarter!D:D,"&lt;=49999")</f>
        <v>6</v>
      </c>
      <c r="C12">
        <f>COUNTIFS(Kickstarter!$D:$D,"&gt;=45000",Kickstarter!$F:$F,"failed",Kickstarter!$D:$D,"&lt;=49999")</f>
        <v>11</v>
      </c>
      <c r="D12">
        <f>COUNTIFS(Kickstarter!$D:$D,"&gt;=45000",Kickstarter!$F:$F,"canceled",Kickstarter!$D:$D,"&lt;=49999")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x14ac:dyDescent="0.2">
      <c r="A13" t="s">
        <v>8400</v>
      </c>
      <c r="B13">
        <f>COUNTIFS(Kickstarter!D:D,"&gt;=5000",Kickstarter!F:F,"successful")</f>
        <v>931</v>
      </c>
      <c r="C13">
        <f>COUNTIFS(Kickstarter!$D:$D,"&gt;=5000",Kickstarter!$F:$F,"failed")</f>
        <v>997</v>
      </c>
      <c r="D13">
        <f>COUNTIFS(Kickstarter!$D:$D,"&gt;=5000",Kickstarter!$F:$F,"canceled")</f>
        <v>271</v>
      </c>
      <c r="E13">
        <f t="shared" si="0"/>
        <v>2199</v>
      </c>
      <c r="F13" s="15">
        <f t="shared" si="1"/>
        <v>0.4233742610277399</v>
      </c>
      <c r="G13" s="15">
        <f t="shared" si="2"/>
        <v>0.45338790359254205</v>
      </c>
      <c r="H13" s="15">
        <f t="shared" si="3"/>
        <v>0.12323783537971805</v>
      </c>
    </row>
    <row r="16" spans="1:9" x14ac:dyDescent="0.2">
      <c r="A16" s="11" t="s">
        <v>8362</v>
      </c>
      <c r="B16" t="s">
        <v>8403</v>
      </c>
      <c r="C16" t="s">
        <v>8402</v>
      </c>
      <c r="D16" t="s">
        <v>8401</v>
      </c>
    </row>
    <row r="17" spans="1:4" x14ac:dyDescent="0.2">
      <c r="A17" s="12" t="s">
        <v>8390</v>
      </c>
      <c r="B17" s="15">
        <v>0.66005665722379603</v>
      </c>
      <c r="C17" s="15">
        <v>0.29745042492917845</v>
      </c>
      <c r="D17" s="15">
        <v>4.2492917847025496E-2</v>
      </c>
    </row>
    <row r="18" spans="1:4" x14ac:dyDescent="0.2">
      <c r="A18" s="12" t="s">
        <v>8392</v>
      </c>
      <c r="B18" s="15">
        <v>0.47727272727272729</v>
      </c>
      <c r="C18" s="15">
        <v>0.40909090909090912</v>
      </c>
      <c r="D18" s="15">
        <v>0.11363636363636363</v>
      </c>
    </row>
    <row r="19" spans="1:4" x14ac:dyDescent="0.2">
      <c r="A19" s="12" t="s">
        <v>8393</v>
      </c>
      <c r="B19" s="15">
        <v>0.46766169154228854</v>
      </c>
      <c r="C19" s="15">
        <v>0.44776119402985076</v>
      </c>
      <c r="D19" s="15">
        <v>8.45771144278607E-2</v>
      </c>
    </row>
    <row r="20" spans="1:4" x14ac:dyDescent="0.2">
      <c r="A20" s="12" t="s">
        <v>8394</v>
      </c>
      <c r="B20" s="15">
        <v>0.41891891891891891</v>
      </c>
      <c r="C20" s="15">
        <v>0.48648648648648651</v>
      </c>
      <c r="D20" s="15">
        <v>9.45945945945946E-2</v>
      </c>
    </row>
    <row r="21" spans="1:4" x14ac:dyDescent="0.2">
      <c r="A21" s="12" t="s">
        <v>8395</v>
      </c>
      <c r="B21" s="15">
        <v>0.40145985401459855</v>
      </c>
      <c r="C21" s="15">
        <v>0.46715328467153283</v>
      </c>
      <c r="D21" s="15">
        <v>0.13138686131386862</v>
      </c>
    </row>
    <row r="22" spans="1:4" x14ac:dyDescent="0.2">
      <c r="A22" s="12" t="s">
        <v>8396</v>
      </c>
      <c r="B22" s="15">
        <v>0.3902439024390244</v>
      </c>
      <c r="C22" s="15">
        <v>0.45121951219512196</v>
      </c>
      <c r="D22" s="15">
        <v>0.15853658536585366</v>
      </c>
    </row>
    <row r="23" spans="1:4" x14ac:dyDescent="0.2">
      <c r="A23" s="12" t="s">
        <v>8397</v>
      </c>
      <c r="B23" s="15">
        <v>0.47272727272727272</v>
      </c>
      <c r="C23" s="15">
        <v>0.4</v>
      </c>
      <c r="D23" s="15">
        <v>0.12727272727272726</v>
      </c>
    </row>
    <row r="24" spans="1:4" x14ac:dyDescent="0.2">
      <c r="A24" s="12" t="s">
        <v>8398</v>
      </c>
      <c r="B24" s="15">
        <v>0.48837209302325579</v>
      </c>
      <c r="C24" s="15">
        <v>0.37209302325581395</v>
      </c>
      <c r="D24" s="15">
        <v>0.13953488372093023</v>
      </c>
    </row>
    <row r="25" spans="1:4" x14ac:dyDescent="0.2">
      <c r="A25" s="12" t="s">
        <v>8399</v>
      </c>
      <c r="B25" s="15">
        <v>0.2857142857142857</v>
      </c>
      <c r="C25" s="15">
        <v>0.52380952380952384</v>
      </c>
      <c r="D25" s="15">
        <v>0.19047619047619047</v>
      </c>
    </row>
    <row r="26" spans="1:4" x14ac:dyDescent="0.2">
      <c r="A26" s="12" t="s">
        <v>8391</v>
      </c>
      <c r="B26" s="15">
        <v>0.53212290502793291</v>
      </c>
      <c r="C26" s="15">
        <v>0.39525139664804471</v>
      </c>
      <c r="D26" s="15">
        <v>7.2625698324022353E-2</v>
      </c>
    </row>
    <row r="27" spans="1:4" x14ac:dyDescent="0.2">
      <c r="A27" s="12" t="s">
        <v>8400</v>
      </c>
      <c r="B27" s="15">
        <v>0.4233742610277399</v>
      </c>
      <c r="C27" s="15">
        <v>0.45338790359254205</v>
      </c>
      <c r="D27" s="15">
        <v>0.12323783537971805</v>
      </c>
    </row>
    <row r="28" spans="1:4" x14ac:dyDescent="0.2">
      <c r="A28" s="12" t="s">
        <v>8389</v>
      </c>
      <c r="B28" s="15">
        <v>0.71081677704194257</v>
      </c>
      <c r="C28" s="15">
        <v>0.24944812362030905</v>
      </c>
      <c r="D28" s="15">
        <v>3.9735099337748346E-2</v>
      </c>
    </row>
    <row r="29" spans="1:4" x14ac:dyDescent="0.2">
      <c r="A29" s="12" t="s">
        <v>8361</v>
      </c>
      <c r="B29" s="13">
        <v>5.7287413459737824</v>
      </c>
      <c r="C29" s="13">
        <v>4.9531517823293134</v>
      </c>
      <c r="D29" s="13">
        <v>1.3181068716969033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C76A-E813-5B41-93BA-5140171E4B65}">
  <dimension ref="A1:F13"/>
  <sheetViews>
    <sheetView workbookViewId="0">
      <selection activeCell="H30" sqref="H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2">
      <c r="A6" s="12" t="s">
        <v>8334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2">
      <c r="A7" s="12" t="s">
        <v>8331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2">
      <c r="A8" s="12" t="s">
        <v>8323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2">
      <c r="A9" s="12" t="s">
        <v>8336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2">
      <c r="A10" s="12" t="s">
        <v>8320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2">
      <c r="A11" s="12" t="s">
        <v>8317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2">
      <c r="A12" s="12" t="s">
        <v>8315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2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E58B2-1425-1243-AADC-4973B8831FC1}">
  <dimension ref="A1:F47"/>
  <sheetViews>
    <sheetView workbookViewId="0">
      <selection activeCell="J27" sqref="J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Theater Outcomes by Launch Date</vt:lpstr>
      <vt:lpstr>Kickstarter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Curran</cp:lastModifiedBy>
  <dcterms:created xsi:type="dcterms:W3CDTF">2017-04-20T15:17:24Z</dcterms:created>
  <dcterms:modified xsi:type="dcterms:W3CDTF">2022-01-10T04:36:54Z</dcterms:modified>
</cp:coreProperties>
</file>