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tcza\OneDrive\Documents\GitHub\RADArRMarkup\"/>
    </mc:Choice>
  </mc:AlternateContent>
  <xr:revisionPtr revIDLastSave="0" documentId="13_ncr:1_{9EA770E9-8A69-46B7-BCE5-081117EFE46D}" xr6:coauthVersionLast="47" xr6:coauthVersionMax="47" xr10:uidLastSave="{00000000-0000-0000-0000-000000000000}"/>
  <bookViews>
    <workbookView xWindow="-120" yWindow="-120" windowWidth="20730" windowHeight="11160" firstSheet="11" activeTab="14" xr2:uid="{00000000-000D-0000-FFFF-FFFF00000000}"/>
  </bookViews>
  <sheets>
    <sheet name="01" sheetId="2" r:id="rId1"/>
    <sheet name="02" sheetId="3" r:id="rId2"/>
    <sheet name="03" sheetId="4" r:id="rId3"/>
    <sheet name="04" sheetId="5" r:id="rId4"/>
    <sheet name="05" sheetId="6" r:id="rId5"/>
    <sheet name="06" sheetId="7" r:id="rId6"/>
    <sheet name="07" sheetId="8" r:id="rId7"/>
    <sheet name="08" sheetId="9" r:id="rId8"/>
    <sheet name="09" sheetId="10" r:id="rId9"/>
    <sheet name="10" sheetId="11" r:id="rId10"/>
    <sheet name="SummaryNED" sheetId="12" r:id="rId11"/>
    <sheet name="E01" sheetId="16" r:id="rId12"/>
    <sheet name="E02" sheetId="17" r:id="rId13"/>
    <sheet name="E03" sheetId="18" r:id="rId14"/>
    <sheet name="E04" sheetId="19" r:id="rId15"/>
    <sheet name="E05" sheetId="20" r:id="rId16"/>
    <sheet name="E06" sheetId="21" r:id="rId17"/>
    <sheet name="E07" sheetId="22" r:id="rId18"/>
    <sheet name="E08" sheetId="23" r:id="rId19"/>
    <sheet name="E09" sheetId="24" r:id="rId20"/>
    <sheet name="E10" sheetId="25" r:id="rId21"/>
    <sheet name="SummaryENG" sheetId="26" r:id="rId22"/>
    <sheet name="Summary Chart" sheetId="15" r:id="rId23"/>
  </sheets>
  <definedNames>
    <definedName name="_xlnm._FilterDatabase" localSheetId="0" hidden="1">'01'!$A$1:$F$1</definedName>
    <definedName name="_xlnm._FilterDatabase" localSheetId="11" hidden="1">'E01'!$A$1:$F$1</definedName>
    <definedName name="_xlnm._FilterDatabase" localSheetId="14" hidden="1">'E04'!$A$1:$F$1</definedName>
    <definedName name="_xlnm._FilterDatabase" localSheetId="15" hidden="1">'E05'!$A$1:$F$1</definedName>
    <definedName name="_xlnm._FilterDatabase" localSheetId="16" hidden="1">'E06'!$A$1:$F$1</definedName>
    <definedName name="_xlnm._FilterDatabase" localSheetId="17" hidden="1">'E07'!$A$1:$F$1</definedName>
    <definedName name="_xlnm._FilterDatabase" localSheetId="18" hidden="1">'E08'!$A$1:$F$1</definedName>
    <definedName name="_xlnm._FilterDatabase" localSheetId="19" hidden="1">'E09'!$A$1:$F$1</definedName>
    <definedName name="_xlnm._FilterDatabase" localSheetId="20" hidden="1">'E10'!$A$1:$F$1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4" i="26" l="1"/>
  <c r="M14" i="26"/>
  <c r="H14" i="26"/>
  <c r="D14" i="26"/>
  <c r="S15" i="26"/>
  <c r="R15" i="26"/>
  <c r="Q15" i="26"/>
  <c r="P15" i="26"/>
  <c r="O15" i="26"/>
  <c r="N15" i="26"/>
  <c r="M15" i="26"/>
  <c r="L15" i="26"/>
  <c r="J15" i="26"/>
  <c r="I15" i="26"/>
  <c r="H15" i="26"/>
  <c r="G15" i="26"/>
  <c r="F15" i="26"/>
  <c r="E15" i="26"/>
  <c r="D15" i="26"/>
  <c r="S16" i="26"/>
  <c r="R16" i="26"/>
  <c r="Q16" i="26"/>
  <c r="O16" i="26"/>
  <c r="N16" i="26"/>
  <c r="M16" i="26"/>
  <c r="J16" i="26"/>
  <c r="I16" i="26"/>
  <c r="H16" i="26"/>
  <c r="R14" i="26"/>
  <c r="N14" i="26"/>
  <c r="I14" i="26"/>
  <c r="F16" i="26"/>
  <c r="E16" i="26"/>
  <c r="D16" i="26"/>
  <c r="E14" i="26"/>
  <c r="X17" i="25"/>
  <c r="W17" i="25"/>
  <c r="V17" i="25"/>
  <c r="U17" i="25"/>
  <c r="T17" i="25"/>
  <c r="S17" i="25"/>
  <c r="R17" i="25"/>
  <c r="Q17" i="25"/>
  <c r="O17" i="25"/>
  <c r="N17" i="25"/>
  <c r="M17" i="25"/>
  <c r="L17" i="25"/>
  <c r="K17" i="25"/>
  <c r="J17" i="25"/>
  <c r="I17" i="25"/>
  <c r="H17" i="25"/>
  <c r="G17" i="25"/>
  <c r="X17" i="24"/>
  <c r="W17" i="24"/>
  <c r="V17" i="24"/>
  <c r="U17" i="24"/>
  <c r="T17" i="24"/>
  <c r="S17" i="24"/>
  <c r="R17" i="24"/>
  <c r="Q17" i="24"/>
  <c r="O17" i="24"/>
  <c r="N17" i="24"/>
  <c r="M17" i="24"/>
  <c r="L17" i="24"/>
  <c r="K17" i="24"/>
  <c r="J17" i="24"/>
  <c r="I17" i="24"/>
  <c r="H17" i="24"/>
  <c r="G17" i="24"/>
  <c r="L13" i="26"/>
  <c r="G13" i="26"/>
  <c r="D13" i="26"/>
  <c r="C13" i="26"/>
  <c r="C15" i="26" s="1"/>
  <c r="F18" i="26" s="1"/>
  <c r="X17" i="23"/>
  <c r="W17" i="23"/>
  <c r="V17" i="23"/>
  <c r="U17" i="23"/>
  <c r="T17" i="23"/>
  <c r="S17" i="23"/>
  <c r="R17" i="23"/>
  <c r="Q17" i="23"/>
  <c r="O17" i="23"/>
  <c r="N17" i="23"/>
  <c r="M17" i="23"/>
  <c r="L17" i="23"/>
  <c r="K17" i="23"/>
  <c r="J17" i="23"/>
  <c r="I17" i="23"/>
  <c r="H17" i="23"/>
  <c r="G17" i="23"/>
  <c r="X17" i="22"/>
  <c r="W17" i="22"/>
  <c r="V17" i="22"/>
  <c r="U17" i="22"/>
  <c r="T17" i="22"/>
  <c r="S17" i="22"/>
  <c r="R17" i="22"/>
  <c r="Q17" i="22"/>
  <c r="O17" i="22"/>
  <c r="N17" i="22"/>
  <c r="M17" i="22"/>
  <c r="L17" i="22"/>
  <c r="K17" i="22"/>
  <c r="J17" i="22"/>
  <c r="I17" i="22"/>
  <c r="H17" i="22"/>
  <c r="G17" i="22"/>
  <c r="P13" i="26"/>
  <c r="R18" i="26" s="1"/>
  <c r="X17" i="21"/>
  <c r="W17" i="21"/>
  <c r="V17" i="21"/>
  <c r="U17" i="21"/>
  <c r="T17" i="21"/>
  <c r="S17" i="21"/>
  <c r="R17" i="21"/>
  <c r="Q17" i="21"/>
  <c r="O17" i="21"/>
  <c r="N17" i="21"/>
  <c r="M17" i="21"/>
  <c r="L17" i="21"/>
  <c r="K17" i="21"/>
  <c r="J17" i="21"/>
  <c r="I17" i="21"/>
  <c r="H17" i="21"/>
  <c r="G17" i="21"/>
  <c r="X17" i="20"/>
  <c r="W17" i="20"/>
  <c r="V17" i="20"/>
  <c r="U17" i="20"/>
  <c r="T17" i="20"/>
  <c r="S17" i="20"/>
  <c r="R17" i="20"/>
  <c r="Q17" i="20"/>
  <c r="O17" i="20"/>
  <c r="N17" i="20"/>
  <c r="M17" i="20"/>
  <c r="L17" i="20"/>
  <c r="K17" i="20"/>
  <c r="J17" i="20"/>
  <c r="I17" i="20"/>
  <c r="H17" i="20"/>
  <c r="G17" i="20"/>
  <c r="X17" i="19"/>
  <c r="W17" i="19"/>
  <c r="V17" i="19"/>
  <c r="U17" i="19"/>
  <c r="T17" i="19"/>
  <c r="S17" i="19"/>
  <c r="R17" i="19"/>
  <c r="Q17" i="19"/>
  <c r="O17" i="19"/>
  <c r="N17" i="19"/>
  <c r="M17" i="19"/>
  <c r="L17" i="19"/>
  <c r="K17" i="19"/>
  <c r="J17" i="19"/>
  <c r="I17" i="19"/>
  <c r="H17" i="19"/>
  <c r="G17" i="19"/>
  <c r="E13" i="26"/>
  <c r="H13" i="26"/>
  <c r="M13" i="26"/>
  <c r="N13" i="26"/>
  <c r="R13" i="26"/>
  <c r="X17" i="18"/>
  <c r="W17" i="18"/>
  <c r="V17" i="18"/>
  <c r="U17" i="18"/>
  <c r="T17" i="18"/>
  <c r="S17" i="18"/>
  <c r="R17" i="18"/>
  <c r="Q17" i="18"/>
  <c r="O17" i="18"/>
  <c r="N17" i="18"/>
  <c r="M17" i="18"/>
  <c r="L17" i="18"/>
  <c r="K17" i="18"/>
  <c r="J17" i="18"/>
  <c r="I17" i="18"/>
  <c r="H17" i="18"/>
  <c r="G17" i="18"/>
  <c r="G17" i="17"/>
  <c r="X17" i="17"/>
  <c r="W17" i="17"/>
  <c r="V17" i="17"/>
  <c r="U17" i="17"/>
  <c r="T17" i="17"/>
  <c r="S17" i="17"/>
  <c r="R17" i="17"/>
  <c r="Q17" i="17"/>
  <c r="O17" i="17"/>
  <c r="N17" i="17"/>
  <c r="M17" i="17"/>
  <c r="L17" i="17"/>
  <c r="L7" i="17"/>
  <c r="K17" i="17"/>
  <c r="J17" i="17"/>
  <c r="I17" i="17"/>
  <c r="H17" i="17"/>
  <c r="B41" i="26"/>
  <c r="B40" i="26"/>
  <c r="B39" i="26"/>
  <c r="B38" i="26"/>
  <c r="S13" i="26"/>
  <c r="Q13" i="26"/>
  <c r="O13" i="26"/>
  <c r="J13" i="26"/>
  <c r="I13" i="26"/>
  <c r="F13" i="26"/>
  <c r="F21" i="24"/>
  <c r="F25" i="24"/>
  <c r="F20" i="24"/>
  <c r="F19" i="24"/>
  <c r="F18" i="24"/>
  <c r="F17" i="24"/>
  <c r="F16" i="24"/>
  <c r="F15" i="24"/>
  <c r="F14" i="24"/>
  <c r="D25" i="24"/>
  <c r="E25" i="24"/>
  <c r="D16" i="19"/>
  <c r="E9" i="17"/>
  <c r="D9" i="17"/>
  <c r="D2" i="17"/>
  <c r="E2" i="17"/>
  <c r="F2" i="17"/>
  <c r="I2" i="17"/>
  <c r="D3" i="17"/>
  <c r="E3" i="17"/>
  <c r="F3" i="17"/>
  <c r="I3" i="17"/>
  <c r="M2" i="17" s="1"/>
  <c r="F4" i="17"/>
  <c r="I4" i="17"/>
  <c r="D5" i="17"/>
  <c r="K8" i="17" s="1"/>
  <c r="M8" i="17" s="1"/>
  <c r="E5" i="17"/>
  <c r="F5" i="17"/>
  <c r="F6" i="17"/>
  <c r="D7" i="17"/>
  <c r="K7" i="17" s="1"/>
  <c r="E7" i="17"/>
  <c r="F7" i="17"/>
  <c r="F8" i="17"/>
  <c r="F9" i="17"/>
  <c r="F10" i="17"/>
  <c r="I8" i="17"/>
  <c r="F11" i="17"/>
  <c r="D12" i="17"/>
  <c r="E12" i="17"/>
  <c r="F12" i="17"/>
  <c r="F13" i="17"/>
  <c r="L9" i="17"/>
  <c r="N9" i="17" s="1"/>
  <c r="F14" i="17"/>
  <c r="F15" i="17"/>
  <c r="F16" i="17"/>
  <c r="D17" i="17"/>
  <c r="K10" i="17" s="1"/>
  <c r="M10" i="17" s="1"/>
  <c r="E17" i="17"/>
  <c r="F17" i="17"/>
  <c r="F10" i="18"/>
  <c r="F9" i="18"/>
  <c r="F8" i="18"/>
  <c r="F7" i="18"/>
  <c r="F6" i="18"/>
  <c r="F5" i="18"/>
  <c r="I4" i="18"/>
  <c r="F4" i="18"/>
  <c r="I3" i="18"/>
  <c r="F3" i="18"/>
  <c r="I2" i="18"/>
  <c r="F2" i="18"/>
  <c r="E2" i="18"/>
  <c r="D2" i="18"/>
  <c r="F17" i="19"/>
  <c r="E17" i="19"/>
  <c r="D17" i="19"/>
  <c r="F15" i="19"/>
  <c r="E15" i="19"/>
  <c r="D15" i="19"/>
  <c r="F13" i="19"/>
  <c r="F12" i="19"/>
  <c r="F11" i="19"/>
  <c r="F10" i="19"/>
  <c r="F9" i="19"/>
  <c r="F8" i="19"/>
  <c r="F16" i="19"/>
  <c r="E16" i="19"/>
  <c r="F7" i="19"/>
  <c r="F6" i="19"/>
  <c r="F5" i="19"/>
  <c r="F4" i="19"/>
  <c r="I4" i="19"/>
  <c r="F3" i="19"/>
  <c r="I3" i="19"/>
  <c r="F14" i="19"/>
  <c r="E14" i="19"/>
  <c r="D14" i="19"/>
  <c r="I2" i="19"/>
  <c r="F2" i="19"/>
  <c r="I10" i="19"/>
  <c r="F17" i="20"/>
  <c r="E17" i="20"/>
  <c r="D17" i="20"/>
  <c r="F16" i="20"/>
  <c r="E16" i="20"/>
  <c r="D16" i="20"/>
  <c r="F15" i="20"/>
  <c r="E15" i="20"/>
  <c r="D15" i="20"/>
  <c r="F14" i="20"/>
  <c r="E14" i="20"/>
  <c r="D14" i="20"/>
  <c r="F9" i="20"/>
  <c r="F12" i="20"/>
  <c r="E12" i="20"/>
  <c r="D12" i="20"/>
  <c r="F8" i="20"/>
  <c r="F11" i="20"/>
  <c r="E11" i="20"/>
  <c r="D11" i="20"/>
  <c r="F7" i="20"/>
  <c r="F13" i="20"/>
  <c r="E13" i="20"/>
  <c r="D13" i="20"/>
  <c r="F6" i="20"/>
  <c r="F5" i="20"/>
  <c r="F4" i="20"/>
  <c r="I4" i="20"/>
  <c r="F3" i="20"/>
  <c r="I3" i="20"/>
  <c r="F2" i="20"/>
  <c r="I2" i="20"/>
  <c r="F10" i="20"/>
  <c r="E10" i="20"/>
  <c r="D10" i="20"/>
  <c r="F17" i="21"/>
  <c r="E17" i="21"/>
  <c r="D17" i="21"/>
  <c r="F10" i="21"/>
  <c r="F9" i="21"/>
  <c r="F8" i="21"/>
  <c r="F15" i="21"/>
  <c r="E15" i="21"/>
  <c r="D15" i="21"/>
  <c r="F7" i="21"/>
  <c r="F16" i="21"/>
  <c r="E16" i="21"/>
  <c r="D16" i="21"/>
  <c r="F6" i="21"/>
  <c r="F14" i="21"/>
  <c r="E14" i="21"/>
  <c r="D14" i="21"/>
  <c r="F13" i="21"/>
  <c r="E13" i="21"/>
  <c r="D13" i="21"/>
  <c r="F5" i="21"/>
  <c r="F12" i="21"/>
  <c r="E12" i="21"/>
  <c r="D12" i="21"/>
  <c r="F4" i="21"/>
  <c r="I4" i="21"/>
  <c r="F3" i="21"/>
  <c r="I3" i="21"/>
  <c r="F11" i="21"/>
  <c r="E11" i="21"/>
  <c r="D11" i="21"/>
  <c r="I2" i="21"/>
  <c r="F2" i="21"/>
  <c r="D7" i="22"/>
  <c r="E7" i="22"/>
  <c r="F7" i="22"/>
  <c r="I2" i="22"/>
  <c r="F2" i="22"/>
  <c r="I3" i="22"/>
  <c r="M2" i="22" s="1"/>
  <c r="F3" i="22"/>
  <c r="I4" i="22"/>
  <c r="D8" i="22"/>
  <c r="E8" i="22"/>
  <c r="F8" i="22"/>
  <c r="D9" i="22"/>
  <c r="E9" i="22"/>
  <c r="F9" i="22"/>
  <c r="F4" i="22"/>
  <c r="F5" i="22"/>
  <c r="F6" i="22"/>
  <c r="D10" i="22"/>
  <c r="E10" i="22"/>
  <c r="F10" i="22"/>
  <c r="D11" i="22"/>
  <c r="E11" i="22"/>
  <c r="F11" i="22"/>
  <c r="D12" i="22"/>
  <c r="E12" i="22"/>
  <c r="F12" i="22"/>
  <c r="D13" i="22"/>
  <c r="E13" i="22"/>
  <c r="F13" i="22"/>
  <c r="D14" i="22"/>
  <c r="E14" i="22"/>
  <c r="F14" i="22"/>
  <c r="D15" i="22"/>
  <c r="E15" i="22"/>
  <c r="J10" i="22" s="1"/>
  <c r="F15" i="22"/>
  <c r="D16" i="22"/>
  <c r="E16" i="22"/>
  <c r="F16" i="22"/>
  <c r="D17" i="22"/>
  <c r="E17" i="22"/>
  <c r="F17" i="22"/>
  <c r="F17" i="23"/>
  <c r="E17" i="23"/>
  <c r="D17" i="23"/>
  <c r="F16" i="23"/>
  <c r="E16" i="23"/>
  <c r="D16" i="23"/>
  <c r="F15" i="23"/>
  <c r="E15" i="23"/>
  <c r="D15" i="23"/>
  <c r="F14" i="23"/>
  <c r="E14" i="23"/>
  <c r="D14" i="23"/>
  <c r="F13" i="23"/>
  <c r="E13" i="23"/>
  <c r="D13" i="23"/>
  <c r="F12" i="23"/>
  <c r="E12" i="23"/>
  <c r="D12" i="23"/>
  <c r="F9" i="23"/>
  <c r="F8" i="23"/>
  <c r="F7" i="23"/>
  <c r="F6" i="23"/>
  <c r="F11" i="23"/>
  <c r="E11" i="23"/>
  <c r="D11" i="23"/>
  <c r="F5" i="23"/>
  <c r="F4" i="23"/>
  <c r="I4" i="23"/>
  <c r="F3" i="23"/>
  <c r="I3" i="23"/>
  <c r="F2" i="23"/>
  <c r="I2" i="23"/>
  <c r="F10" i="23"/>
  <c r="E10" i="23"/>
  <c r="J9" i="23" s="1"/>
  <c r="D10" i="23"/>
  <c r="F13" i="24"/>
  <c r="F12" i="24"/>
  <c r="F11" i="24"/>
  <c r="F10" i="24"/>
  <c r="F9" i="24"/>
  <c r="F8" i="24"/>
  <c r="F26" i="24"/>
  <c r="E26" i="24"/>
  <c r="D26" i="24"/>
  <c r="F24" i="24"/>
  <c r="E24" i="24"/>
  <c r="D24" i="24"/>
  <c r="F7" i="24"/>
  <c r="F6" i="24"/>
  <c r="F5" i="24"/>
  <c r="F4" i="24"/>
  <c r="F3" i="24"/>
  <c r="I4" i="24"/>
  <c r="F2" i="24"/>
  <c r="E2" i="24"/>
  <c r="D2" i="24"/>
  <c r="I3" i="24"/>
  <c r="F23" i="24"/>
  <c r="E23" i="24"/>
  <c r="D23" i="24"/>
  <c r="I2" i="24"/>
  <c r="F22" i="24"/>
  <c r="E22" i="24"/>
  <c r="D22" i="24"/>
  <c r="F17" i="25"/>
  <c r="E17" i="25"/>
  <c r="D17" i="25"/>
  <c r="F16" i="25"/>
  <c r="E16" i="25"/>
  <c r="D16" i="25"/>
  <c r="F15" i="25"/>
  <c r="E15" i="25"/>
  <c r="D15" i="25"/>
  <c r="F14" i="25"/>
  <c r="E14" i="25"/>
  <c r="D14" i="25"/>
  <c r="F12" i="25"/>
  <c r="E12" i="25"/>
  <c r="D12" i="25"/>
  <c r="F10" i="25"/>
  <c r="F9" i="25"/>
  <c r="F8" i="25"/>
  <c r="F7" i="25"/>
  <c r="F6" i="25"/>
  <c r="F5" i="25"/>
  <c r="F13" i="25"/>
  <c r="E13" i="25"/>
  <c r="D13" i="25"/>
  <c r="F4" i="25"/>
  <c r="I4" i="25"/>
  <c r="F3" i="25"/>
  <c r="I3" i="25"/>
  <c r="F2" i="25"/>
  <c r="I2" i="25"/>
  <c r="F11" i="25"/>
  <c r="E11" i="25"/>
  <c r="D11" i="25"/>
  <c r="I4" i="16"/>
  <c r="I3" i="16"/>
  <c r="L7" i="16"/>
  <c r="L17" i="16" s="1"/>
  <c r="K7" i="16"/>
  <c r="H17" i="16" s="1"/>
  <c r="L10" i="16"/>
  <c r="O17" i="16" s="1"/>
  <c r="L9" i="16"/>
  <c r="N17" i="16" s="1"/>
  <c r="L8" i="16"/>
  <c r="M17" i="16" s="1"/>
  <c r="K10" i="16"/>
  <c r="K17" i="16" s="1"/>
  <c r="K9" i="16"/>
  <c r="J17" i="16" s="1"/>
  <c r="K8" i="16"/>
  <c r="I17" i="16" s="1"/>
  <c r="J10" i="16"/>
  <c r="X17" i="16" s="1"/>
  <c r="J9" i="16"/>
  <c r="W17" i="16" s="1"/>
  <c r="J8" i="16"/>
  <c r="V17" i="16" s="1"/>
  <c r="J7" i="16"/>
  <c r="U17" i="16" s="1"/>
  <c r="I10" i="16"/>
  <c r="T17" i="16" s="1"/>
  <c r="I9" i="16"/>
  <c r="S17" i="16" s="1"/>
  <c r="I8" i="16"/>
  <c r="R17" i="16" s="1"/>
  <c r="I7" i="16"/>
  <c r="Q17" i="16" s="1"/>
  <c r="I2" i="16"/>
  <c r="M8" i="15"/>
  <c r="L8" i="15"/>
  <c r="M7" i="15"/>
  <c r="L7" i="15"/>
  <c r="M6" i="15"/>
  <c r="L6" i="15"/>
  <c r="B41" i="12"/>
  <c r="B40" i="12"/>
  <c r="B39" i="12"/>
  <c r="B38" i="12"/>
  <c r="S13" i="12"/>
  <c r="S15" i="12" s="1"/>
  <c r="R13" i="12"/>
  <c r="R15" i="12" s="1"/>
  <c r="R19" i="12" s="1"/>
  <c r="Q13" i="12"/>
  <c r="S27" i="12" s="1"/>
  <c r="S29" i="12" s="1"/>
  <c r="P13" i="12"/>
  <c r="P15" i="12" s="1"/>
  <c r="O13" i="12"/>
  <c r="O15" i="12" s="1"/>
  <c r="N13" i="12"/>
  <c r="M13" i="12"/>
  <c r="L13" i="12"/>
  <c r="L15" i="12" s="1"/>
  <c r="J15" i="12"/>
  <c r="F15" i="12"/>
  <c r="J13" i="12"/>
  <c r="I13" i="12"/>
  <c r="I15" i="12" s="1"/>
  <c r="I19" i="12" s="1"/>
  <c r="H13" i="12"/>
  <c r="J27" i="12" s="1"/>
  <c r="J29" i="12" s="1"/>
  <c r="G13" i="12"/>
  <c r="G15" i="12" s="1"/>
  <c r="I18" i="12" s="1"/>
  <c r="F13" i="12"/>
  <c r="E13" i="12"/>
  <c r="F28" i="12" s="1"/>
  <c r="D13" i="12"/>
  <c r="F27" i="12" s="1"/>
  <c r="C13" i="12"/>
  <c r="F14" i="12" s="1"/>
  <c r="M2" i="7"/>
  <c r="O2" i="6"/>
  <c r="O2" i="5"/>
  <c r="M2" i="3"/>
  <c r="M2" i="2"/>
  <c r="I4" i="11"/>
  <c r="I3" i="11"/>
  <c r="M2" i="11" s="1"/>
  <c r="I2" i="11"/>
  <c r="I4" i="10"/>
  <c r="I3" i="10"/>
  <c r="M2" i="10" s="1"/>
  <c r="I2" i="10"/>
  <c r="J4" i="9"/>
  <c r="J3" i="9"/>
  <c r="J2" i="9"/>
  <c r="N2" i="9" s="1"/>
  <c r="J4" i="8"/>
  <c r="J3" i="8"/>
  <c r="N2" i="8" s="1"/>
  <c r="J2" i="8"/>
  <c r="K4" i="5"/>
  <c r="K3" i="5"/>
  <c r="K2" i="5"/>
  <c r="I4" i="4"/>
  <c r="I3" i="4"/>
  <c r="M2" i="4" s="1"/>
  <c r="I2" i="4"/>
  <c r="I11" i="16" l="1"/>
  <c r="I5" i="16" s="1"/>
  <c r="J11" i="16"/>
  <c r="M10" i="16"/>
  <c r="I18" i="26"/>
  <c r="J27" i="26"/>
  <c r="J28" i="26" s="1"/>
  <c r="O27" i="26"/>
  <c r="O28" i="26" s="1"/>
  <c r="O14" i="26"/>
  <c r="O24" i="26" s="1"/>
  <c r="J29" i="26"/>
  <c r="S14" i="26"/>
  <c r="S24" i="26" s="1"/>
  <c r="F17" i="26"/>
  <c r="I19" i="26"/>
  <c r="R19" i="26"/>
  <c r="S27" i="26"/>
  <c r="S28" i="26" s="1"/>
  <c r="F14" i="26"/>
  <c r="F24" i="26" s="1"/>
  <c r="O18" i="26"/>
  <c r="F27" i="26"/>
  <c r="F28" i="26" s="1"/>
  <c r="J14" i="26"/>
  <c r="J24" i="26" s="1"/>
  <c r="I17" i="26"/>
  <c r="I10" i="25"/>
  <c r="M2" i="25"/>
  <c r="L8" i="25"/>
  <c r="N8" i="25" s="1"/>
  <c r="I10" i="24"/>
  <c r="I7" i="24"/>
  <c r="J9" i="24"/>
  <c r="K9" i="24"/>
  <c r="M9" i="24" s="1"/>
  <c r="L8" i="24"/>
  <c r="N8" i="24" s="1"/>
  <c r="J10" i="24"/>
  <c r="J7" i="24"/>
  <c r="M2" i="24"/>
  <c r="I10" i="23"/>
  <c r="M2" i="23"/>
  <c r="I7" i="23"/>
  <c r="L8" i="23"/>
  <c r="N8" i="23" s="1"/>
  <c r="K9" i="23"/>
  <c r="M9" i="23" s="1"/>
  <c r="J10" i="23"/>
  <c r="J7" i="22"/>
  <c r="I8" i="22"/>
  <c r="K9" i="22"/>
  <c r="M9" i="22" s="1"/>
  <c r="K7" i="22"/>
  <c r="M7" i="22" s="1"/>
  <c r="L7" i="22"/>
  <c r="N7" i="22" s="1"/>
  <c r="I10" i="21"/>
  <c r="M2" i="21"/>
  <c r="J9" i="21"/>
  <c r="I7" i="21"/>
  <c r="L8" i="21"/>
  <c r="N8" i="21" s="1"/>
  <c r="K9" i="21"/>
  <c r="M9" i="21" s="1"/>
  <c r="J10" i="21"/>
  <c r="K9" i="20"/>
  <c r="I10" i="20"/>
  <c r="J9" i="20"/>
  <c r="M2" i="20"/>
  <c r="I7" i="20"/>
  <c r="L8" i="20"/>
  <c r="N8" i="20" s="1"/>
  <c r="J10" i="20"/>
  <c r="M9" i="20"/>
  <c r="J9" i="19"/>
  <c r="I7" i="19"/>
  <c r="L8" i="19"/>
  <c r="N8" i="19" s="1"/>
  <c r="K9" i="19"/>
  <c r="M9" i="19" s="1"/>
  <c r="J10" i="19"/>
  <c r="M2" i="19"/>
  <c r="I10" i="18"/>
  <c r="I7" i="18"/>
  <c r="J9" i="18"/>
  <c r="K9" i="18"/>
  <c r="M9" i="18" s="1"/>
  <c r="L8" i="18"/>
  <c r="N8" i="18" s="1"/>
  <c r="J10" i="18"/>
  <c r="M2" i="18"/>
  <c r="J8" i="17"/>
  <c r="L8" i="17"/>
  <c r="N8" i="17" s="1"/>
  <c r="M7" i="17"/>
  <c r="K9" i="17"/>
  <c r="M9" i="17" s="1"/>
  <c r="I7" i="17"/>
  <c r="I10" i="17"/>
  <c r="J9" i="17"/>
  <c r="J7" i="17"/>
  <c r="J10" i="17"/>
  <c r="L10" i="17"/>
  <c r="N10" i="17" s="1"/>
  <c r="I9" i="17"/>
  <c r="J7" i="18"/>
  <c r="I8" i="18"/>
  <c r="L9" i="18"/>
  <c r="N9" i="18" s="1"/>
  <c r="K10" i="18"/>
  <c r="M10" i="18" s="1"/>
  <c r="K7" i="18"/>
  <c r="J8" i="18"/>
  <c r="I9" i="18"/>
  <c r="L10" i="18"/>
  <c r="N10" i="18" s="1"/>
  <c r="L7" i="18"/>
  <c r="K8" i="18"/>
  <c r="M8" i="18" s="1"/>
  <c r="J7" i="19"/>
  <c r="I8" i="19"/>
  <c r="L9" i="19"/>
  <c r="N9" i="19" s="1"/>
  <c r="K10" i="19"/>
  <c r="M10" i="19" s="1"/>
  <c r="K7" i="19"/>
  <c r="J8" i="19"/>
  <c r="I9" i="19"/>
  <c r="L10" i="19"/>
  <c r="N10" i="19" s="1"/>
  <c r="L7" i="19"/>
  <c r="K8" i="19"/>
  <c r="M8" i="19" s="1"/>
  <c r="J7" i="20"/>
  <c r="I8" i="20"/>
  <c r="L9" i="20"/>
  <c r="N9" i="20" s="1"/>
  <c r="K10" i="20"/>
  <c r="M10" i="20" s="1"/>
  <c r="K7" i="20"/>
  <c r="J8" i="20"/>
  <c r="I9" i="20"/>
  <c r="L10" i="20"/>
  <c r="N10" i="20" s="1"/>
  <c r="L7" i="20"/>
  <c r="K8" i="20"/>
  <c r="M8" i="20" s="1"/>
  <c r="J7" i="21"/>
  <c r="I8" i="21"/>
  <c r="L9" i="21"/>
  <c r="N9" i="21" s="1"/>
  <c r="K10" i="21"/>
  <c r="M10" i="21" s="1"/>
  <c r="K7" i="21"/>
  <c r="J8" i="21"/>
  <c r="I9" i="21"/>
  <c r="L10" i="21"/>
  <c r="N10" i="21" s="1"/>
  <c r="L7" i="21"/>
  <c r="K8" i="21"/>
  <c r="M8" i="21" s="1"/>
  <c r="I7" i="22"/>
  <c r="I10" i="22"/>
  <c r="J9" i="22"/>
  <c r="K8" i="22"/>
  <c r="M8" i="22" s="1"/>
  <c r="L10" i="22"/>
  <c r="N10" i="22" s="1"/>
  <c r="I9" i="22"/>
  <c r="J8" i="22"/>
  <c r="L8" i="22"/>
  <c r="N8" i="22" s="1"/>
  <c r="K10" i="22"/>
  <c r="M10" i="22" s="1"/>
  <c r="L9" i="22"/>
  <c r="N9" i="22" s="1"/>
  <c r="J7" i="23"/>
  <c r="I8" i="23"/>
  <c r="L9" i="23"/>
  <c r="N9" i="23" s="1"/>
  <c r="K10" i="23"/>
  <c r="M10" i="23" s="1"/>
  <c r="K7" i="23"/>
  <c r="J8" i="23"/>
  <c r="I9" i="23"/>
  <c r="L10" i="23"/>
  <c r="N10" i="23" s="1"/>
  <c r="L7" i="23"/>
  <c r="K8" i="23"/>
  <c r="M8" i="23" s="1"/>
  <c r="I8" i="24"/>
  <c r="L9" i="24"/>
  <c r="N9" i="24" s="1"/>
  <c r="K10" i="24"/>
  <c r="M10" i="24" s="1"/>
  <c r="K7" i="24"/>
  <c r="J8" i="24"/>
  <c r="I9" i="24"/>
  <c r="L10" i="24"/>
  <c r="N10" i="24" s="1"/>
  <c r="L7" i="24"/>
  <c r="K8" i="24"/>
  <c r="M8" i="24" s="1"/>
  <c r="I7" i="25"/>
  <c r="J9" i="25"/>
  <c r="K9" i="25"/>
  <c r="M9" i="25" s="1"/>
  <c r="J10" i="25"/>
  <c r="J7" i="25"/>
  <c r="I8" i="25"/>
  <c r="L9" i="25"/>
  <c r="N9" i="25" s="1"/>
  <c r="K10" i="25"/>
  <c r="M10" i="25" s="1"/>
  <c r="K7" i="25"/>
  <c r="J8" i="25"/>
  <c r="I9" i="25"/>
  <c r="L10" i="25"/>
  <c r="N10" i="25" s="1"/>
  <c r="L7" i="25"/>
  <c r="K8" i="25"/>
  <c r="M8" i="25" s="1"/>
  <c r="N10" i="16"/>
  <c r="M7" i="16"/>
  <c r="N9" i="16"/>
  <c r="N7" i="16"/>
  <c r="N11" i="16" s="1"/>
  <c r="N8" i="16"/>
  <c r="M9" i="16"/>
  <c r="M8" i="16"/>
  <c r="L11" i="16"/>
  <c r="K11" i="16"/>
  <c r="M2" i="16"/>
  <c r="G17" i="16" s="1"/>
  <c r="F29" i="12"/>
  <c r="J14" i="12"/>
  <c r="C15" i="12"/>
  <c r="F18" i="12" s="1"/>
  <c r="F24" i="12"/>
  <c r="J24" i="12"/>
  <c r="S24" i="12"/>
  <c r="D15" i="12"/>
  <c r="H15" i="12"/>
  <c r="I17" i="12" s="1"/>
  <c r="I20" i="12" s="1"/>
  <c r="M15" i="12"/>
  <c r="Q15" i="12"/>
  <c r="E15" i="12"/>
  <c r="F19" i="12" s="1"/>
  <c r="O14" i="12"/>
  <c r="O24" i="12" s="1"/>
  <c r="S14" i="12"/>
  <c r="N15" i="12"/>
  <c r="O19" i="12" s="1"/>
  <c r="R17" i="12"/>
  <c r="R20" i="12" s="1"/>
  <c r="O27" i="12"/>
  <c r="O29" i="12" s="1"/>
  <c r="S28" i="12"/>
  <c r="J28" i="12"/>
  <c r="O18" i="12"/>
  <c r="R18" i="12"/>
  <c r="O29" i="26" l="1"/>
  <c r="O17" i="26"/>
  <c r="F29" i="26"/>
  <c r="S29" i="26"/>
  <c r="R17" i="26"/>
  <c r="R20" i="26" s="1"/>
  <c r="F19" i="26"/>
  <c r="F20" i="26" s="1"/>
  <c r="I20" i="26"/>
  <c r="O19" i="26"/>
  <c r="J11" i="24"/>
  <c r="I11" i="24"/>
  <c r="I5" i="24" s="1"/>
  <c r="I11" i="23"/>
  <c r="I5" i="23" s="1"/>
  <c r="J11" i="23"/>
  <c r="J11" i="22"/>
  <c r="M11" i="22"/>
  <c r="N11" i="22"/>
  <c r="I11" i="21"/>
  <c r="I5" i="21" s="1"/>
  <c r="I11" i="20"/>
  <c r="I5" i="20" s="1"/>
  <c r="I11" i="19"/>
  <c r="I5" i="19" s="1"/>
  <c r="I11" i="18"/>
  <c r="I5" i="18" s="1"/>
  <c r="J11" i="17"/>
  <c r="I11" i="17"/>
  <c r="I5" i="17" s="1"/>
  <c r="L11" i="17"/>
  <c r="N7" i="17"/>
  <c r="N11" i="17" s="1"/>
  <c r="M11" i="17"/>
  <c r="K11" i="17"/>
  <c r="L11" i="18"/>
  <c r="N7" i="18"/>
  <c r="N11" i="18" s="1"/>
  <c r="M7" i="18"/>
  <c r="M11" i="18" s="1"/>
  <c r="K11" i="18"/>
  <c r="J11" i="18"/>
  <c r="L11" i="19"/>
  <c r="N7" i="19"/>
  <c r="N11" i="19" s="1"/>
  <c r="K11" i="19"/>
  <c r="M7" i="19"/>
  <c r="M11" i="19" s="1"/>
  <c r="J11" i="19"/>
  <c r="L11" i="20"/>
  <c r="N7" i="20"/>
  <c r="N11" i="20" s="1"/>
  <c r="K11" i="20"/>
  <c r="M7" i="20"/>
  <c r="M11" i="20" s="1"/>
  <c r="J11" i="20"/>
  <c r="L11" i="21"/>
  <c r="N7" i="21"/>
  <c r="N11" i="21" s="1"/>
  <c r="K11" i="21"/>
  <c r="M7" i="21"/>
  <c r="M11" i="21" s="1"/>
  <c r="J11" i="21"/>
  <c r="I11" i="22"/>
  <c r="I5" i="22" s="1"/>
  <c r="K11" i="22"/>
  <c r="L11" i="22"/>
  <c r="L11" i="23"/>
  <c r="N7" i="23"/>
  <c r="N11" i="23" s="1"/>
  <c r="M7" i="23"/>
  <c r="M11" i="23" s="1"/>
  <c r="K11" i="23"/>
  <c r="L11" i="24"/>
  <c r="N7" i="24"/>
  <c r="N11" i="24" s="1"/>
  <c r="M7" i="24"/>
  <c r="M11" i="24" s="1"/>
  <c r="K11" i="24"/>
  <c r="I11" i="25"/>
  <c r="I5" i="25" s="1"/>
  <c r="L11" i="25"/>
  <c r="N7" i="25"/>
  <c r="N11" i="25" s="1"/>
  <c r="K11" i="25"/>
  <c r="M7" i="25"/>
  <c r="M11" i="25" s="1"/>
  <c r="J11" i="25"/>
  <c r="M11" i="16"/>
  <c r="F17" i="12"/>
  <c r="F20" i="12" s="1"/>
  <c r="O28" i="12"/>
  <c r="O20" i="12"/>
  <c r="O17" i="12"/>
  <c r="O20" i="2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tc={7BD5FB79-A26E-4143-B607-E7F089AEDC8B}</author>
    <author>tc={E4FACF0F-3045-40B0-96F5-9A62D9226BF0}</author>
  </authors>
  <commentList>
    <comment ref="D3" authorId="0" shapeId="0" xr:uid="{7BD5FB79-A26E-4143-B607-E7F089AEDC8B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Suggestion incorrect "small, brained"
</t>
      </text>
    </comment>
    <comment ref="D7" authorId="1" shapeId="0" xr:uid="{E4FACF0F-3045-40B0-96F5-9A62D9226BF0}">
      <text>
        <t>[Threaded comment]
Your version of Excel allows you to read this threaded comment; however, any edits to it will get removed if the file is opened in a newer version of Excel. Learn more: https://go.microsoft.com/fwlink/?linkid=870924
Comment:
    Suggestion incorrect, "a small"</t>
      </text>
    </comment>
  </commentList>
</comments>
</file>

<file path=xl/sharedStrings.xml><?xml version="1.0" encoding="utf-8"?>
<sst xmlns="http://schemas.openxmlformats.org/spreadsheetml/2006/main" count="1414" uniqueCount="387">
  <si>
    <t>Value</t>
  </si>
  <si>
    <t>Count</t>
  </si>
  <si>
    <t>vwo-ers</t>
  </si>
  <si>
    <t>VWO-ers</t>
  </si>
  <si>
    <t>VWO´ers</t>
  </si>
  <si>
    <t>Vwo´ers</t>
  </si>
  <si>
    <t>vwo’ers</t>
  </si>
  <si>
    <t>vwoërs</t>
  </si>
  <si>
    <t>V.W.O'ers</t>
  </si>
  <si>
    <t>vwo'rs</t>
  </si>
  <si>
    <t>vwo`ers</t>
  </si>
  <si>
    <t>wwo'ers</t>
  </si>
  <si>
    <t>vwo´s</t>
  </si>
  <si>
    <t>Key?</t>
  </si>
  <si>
    <t>...vwo'ers</t>
  </si>
  <si>
    <t>yes</t>
  </si>
  <si>
    <t xml:space="preserve">In deze group hebben we vwo'ers vergeleken met andere leerlingen. </t>
  </si>
  <si>
    <t>...VWO'ers</t>
  </si>
  <si>
    <t xml:space="preserve">In deze group hebben we VWO'ers vergeleken met andere leerlingen. </t>
  </si>
  <si>
    <t>...vwo´ers</t>
  </si>
  <si>
    <t xml:space="preserve">In deze group hebben we vwo´ers vergeleken met andere leerlingen. </t>
  </si>
  <si>
    <t>no</t>
  </si>
  <si>
    <t xml:space="preserve">In deze group hebben we vwo-ers vergeleken met andere leerlingen. </t>
  </si>
  <si>
    <t xml:space="preserve">In deze group hebben we VWO-ers vergeleken met andere leerlingen. </t>
  </si>
  <si>
    <t xml:space="preserve">In deze group hebben we VWO´ers vergeleken met andere leerlingen. </t>
  </si>
  <si>
    <t xml:space="preserve">In deze group hebben we Vwo´ers vergeleken met andere leerlingen. </t>
  </si>
  <si>
    <t xml:space="preserve">In deze group hebben we vwo’ers vergeleken met andere leerlingen. </t>
  </si>
  <si>
    <t xml:space="preserve">In deze group hebben we vwoërs vergeleken met andere leerlingen. </t>
  </si>
  <si>
    <t xml:space="preserve">In deze group hebben we V.W.O'ers vergeleken met andere leerlingen. </t>
  </si>
  <si>
    <t xml:space="preserve">In deze group hebben we vwo'rs vergeleken met andere leerlingen. </t>
  </si>
  <si>
    <t xml:space="preserve">In deze group hebben we vwo`ers vergeleken met andere leerlingen. </t>
  </si>
  <si>
    <t xml:space="preserve">In deze group hebben we wwo'ers vergeleken met andere leerlingen. </t>
  </si>
  <si>
    <t xml:space="preserve">In deze group hebben we vwo´s vergeleken met andere leerlingen. </t>
  </si>
  <si>
    <t>LT</t>
  </si>
  <si>
    <t>WE</t>
  </si>
  <si>
    <t>***</t>
  </si>
  <si>
    <t>-</t>
  </si>
  <si>
    <t>**</t>
  </si>
  <si>
    <t>*</t>
  </si>
  <si>
    <t xml:space="preserve">- </t>
  </si>
  <si>
    <t>geheugentechnieken</t>
  </si>
  <si>
    <t xml:space="preserve">Een heleboel van die geheugentechnieken, die waren er al in de tijd van de oude Grieken. </t>
  </si>
  <si>
    <t>geheugen technieken</t>
  </si>
  <si>
    <t xml:space="preserve">Een heleboel van die geheugen technieken, die waren er al in de tijd van de oude Grieken. </t>
  </si>
  <si>
    <t>geheugen-technieken</t>
  </si>
  <si>
    <t xml:space="preserve">Een heleboel van die geheugen-technieken, die waren er al in de tijd van de oude Grieken. </t>
  </si>
  <si>
    <t>geheugetechnieken</t>
  </si>
  <si>
    <t xml:space="preserve">Een heleboel van die geheugetechnieken, die waren er al in de tijd van de oude Grieken. </t>
  </si>
  <si>
    <t>geheugentechieken</t>
  </si>
  <si>
    <t xml:space="preserve">Een heleboel van die geheugentechieken, die waren er al in de tijd van de oude Grieken. </t>
  </si>
  <si>
    <t>geheugenthechnieken</t>
  </si>
  <si>
    <t xml:space="preserve">Een heleboel van die geheugenthechnieken, die waren er al in de tijd van de oude Grieken. </t>
  </si>
  <si>
    <t>jouw</t>
  </si>
  <si>
    <t>Als jouw eigen hersenen maakbaar zijn...</t>
  </si>
  <si>
    <t>jou</t>
  </si>
  <si>
    <t>Als jou eigen hersenen maakbaar zijn...</t>
  </si>
  <si>
    <t>jouw eigen</t>
  </si>
  <si>
    <t>Als jouw eigen eigen hersenen maakbaar zijn...</t>
  </si>
  <si>
    <t>Key</t>
  </si>
  <si>
    <t>lobby's</t>
  </si>
  <si>
    <t xml:space="preserve">Het is dus niet verwonderlijk dat provincies en gemeenten doorgaans meerdere lobby's tegelijk hebben lopen. </t>
  </si>
  <si>
    <t>lobby´s</t>
  </si>
  <si>
    <t xml:space="preserve">Het is dus niet verwonderlijk dat provincies en gemeenten doorgaans meerdere lobby´s tegelijk hebben lopen. </t>
  </si>
  <si>
    <t>lobbies</t>
  </si>
  <si>
    <t xml:space="preserve">Het is dus niet verwonderlijk dat provincies en gemeenten doorgaans meerdere lobbies tegelijk hebben lopen. </t>
  </si>
  <si>
    <t>lobbys</t>
  </si>
  <si>
    <t xml:space="preserve">Het is dus niet verwonderlijk dat provincies en gemeenten doorgaans meerdere lobbys tegelijk hebben lopen. </t>
  </si>
  <si>
    <t>lobby’s</t>
  </si>
  <si>
    <t xml:space="preserve">Het is dus niet verwonderlijk dat provincies en gemeenten doorgaans meerdere lobby’s tegelijk hebben lopen. </t>
  </si>
  <si>
    <t>lobby?</t>
  </si>
  <si>
    <t xml:space="preserve">Het is dus niet verwonderlijk dat provincies en gemeenten doorgaans meerdere lobby? tegelijk hebben lopen. </t>
  </si>
  <si>
    <t>lobby`s</t>
  </si>
  <si>
    <t xml:space="preserve">Het is dus niet verwonderlijk dat provincies en gemeenten doorgaans meerdere lobby`s tegelijk hebben lopen. </t>
  </si>
  <si>
    <t>lobies</t>
  </si>
  <si>
    <t xml:space="preserve">Het is dus niet verwonderlijk dat provincies en gemeenten doorgaans meerdere lobies tegelijk hebben lopen. </t>
  </si>
  <si>
    <t>erachter kwam</t>
  </si>
  <si>
    <t xml:space="preserve">Het heeft ook heel lang geduurd voor de mensheid erachter kwam wat voor grote rol toeval speelt... </t>
  </si>
  <si>
    <t>er achter kwam</t>
  </si>
  <si>
    <t xml:space="preserve">Het heeft ook heel lang geduurd voor de mensheid er achter kwam wat voor grote rol toeval speelt... </t>
  </si>
  <si>
    <t>er achterkwam</t>
  </si>
  <si>
    <t xml:space="preserve">Het heeft ook heel lang geduurd voor de mensheid er achterkwam wat voor grote rol toeval speelt... </t>
  </si>
  <si>
    <t>erachter</t>
  </si>
  <si>
    <t xml:space="preserve">Het heeft ook heel lang geduurd voor de mensheid erachter wat voor grote rol toeval speelt... </t>
  </si>
  <si>
    <t>erachterkwam</t>
  </si>
  <si>
    <t xml:space="preserve">Het heeft ook heel lang geduurd voor de mensheid erachterkwam wat voor grote rol toeval speelt... </t>
  </si>
  <si>
    <t>er achter</t>
  </si>
  <si>
    <t xml:space="preserve">Het heeft ook heel lang geduurd voor de mensheid er achter wat voor grote rol toeval speelt... </t>
  </si>
  <si>
    <t>achterkwam</t>
  </si>
  <si>
    <t xml:space="preserve">Het heeft ook heel lang geduurd voor de mensheid achterkwam wat voor grote rol toeval speelt... </t>
  </si>
  <si>
    <t>trauma's</t>
  </si>
  <si>
    <t>Het gaat niet om mijn gevoelens en mijn trauma's en wat weet ik allemaal ...</t>
  </si>
  <si>
    <t>trauma´s</t>
  </si>
  <si>
    <t>Het gaat niet om mijn gevoelens en mijn trauma´s en wat weet ik allemaal ...</t>
  </si>
  <si>
    <t>traumas</t>
  </si>
  <si>
    <t>Het gaat niet om mijn gevoelens en mijn traumas en wat weet ik allemaal ...</t>
  </si>
  <si>
    <t>trauma’s</t>
  </si>
  <si>
    <t>Het gaat niet om mijn gevoelens en mijn trauma’s en wat weet ik allemaal ...</t>
  </si>
  <si>
    <t>gevoelens en mijn trauma's</t>
  </si>
  <si>
    <t>Het gaat niet om mijn gevoelens en mijn gevoelens en mijn trauma's en wat weet ik allemaal ...</t>
  </si>
  <si>
    <t>trauma?</t>
  </si>
  <si>
    <t>Het gaat niet om mijn gevoelens en mijn trauma? en wat weet ik allemaal ...</t>
  </si>
  <si>
    <t>trauma`s</t>
  </si>
  <si>
    <t>Het gaat niet om mijn gevoelens en mijn trauma`s en wat weet ik allemaal ...</t>
  </si>
  <si>
    <t>trouwma`s</t>
  </si>
  <si>
    <t>Het gaat niet om mijn gevoelens en mijn trouwma`s en wat weet ik allemaal ...</t>
  </si>
  <si>
    <t>uw</t>
  </si>
  <si>
    <t>En als het dan gaat om uw eigen gezondheid, welke opties zijn er dan?</t>
  </si>
  <si>
    <t>hun</t>
  </si>
  <si>
    <t>En als het dan gaat om hun eigen gezondheid, welke opties zijn er dan?</t>
  </si>
  <si>
    <t>mijn</t>
  </si>
  <si>
    <t>En als het dan gaat om mijn eigen gezondheid, welke opties zijn er dan?</t>
  </si>
  <si>
    <t>je</t>
  </si>
  <si>
    <t>En als het dan gaat om je eigen gezondheid, welke opties zijn er dan?</t>
  </si>
  <si>
    <t>En als het dan gaat om jouw eigen gezondheid, welke opties zijn er dan?</t>
  </si>
  <si>
    <t>m'n</t>
  </si>
  <si>
    <t>En als het dan gaat om m'n eigen gezondheid, welke opties zijn er dan?</t>
  </si>
  <si>
    <t>u</t>
  </si>
  <si>
    <t>En als het dan gaat om u eigen gezondheid, welke opties zijn er dan?</t>
  </si>
  <si>
    <t>Uw</t>
  </si>
  <si>
    <t>En als het dan gaat om Uw eigen gezondheid, welke opties zijn er dan?</t>
  </si>
  <si>
    <t>uw eigen</t>
  </si>
  <si>
    <t>En als het dan gaat om uw eigen eigen gezondheid, welke opties zijn er dan?</t>
  </si>
  <si>
    <t>de</t>
  </si>
  <si>
    <t>En als het dan gaat om de eigen gezondheid, welke opties zijn er dan?</t>
  </si>
  <si>
    <t>haar</t>
  </si>
  <si>
    <t>En als het dan gaat om haar eigen gezondheid, welke opties zijn er dan?</t>
  </si>
  <si>
    <t xml:space="preserve">Note: All of these are possible, and not grammatically or othographically incorrect except u… </t>
  </si>
  <si>
    <t>haviken</t>
  </si>
  <si>
    <t>We hebben met name het gedrag van jonge duiven en haviken bestudeerd</t>
  </si>
  <si>
    <t>havikken</t>
  </si>
  <si>
    <t>We hebben met name het gedrag van jonge duiven en havikken bestudeerd</t>
  </si>
  <si>
    <t>en havikken</t>
  </si>
  <si>
    <t>We hebben met name het gedrag van jonge duiven en en havikken bestudeerd</t>
  </si>
  <si>
    <t>Havikken</t>
  </si>
  <si>
    <t>We hebben met name het gedrag van jonge duiven en Havikken bestudeerd</t>
  </si>
  <si>
    <t>havikkken</t>
  </si>
  <si>
    <t>We hebben met name het gedrag van jonge duiven en havikkken bestudeerd</t>
  </si>
  <si>
    <t>velen</t>
  </si>
  <si>
    <t>Kijk, velen stemden op Orban, niet alleen vanwege zijn migratiestandpunt...</t>
  </si>
  <si>
    <t>vele</t>
  </si>
  <si>
    <t>Kijk, vele stemden op Orban, niet alleen vanwege zijn migratiestandpunt...</t>
  </si>
  <si>
    <t>stemden</t>
  </si>
  <si>
    <t>Kijk, stemden stemden op Orban, niet alleen vanwege zijn migratiestandpunt...</t>
  </si>
  <si>
    <t>Vele</t>
  </si>
  <si>
    <t>Kijk, Vele stemden op Orban, niet alleen vanwege zijn migratiestandpunt...</t>
  </si>
  <si>
    <t>meta-niveau</t>
  </si>
  <si>
    <t>Als je daarboven dus nog een soort institutionele waarborger zou hebben die op een meta-niveau constant in de gaten houdt van 'he, wat voor soort beslissingen worden daar genomen?"</t>
  </si>
  <si>
    <t>metaniveau</t>
  </si>
  <si>
    <t>Als je daarboven dus nog een soort institutionele waarborger zou hebben die op een metaniveau constant in de gaten houdt van 'he, wat voor soort beslissingen worden daar genomen?"</t>
  </si>
  <si>
    <t>méta-niveau</t>
  </si>
  <si>
    <t>Als je daarboven dus nog een soort institutionele waarborger zou hebben die op een méta-niveau constant in de gaten houdt van 'he, wat voor soort beslissingen worden daar genomen?"</t>
  </si>
  <si>
    <t>meta niveau</t>
  </si>
  <si>
    <t>Als je daarboven dus nog een soort institutionele waarborger zou hebben die op een meta niveau constant in de gaten houdt van 'he, wat voor soort beslissingen worden daar genomen?"</t>
  </si>
  <si>
    <t>méta</t>
  </si>
  <si>
    <t>Als je daarboven dus nog een soort institutionele waarborger zou hebben die op een méta constant in de gaten houdt van 'he, wat voor soort beslissingen worden daar genomen?"</t>
  </si>
  <si>
    <t>meta</t>
  </si>
  <si>
    <t>Als je daarboven dus nog een soort institutionele waarborger zou hebben die op een meta constant in de gaten houdt van 'he, wat voor soort beslissingen worden daar genomen?"</t>
  </si>
  <si>
    <t>métaniveau</t>
  </si>
  <si>
    <t>Als je daarboven dus nog een soort institutionele waarborger zou hebben die op een métaniveau constant in de gaten houdt van 'he, wat voor soort beslissingen worden daar genomen?"</t>
  </si>
  <si>
    <t>metá-niveau</t>
  </si>
  <si>
    <t>Als je daarboven dus nog een soort institutionele waarborger zou hebben die op een metá-niveau constant in de gaten houdt van 'he, wat voor soort beslissingen worden daar genomen?"</t>
  </si>
  <si>
    <t>Meta-niveau</t>
  </si>
  <si>
    <t>Als je daarboven dus nog een soort institutionele waarborger zou hebben die op een Meta-niveau constant in de gaten houdt van 'he, wat voor soort beslissingen worden daar genomen?"</t>
  </si>
  <si>
    <t>mèta niveau</t>
  </si>
  <si>
    <t>Als je daarboven dus nog een soort institutionele waarborger zou hebben die op een mèta niveau constant in de gaten houdt van 'he, wat voor soort beslissingen worden daar genomen?"</t>
  </si>
  <si>
    <t>metha-niveau</t>
  </si>
  <si>
    <t>Als je daarboven dus nog een soort institutionele waarborger zou hebben die op een metha-niveau constant in de gaten houdt van 'he, wat voor soort beslissingen worden daar genomen?"</t>
  </si>
  <si>
    <t>* waarborger is a false positive in the stem, only in WE</t>
  </si>
  <si>
    <t>Total count:</t>
  </si>
  <si>
    <t>Count right</t>
  </si>
  <si>
    <t>Count wrong</t>
  </si>
  <si>
    <t>Unique wrong</t>
  </si>
  <si>
    <t>Flagged</t>
  </si>
  <si>
    <t>- count</t>
  </si>
  <si>
    <t>* count</t>
  </si>
  <si>
    <t>** count</t>
  </si>
  <si>
    <t>*** count</t>
  </si>
  <si>
    <t xml:space="preserve"> </t>
  </si>
  <si>
    <t xml:space="preserve">  </t>
  </si>
  <si>
    <t>WE %</t>
  </si>
  <si>
    <t>LT %</t>
  </si>
  <si>
    <t>WE #</t>
  </si>
  <si>
    <t>LT #</t>
  </si>
  <si>
    <t>Item</t>
  </si>
  <si>
    <t>Score</t>
  </si>
  <si>
    <t>score</t>
  </si>
  <si>
    <t>Counts</t>
  </si>
  <si>
    <t>Perc flagged:</t>
  </si>
  <si>
    <t xml:space="preserve">Perc flagged: </t>
  </si>
  <si>
    <t>Perc not flagged</t>
  </si>
  <si>
    <t>BY COUNT</t>
  </si>
  <si>
    <t>BY COUNT!</t>
  </si>
  <si>
    <t>Perc w/ alt</t>
  </si>
  <si>
    <t>UNIQUE</t>
  </si>
  <si>
    <t>% of F that C</t>
  </si>
  <si>
    <t>Dutch 'Taalbeheersing' (Mechanics) tasks</t>
  </si>
  <si>
    <t>Select Grammar</t>
  </si>
  <si>
    <t>Dictation</t>
  </si>
  <si>
    <t>Hotspot</t>
  </si>
  <si>
    <t>Percentage of all errors which are flagged and corrected by two revision tools</t>
  </si>
  <si>
    <t>- Not flagged</t>
  </si>
  <si>
    <t>* Flagged, not corrected</t>
  </si>
  <si>
    <t>** Correct answer among several</t>
  </si>
  <si>
    <t>*** Only correct answer presented</t>
  </si>
  <si>
    <t>- A correct suggestion amongst several</t>
  </si>
  <si>
    <t>- No correct suggestion</t>
  </si>
  <si>
    <t>- Only currect suggestion provided</t>
  </si>
  <si>
    <t>Of flagged</t>
  </si>
  <si>
    <t>Average performance by revision tool</t>
  </si>
  <si>
    <t>is probably useful</t>
  </si>
  <si>
    <t>is probably usefull</t>
  </si>
  <si>
    <t>it's probably useful</t>
  </si>
  <si>
    <t>is propably useful</t>
  </si>
  <si>
    <t>is probably</t>
  </si>
  <si>
    <t>is probally useful</t>
  </si>
  <si>
    <t>is probbably useful</t>
  </si>
  <si>
    <t>it is probably useful</t>
  </si>
  <si>
    <t>probably useful</t>
  </si>
  <si>
    <t>it´s  probably useful</t>
  </si>
  <si>
    <t>is probabelly usefull</t>
  </si>
  <si>
    <t>is probably used for</t>
  </si>
  <si>
    <t>is probably usefull so</t>
  </si>
  <si>
    <t>is probaly</t>
  </si>
  <si>
    <t>it is useful</t>
  </si>
  <si>
    <t>propably</t>
  </si>
  <si>
    <t>than is probably useful</t>
  </si>
  <si>
    <t>useful</t>
  </si>
  <si>
    <t>usefull</t>
  </si>
  <si>
    <t>So sort of boiled down more than is probably useful, here's how that works...</t>
  </si>
  <si>
    <t>So sort of boiled down more than is probably usefull, here's how that works...</t>
  </si>
  <si>
    <t>So sort of boiled down more than it's probably useful, here's how that works...</t>
  </si>
  <si>
    <t>So sort of boiled down more than is propably useful, here's how that works...</t>
  </si>
  <si>
    <t>So sort of boiled down more than is probably, here's how that works...</t>
  </si>
  <si>
    <t>So sort of boiled down more than is probally useful, here's how that works...</t>
  </si>
  <si>
    <t>So sort of boiled down more than is probbably useful, here's how that works...</t>
  </si>
  <si>
    <t>So sort of boiled down more than it is probably useful, here's how that works...</t>
  </si>
  <si>
    <t>So sort of boiled down more than probably useful, here's how that works...</t>
  </si>
  <si>
    <t>So sort of boiled down more than it´s  probably useful, here's how that works...</t>
  </si>
  <si>
    <t>So sort of boiled down more than , here's how that works...</t>
  </si>
  <si>
    <t>So sort of boiled down more than is probabelly usefull, here's how that works...</t>
  </si>
  <si>
    <t>So sort of boiled down more than is probably used for, here's how that works...</t>
  </si>
  <si>
    <t>So sort of boiled down more than is probably usefull so, here's how that works...</t>
  </si>
  <si>
    <t>So sort of boiled down more than is probaly, here's how that works...</t>
  </si>
  <si>
    <t>So sort of boiled down more than it is useful, here's how that works...</t>
  </si>
  <si>
    <t>So sort of boiled down more than propably, here's how that works...</t>
  </si>
  <si>
    <t>So sort of boiled down more than than is probably useful, here's how that works...</t>
  </si>
  <si>
    <t>So sort of boiled down more than useful, here's how that works...</t>
  </si>
  <si>
    <t>So sort of boiled down more than usefull, here's how that works...</t>
  </si>
  <si>
    <t>GR</t>
  </si>
  <si>
    <t>NA</t>
  </si>
  <si>
    <t>key</t>
  </si>
  <si>
    <t>Notes</t>
  </si>
  <si>
    <t>One blank answer, discounted from wrong count</t>
  </si>
  <si>
    <t>They are our future</t>
  </si>
  <si>
    <t>they are our future</t>
  </si>
  <si>
    <t>They are future</t>
  </si>
  <si>
    <t>They're our future</t>
  </si>
  <si>
    <t>They are our</t>
  </si>
  <si>
    <t>They´re our future</t>
  </si>
  <si>
    <t>they are our</t>
  </si>
  <si>
    <t>they're our future</t>
  </si>
  <si>
    <t>they are future</t>
  </si>
  <si>
    <t>They're our</t>
  </si>
  <si>
    <t>they´re our future</t>
  </si>
  <si>
    <t>They are</t>
  </si>
  <si>
    <t>They are our future's</t>
  </si>
  <si>
    <t>They are the future</t>
  </si>
  <si>
    <t>They`re our future</t>
  </si>
  <si>
    <t xml:space="preserve">The time is now for us to invest in our kids. </t>
  </si>
  <si>
    <t xml:space="preserve"> citizens.</t>
  </si>
  <si>
    <t>Start</t>
  </si>
  <si>
    <t>End</t>
  </si>
  <si>
    <t>Stem:</t>
  </si>
  <si>
    <t>to define themselves</t>
  </si>
  <si>
    <t>to define themselfs</t>
  </si>
  <si>
    <t>to define themeselves</t>
  </si>
  <si>
    <t>to define themself</t>
  </si>
  <si>
    <t>to define themselfe</t>
  </si>
  <si>
    <t>to define themseves</t>
  </si>
  <si>
    <t>to defined them selves</t>
  </si>
  <si>
    <t>todefine themselves</t>
  </si>
  <si>
    <t xml:space="preserve">They've been conditioned </t>
  </si>
  <si>
    <t xml:space="preserve"> in the strict and narrow terms of grades and percentiles.</t>
  </si>
  <si>
    <t>such a small brain</t>
  </si>
  <si>
    <t>such a small-brained</t>
  </si>
  <si>
    <t>such a small brained</t>
  </si>
  <si>
    <t>such a small-brain</t>
  </si>
  <si>
    <t>such a small</t>
  </si>
  <si>
    <t>such a smallbrained</t>
  </si>
  <si>
    <t>such small brain</t>
  </si>
  <si>
    <t>date for such a small brain</t>
  </si>
  <si>
    <t>for such a small brain</t>
  </si>
  <si>
    <t>small brained</t>
  </si>
  <si>
    <t>such a smal-brain</t>
  </si>
  <si>
    <t>such a smal brain</t>
  </si>
  <si>
    <t>such a small-brain individual</t>
  </si>
  <si>
    <t>such a small-brained individual</t>
  </si>
  <si>
    <t xml:space="preserve">Instead, the fossils dated to 235 to 366 thousand years, an incredibly young date for </t>
  </si>
  <si>
    <t xml:space="preserve"> individual.</t>
  </si>
  <si>
    <t>in South Africa</t>
  </si>
  <si>
    <t>in South-Africa</t>
  </si>
  <si>
    <t>in south africa</t>
  </si>
  <si>
    <t>in south Africa</t>
  </si>
  <si>
    <t>in South-Afrika</t>
  </si>
  <si>
    <t>in Southafrica</t>
  </si>
  <si>
    <t>and stuff like that</t>
  </si>
  <si>
    <t>in South-Africa.</t>
  </si>
  <si>
    <t>in South-Arfica</t>
  </si>
  <si>
    <t>in South Africa.</t>
  </si>
  <si>
    <t>is South Africa</t>
  </si>
  <si>
    <t xml:space="preserve">Another implication that these fossils have is for the archaeologists studying stone tools </t>
  </si>
  <si>
    <t>.</t>
  </si>
  <si>
    <t>of others houses</t>
  </si>
  <si>
    <t>of others' houses</t>
  </si>
  <si>
    <t>of other's houses</t>
  </si>
  <si>
    <t>of other´s houses</t>
  </si>
  <si>
    <t>of others´ houses</t>
  </si>
  <si>
    <t>of other houses</t>
  </si>
  <si>
    <t>of others´ helthist</t>
  </si>
  <si>
    <t>of others´houses</t>
  </si>
  <si>
    <t>of others´ house</t>
  </si>
  <si>
    <t>of other's</t>
  </si>
  <si>
    <t>of other`s houses</t>
  </si>
  <si>
    <t>of others</t>
  </si>
  <si>
    <t>of others's houses</t>
  </si>
  <si>
    <t>of the houses</t>
  </si>
  <si>
    <t xml:space="preserve">People had to walk over the roofs </t>
  </si>
  <si>
    <t xml:space="preserve"> to get to their home.</t>
  </si>
  <si>
    <t>options to choose from</t>
  </si>
  <si>
    <t>options to chose from</t>
  </si>
  <si>
    <t>options to choose</t>
  </si>
  <si>
    <t>options to choose from.</t>
  </si>
  <si>
    <t>opitions to choose from</t>
  </si>
  <si>
    <t>option to choose from</t>
  </si>
  <si>
    <t>options sustututional</t>
  </si>
  <si>
    <t xml:space="preserve">We end up less satisfied with the result of the choice than we would be if we had fewer </t>
  </si>
  <si>
    <t>na</t>
  </si>
  <si>
    <t>urban taxis</t>
  </si>
  <si>
    <t>urban taxies</t>
  </si>
  <si>
    <t>urban taxi's</t>
  </si>
  <si>
    <t>urban taxes</t>
  </si>
  <si>
    <t>urban taxi´s</t>
  </si>
  <si>
    <t>oven taxis</t>
  </si>
  <si>
    <t>urbain taxes</t>
  </si>
  <si>
    <t>urgent taxis</t>
  </si>
  <si>
    <t>urvent taxis</t>
  </si>
  <si>
    <t xml:space="preserve">The fact that a company like Airbus is now seriously working on flying </t>
  </si>
  <si>
    <t xml:space="preserve"> is telling us something.</t>
  </si>
  <si>
    <t>that poverty worldwide</t>
  </si>
  <si>
    <t>the poverty worldwide</t>
  </si>
  <si>
    <t>poverty worldwide</t>
  </si>
  <si>
    <t>that poverty world-wide</t>
  </si>
  <si>
    <t>the poverty world-wide</t>
  </si>
  <si>
    <t>the poverty world wide</t>
  </si>
  <si>
    <t>that poverty world wide</t>
  </si>
  <si>
    <t>poverty world-wide</t>
  </si>
  <si>
    <t>That poverty worldwide</t>
  </si>
  <si>
    <t>poverity worldwide</t>
  </si>
  <si>
    <t>poverty wordlwide</t>
  </si>
  <si>
    <t>poverty world wide</t>
  </si>
  <si>
    <t>Poverty world wide</t>
  </si>
  <si>
    <t>that poverty</t>
  </si>
  <si>
    <t>that poverty woldwide</t>
  </si>
  <si>
    <t>that poverty world wild</t>
  </si>
  <si>
    <t>that powerty worldwide</t>
  </si>
  <si>
    <t>that profiting world-wide</t>
  </si>
  <si>
    <t>that proverty worldwide</t>
  </si>
  <si>
    <t>that pufferty worldwide</t>
  </si>
  <si>
    <t>that through half  worldwide</t>
  </si>
  <si>
    <t>that, poverty worldwide</t>
  </si>
  <si>
    <t>The poverty worldwide</t>
  </si>
  <si>
    <t>the powerty worldwide</t>
  </si>
  <si>
    <t xml:space="preserve">Progress is rea1. We have made improvements in the last 50 years </t>
  </si>
  <si>
    <t xml:space="preserve"> has gone down. </t>
  </si>
  <si>
    <t>is where our group</t>
  </si>
  <si>
    <t>is were our group</t>
  </si>
  <si>
    <t>is where argue</t>
  </si>
  <si>
    <t>where our group</t>
  </si>
  <si>
    <t>is were arguying</t>
  </si>
  <si>
    <t>is were I groomed in</t>
  </si>
  <si>
    <t>is were our crew</t>
  </si>
  <si>
    <t>is what our group</t>
  </si>
  <si>
    <t>is where I grew up</t>
  </si>
  <si>
    <t>is where or group</t>
  </si>
  <si>
    <t>is where our group first</t>
  </si>
  <si>
    <t xml:space="preserve">Well, that seemingly mundane question </t>
  </si>
  <si>
    <t xml:space="preserve"> first jumped into this story.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</si>
</sst>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Arial"/>
      <family val="2"/>
    </font>
    <font>
      <sz val="11"/>
      <color rgb="FF000000"/>
      <name val="Arial"/>
      <family val="2"/>
    </font>
    <font>
      <u/>
      <sz val="11"/>
      <color theme="1"/>
      <name val="Arial"/>
      <family val="2"/>
    </font>
    <font>
      <i/>
      <sz val="9"/>
      <color theme="1"/>
      <name val="Arial"/>
      <family val="2"/>
    </font>
    <font>
      <i/>
      <sz val="11"/>
      <color theme="1"/>
      <name val="Arial"/>
      <family val="2"/>
    </font>
    <font>
      <sz val="10"/>
      <color theme="1"/>
      <name val="Arial Unicode MS"/>
    </font>
    <font>
      <sz val="9"/>
      <color indexed="81"/>
      <name val="Tahoma"/>
      <charset val="1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4">
    <xf numFmtId="0" fontId="0" fillId="0" borderId="0" xfId="0"/>
    <xf numFmtId="0" fontId="18" fillId="0" borderId="0" xfId="0" applyFont="1"/>
    <xf numFmtId="0" fontId="18" fillId="0" borderId="0" xfId="0" applyFont="1" applyAlignment="1">
      <alignment vertical="center"/>
    </xf>
    <xf numFmtId="0" fontId="18" fillId="0" borderId="0" xfId="0" quotePrefix="1" applyFont="1"/>
    <xf numFmtId="0" fontId="0" fillId="33" borderId="0" xfId="0" applyFill="1"/>
    <xf numFmtId="0" fontId="19" fillId="0" borderId="0" xfId="0" applyFont="1" applyAlignment="1">
      <alignment vertical="center"/>
    </xf>
    <xf numFmtId="0" fontId="19" fillId="0" borderId="0" xfId="0" applyFont="1" applyAlignment="1">
      <alignment vertical="center" wrapText="1"/>
    </xf>
    <xf numFmtId="0" fontId="19" fillId="0" borderId="0" xfId="0" applyFont="1" applyAlignment="1">
      <alignment horizontal="right" vertical="center"/>
    </xf>
    <xf numFmtId="0" fontId="19" fillId="0" borderId="0" xfId="0" applyFont="1" applyAlignment="1">
      <alignment horizontal="right" vertical="center" wrapText="1"/>
    </xf>
    <xf numFmtId="0" fontId="19" fillId="0" borderId="0" xfId="0" quotePrefix="1" applyFont="1" applyAlignment="1">
      <alignment horizontal="right" vertical="center" wrapText="1"/>
    </xf>
    <xf numFmtId="0" fontId="0" fillId="0" borderId="0" xfId="0" quotePrefix="1"/>
    <xf numFmtId="0" fontId="19" fillId="0" borderId="0" xfId="0" applyFont="1" applyAlignment="1">
      <alignment horizontal="left" vertical="center"/>
    </xf>
    <xf numFmtId="0" fontId="18" fillId="0" borderId="0" xfId="0" applyFont="1" applyAlignment="1">
      <alignment horizontal="left"/>
    </xf>
    <xf numFmtId="10" fontId="18" fillId="0" borderId="0" xfId="0" applyNumberFormat="1" applyFont="1"/>
    <xf numFmtId="10" fontId="0" fillId="0" borderId="0" xfId="0" applyNumberFormat="1"/>
    <xf numFmtId="2" fontId="18" fillId="0" borderId="0" xfId="0" applyNumberFormat="1" applyFont="1"/>
    <xf numFmtId="0" fontId="18" fillId="34" borderId="0" xfId="0" applyFont="1" applyFill="1"/>
    <xf numFmtId="0" fontId="18" fillId="34" borderId="0" xfId="0" quotePrefix="1" applyFont="1" applyFill="1"/>
    <xf numFmtId="2" fontId="18" fillId="34" borderId="0" xfId="0" applyNumberFormat="1" applyFont="1" applyFill="1"/>
    <xf numFmtId="0" fontId="18" fillId="0" borderId="10" xfId="0" applyFont="1" applyBorder="1"/>
    <xf numFmtId="0" fontId="20" fillId="0" borderId="0" xfId="0" applyFont="1"/>
    <xf numFmtId="0" fontId="20" fillId="34" borderId="0" xfId="0" applyFont="1" applyFill="1"/>
    <xf numFmtId="2" fontId="18" fillId="0" borderId="10" xfId="0" applyNumberFormat="1" applyFont="1" applyBorder="1"/>
    <xf numFmtId="0" fontId="21" fillId="0" borderId="0" xfId="0" quotePrefix="1" applyFont="1"/>
    <xf numFmtId="0" fontId="21" fillId="0" borderId="0" xfId="0" applyFont="1"/>
    <xf numFmtId="0" fontId="22" fillId="0" borderId="0" xfId="0" applyFont="1" applyAlignment="1">
      <alignment horizontal="right"/>
    </xf>
    <xf numFmtId="10" fontId="20" fillId="0" borderId="0" xfId="0" applyNumberFormat="1" applyFont="1"/>
    <xf numFmtId="0" fontId="18" fillId="0" borderId="10" xfId="0" quotePrefix="1" applyFont="1" applyBorder="1"/>
    <xf numFmtId="0" fontId="18" fillId="0" borderId="11" xfId="0" applyFont="1" applyBorder="1"/>
    <xf numFmtId="0" fontId="18" fillId="0" borderId="12" xfId="0" applyFont="1" applyBorder="1"/>
    <xf numFmtId="0" fontId="0" fillId="0" borderId="12" xfId="0" applyBorder="1"/>
    <xf numFmtId="10" fontId="18" fillId="0" borderId="12" xfId="0" applyNumberFormat="1" applyFont="1" applyBorder="1"/>
    <xf numFmtId="0" fontId="0" fillId="0" borderId="13" xfId="0" applyBorder="1"/>
    <xf numFmtId="0" fontId="18" fillId="0" borderId="14" xfId="0" applyFont="1" applyBorder="1"/>
    <xf numFmtId="0" fontId="0" fillId="0" borderId="15" xfId="0" applyBorder="1"/>
    <xf numFmtId="10" fontId="18" fillId="0" borderId="15" xfId="0" applyNumberFormat="1" applyFont="1" applyBorder="1"/>
    <xf numFmtId="0" fontId="18" fillId="0" borderId="14" xfId="0" quotePrefix="1" applyFont="1" applyBorder="1"/>
    <xf numFmtId="0" fontId="23" fillId="0" borderId="0" xfId="0" applyFont="1" applyAlignment="1">
      <alignment vertical="center"/>
    </xf>
    <xf numFmtId="2" fontId="0" fillId="0" borderId="0" xfId="0" applyNumberFormat="1"/>
    <xf numFmtId="2" fontId="0" fillId="0" borderId="15" xfId="0" applyNumberFormat="1" applyBorder="1"/>
    <xf numFmtId="0" fontId="0" fillId="0" borderId="14" xfId="0" applyBorder="1"/>
    <xf numFmtId="0" fontId="0" fillId="0" borderId="16" xfId="0" applyBorder="1"/>
    <xf numFmtId="0" fontId="0" fillId="0" borderId="10" xfId="0" applyBorder="1"/>
    <xf numFmtId="0" fontId="0" fillId="0" borderId="17" xfId="0" applyBorder="1"/>
    <xf numFmtId="10" fontId="0" fillId="35" borderId="0" xfId="0" applyNumberFormat="1" applyFill="1"/>
    <xf numFmtId="0" fontId="0" fillId="35" borderId="0" xfId="0" applyFill="1"/>
    <xf numFmtId="10" fontId="18" fillId="35" borderId="0" xfId="0" applyNumberFormat="1" applyFont="1" applyFill="1"/>
    <xf numFmtId="0" fontId="18" fillId="0" borderId="13" xfId="0" applyFont="1" applyBorder="1"/>
    <xf numFmtId="10" fontId="18" fillId="0" borderId="14" xfId="0" applyNumberFormat="1" applyFont="1" applyBorder="1"/>
    <xf numFmtId="10" fontId="18" fillId="0" borderId="0" xfId="0" applyNumberFormat="1" applyFont="1" applyBorder="1"/>
    <xf numFmtId="10" fontId="18" fillId="35" borderId="10" xfId="0" applyNumberFormat="1" applyFont="1" applyFill="1" applyBorder="1"/>
    <xf numFmtId="10" fontId="18" fillId="35" borderId="17" xfId="0" applyNumberFormat="1" applyFont="1" applyFill="1" applyBorder="1"/>
    <xf numFmtId="0" fontId="18" fillId="35" borderId="16" xfId="0" applyFont="1" applyFill="1" applyBorder="1"/>
    <xf numFmtId="10" fontId="18" fillId="35" borderId="12" xfId="0" applyNumberFormat="1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Czajkowski, M. (Michelle)" id="{DF8BFF7E-4D56-4A7F-95AA-BE69ACEA90AC}" userId="S::michelle.czajkowski@ru.nl::8473d904-9121-4487-9b2f-970173373b39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3" dT="2023-09-05T13:44:25.09" personId="{DF8BFF7E-4D56-4A7F-95AA-BE69ACEA90AC}" id="{7BD5FB79-A26E-4143-B607-E7F089AEDC8B}">
    <text xml:space="preserve">Suggestion incorrect "small, brained"
</text>
  </threadedComment>
  <threadedComment ref="D7" dT="2023-09-05T13:45:11.22" personId="{DF8BFF7E-4D56-4A7F-95AA-BE69ACEA90AC}" id="{E4FACF0F-3045-40B0-96F5-9A62D9226BF0}">
    <text>Suggestion incorrect, "a small"</text>
  </threadedComment>
</ThreadedComment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6"/>
  <sheetViews>
    <sheetView workbookViewId="0">
      <selection activeCell="A4" sqref="A4"/>
    </sheetView>
  </sheetViews>
  <sheetFormatPr defaultColWidth="15.85546875" defaultRowHeight="15.75" customHeight="1"/>
  <cols>
    <col min="1" max="1" width="15.85546875" style="1"/>
    <col min="2" max="5" width="6.7109375" style="1" customWidth="1"/>
    <col min="6" max="6" width="12.42578125" style="12" customWidth="1"/>
    <col min="7" max="7" width="8.7109375" style="1" customWidth="1"/>
    <col min="8" max="8" width="15.85546875" style="1"/>
    <col min="9" max="11" width="7.140625" style="1" customWidth="1"/>
    <col min="12" max="12" width="9.28515625" style="1" customWidth="1"/>
    <col min="13" max="14" width="9.28515625" style="13" customWidth="1"/>
    <col min="15" max="16384" width="15.85546875" style="1"/>
  </cols>
  <sheetData>
    <row r="1" spans="1:14" ht="15.75" customHeight="1">
      <c r="A1" s="5" t="s">
        <v>0</v>
      </c>
      <c r="B1" s="5" t="s">
        <v>1</v>
      </c>
      <c r="C1" s="6" t="s">
        <v>13</v>
      </c>
      <c r="D1" s="6" t="s">
        <v>34</v>
      </c>
      <c r="E1" s="6" t="s">
        <v>33</v>
      </c>
      <c r="F1" s="11"/>
    </row>
    <row r="2" spans="1:14" ht="15.75" customHeight="1">
      <c r="A2" s="5" t="s">
        <v>5</v>
      </c>
      <c r="B2" s="7">
        <v>2</v>
      </c>
      <c r="C2" s="8" t="s">
        <v>21</v>
      </c>
      <c r="D2" s="9" t="s">
        <v>36</v>
      </c>
      <c r="E2" s="9" t="s">
        <v>39</v>
      </c>
      <c r="F2" s="11" t="s">
        <v>25</v>
      </c>
      <c r="G2" s="1" t="s">
        <v>177</v>
      </c>
      <c r="H2" s="1" t="s">
        <v>168</v>
      </c>
      <c r="I2" s="1">
        <v>296</v>
      </c>
      <c r="L2" s="1" t="s">
        <v>184</v>
      </c>
      <c r="M2" s="13">
        <f>I3/I2</f>
        <v>0.82770270270270274</v>
      </c>
    </row>
    <row r="3" spans="1:14" ht="15.75" customHeight="1">
      <c r="A3" s="5" t="s">
        <v>12</v>
      </c>
      <c r="B3" s="7">
        <v>1</v>
      </c>
      <c r="C3" s="8" t="s">
        <v>21</v>
      </c>
      <c r="D3" s="8" t="s">
        <v>38</v>
      </c>
      <c r="E3" s="9" t="s">
        <v>39</v>
      </c>
      <c r="F3" s="11" t="s">
        <v>32</v>
      </c>
      <c r="G3" s="1" t="s">
        <v>177</v>
      </c>
      <c r="H3" s="1" t="s">
        <v>169</v>
      </c>
      <c r="I3" s="1">
        <v>245</v>
      </c>
    </row>
    <row r="4" spans="1:14" ht="15.75" customHeight="1">
      <c r="A4" s="5" t="s">
        <v>3</v>
      </c>
      <c r="B4" s="7">
        <v>17</v>
      </c>
      <c r="C4" s="8" t="s">
        <v>21</v>
      </c>
      <c r="D4" s="8" t="s">
        <v>35</v>
      </c>
      <c r="E4" s="9" t="s">
        <v>39</v>
      </c>
      <c r="F4" s="11" t="s">
        <v>23</v>
      </c>
      <c r="G4" s="1" t="s">
        <v>177</v>
      </c>
      <c r="H4" s="1" t="s">
        <v>170</v>
      </c>
      <c r="I4" s="1">
        <v>51</v>
      </c>
    </row>
    <row r="5" spans="1:14" ht="15.75" customHeight="1">
      <c r="A5" s="5" t="s">
        <v>8</v>
      </c>
      <c r="B5" s="7">
        <v>1</v>
      </c>
      <c r="C5" s="8" t="s">
        <v>21</v>
      </c>
      <c r="D5" s="8" t="s">
        <v>38</v>
      </c>
      <c r="E5" s="8" t="s">
        <v>38</v>
      </c>
      <c r="F5" s="11" t="s">
        <v>28</v>
      </c>
      <c r="G5" s="1" t="s">
        <v>177</v>
      </c>
      <c r="H5" s="1" t="s">
        <v>171</v>
      </c>
      <c r="I5" s="1">
        <v>8</v>
      </c>
    </row>
    <row r="6" spans="1:14" ht="15.75" customHeight="1">
      <c r="A6" s="5" t="s">
        <v>7</v>
      </c>
      <c r="B6" s="7">
        <v>1</v>
      </c>
      <c r="C6" s="8" t="s">
        <v>21</v>
      </c>
      <c r="D6" s="8" t="s">
        <v>37</v>
      </c>
      <c r="E6" s="8" t="s">
        <v>37</v>
      </c>
      <c r="F6" s="11" t="s">
        <v>27</v>
      </c>
      <c r="G6" s="1" t="s">
        <v>177</v>
      </c>
      <c r="I6" s="1" t="s">
        <v>34</v>
      </c>
      <c r="J6" s="1" t="s">
        <v>33</v>
      </c>
      <c r="K6" s="1" t="s">
        <v>181</v>
      </c>
      <c r="L6" s="1" t="s">
        <v>182</v>
      </c>
      <c r="M6" s="13" t="s">
        <v>179</v>
      </c>
      <c r="N6" s="13" t="s">
        <v>180</v>
      </c>
    </row>
    <row r="7" spans="1:14" ht="15.75" customHeight="1">
      <c r="A7" s="5" t="s">
        <v>11</v>
      </c>
      <c r="B7" s="7">
        <v>1</v>
      </c>
      <c r="C7" s="8" t="s">
        <v>21</v>
      </c>
      <c r="D7" s="8" t="s">
        <v>37</v>
      </c>
      <c r="E7" s="8" t="s">
        <v>37</v>
      </c>
      <c r="F7" s="11" t="s">
        <v>31</v>
      </c>
      <c r="G7" s="1" t="s">
        <v>177</v>
      </c>
      <c r="H7" s="3" t="s">
        <v>173</v>
      </c>
      <c r="I7" s="1">
        <v>1</v>
      </c>
      <c r="J7" s="1">
        <v>3</v>
      </c>
      <c r="K7" s="1">
        <v>2</v>
      </c>
      <c r="L7" s="1">
        <v>20</v>
      </c>
      <c r="M7" s="13">
        <v>3.9215686274509803E-2</v>
      </c>
      <c r="N7" s="13">
        <v>0.39215686274509803</v>
      </c>
    </row>
    <row r="8" spans="1:14" ht="15.75" customHeight="1">
      <c r="A8" s="5" t="s">
        <v>9</v>
      </c>
      <c r="B8" s="7">
        <v>1</v>
      </c>
      <c r="C8" s="8" t="s">
        <v>21</v>
      </c>
      <c r="D8" s="8" t="s">
        <v>35</v>
      </c>
      <c r="E8" s="8" t="s">
        <v>37</v>
      </c>
      <c r="F8" s="11" t="s">
        <v>29</v>
      </c>
      <c r="G8" s="1" t="s">
        <v>177</v>
      </c>
      <c r="H8" s="1" t="s">
        <v>174</v>
      </c>
      <c r="I8" s="1">
        <v>2</v>
      </c>
      <c r="J8" s="1">
        <v>1</v>
      </c>
      <c r="K8" s="1">
        <v>2</v>
      </c>
      <c r="L8" s="1">
        <v>1</v>
      </c>
      <c r="M8" s="13">
        <v>3.9215686274509803E-2</v>
      </c>
      <c r="N8" s="13">
        <v>1.9607843137254902E-2</v>
      </c>
    </row>
    <row r="9" spans="1:14" ht="15.75" customHeight="1">
      <c r="A9" s="5" t="s">
        <v>2</v>
      </c>
      <c r="B9" s="7">
        <v>27</v>
      </c>
      <c r="C9" s="8" t="s">
        <v>21</v>
      </c>
      <c r="D9" s="8" t="s">
        <v>35</v>
      </c>
      <c r="E9" s="8" t="s">
        <v>35</v>
      </c>
      <c r="F9" s="11" t="s">
        <v>22</v>
      </c>
      <c r="G9" s="1" t="s">
        <v>177</v>
      </c>
      <c r="H9" s="1" t="s">
        <v>175</v>
      </c>
      <c r="I9" s="1">
        <v>2</v>
      </c>
      <c r="J9" s="1">
        <v>3</v>
      </c>
      <c r="K9" s="1">
        <v>2</v>
      </c>
      <c r="L9" s="1">
        <v>3</v>
      </c>
      <c r="M9" s="13">
        <v>3.9215686274509803E-2</v>
      </c>
      <c r="N9" s="13">
        <v>5.8823529411764705E-2</v>
      </c>
    </row>
    <row r="10" spans="1:14" ht="15.75" customHeight="1">
      <c r="A10" s="5" t="s">
        <v>14</v>
      </c>
      <c r="B10" s="7">
        <v>140</v>
      </c>
      <c r="C10" s="8" t="s">
        <v>15</v>
      </c>
      <c r="D10" s="8"/>
      <c r="E10" s="8"/>
      <c r="F10" s="11" t="s">
        <v>16</v>
      </c>
      <c r="G10" s="1" t="s">
        <v>177</v>
      </c>
      <c r="H10" s="1" t="s">
        <v>176</v>
      </c>
      <c r="I10" s="1">
        <v>3</v>
      </c>
      <c r="J10" s="1">
        <v>1</v>
      </c>
      <c r="K10" s="1">
        <v>45</v>
      </c>
      <c r="L10" s="1">
        <v>27</v>
      </c>
      <c r="M10" s="13">
        <v>0.88235294117647056</v>
      </c>
      <c r="N10" s="13">
        <v>0.52941176470588236</v>
      </c>
    </row>
    <row r="11" spans="1:14" ht="15.75" customHeight="1">
      <c r="A11" s="5" t="s">
        <v>17</v>
      </c>
      <c r="B11" s="7">
        <v>54</v>
      </c>
      <c r="C11" s="8" t="s">
        <v>15</v>
      </c>
      <c r="D11" s="8"/>
      <c r="E11" s="8"/>
      <c r="F11" s="11" t="s">
        <v>18</v>
      </c>
      <c r="G11" s="1" t="s">
        <v>177</v>
      </c>
      <c r="M11" s="13" t="s">
        <v>177</v>
      </c>
    </row>
    <row r="12" spans="1:14" ht="15.75" customHeight="1">
      <c r="A12" s="5" t="s">
        <v>19</v>
      </c>
      <c r="B12" s="7">
        <v>36</v>
      </c>
      <c r="C12" s="8" t="s">
        <v>15</v>
      </c>
      <c r="D12" s="8"/>
      <c r="E12" s="8"/>
      <c r="F12" s="11" t="s">
        <v>20</v>
      </c>
      <c r="G12" s="1" t="s">
        <v>177</v>
      </c>
    </row>
    <row r="13" spans="1:14" ht="15.75" customHeight="1">
      <c r="A13" s="5" t="s">
        <v>4</v>
      </c>
      <c r="B13" s="7">
        <v>13</v>
      </c>
      <c r="C13" s="8" t="s">
        <v>15</v>
      </c>
      <c r="D13" s="8"/>
      <c r="E13" s="8"/>
      <c r="F13" s="11" t="s">
        <v>24</v>
      </c>
      <c r="G13" s="1" t="s">
        <v>177</v>
      </c>
    </row>
    <row r="14" spans="1:14" ht="15.75" customHeight="1">
      <c r="A14" s="5" t="s">
        <v>6</v>
      </c>
      <c r="B14" s="7">
        <v>1</v>
      </c>
      <c r="C14" s="8" t="s">
        <v>15</v>
      </c>
      <c r="D14" s="8"/>
      <c r="E14" s="8"/>
      <c r="F14" s="11" t="s">
        <v>26</v>
      </c>
      <c r="G14" s="1" t="s">
        <v>177</v>
      </c>
    </row>
    <row r="15" spans="1:14" ht="15.75" customHeight="1">
      <c r="A15" s="5" t="s">
        <v>10</v>
      </c>
      <c r="B15" s="7">
        <v>1</v>
      </c>
      <c r="C15" s="8" t="s">
        <v>15</v>
      </c>
      <c r="D15" s="8"/>
      <c r="E15" s="8"/>
      <c r="F15" s="11" t="s">
        <v>30</v>
      </c>
      <c r="G15" s="1" t="s">
        <v>177</v>
      </c>
    </row>
    <row r="16" spans="1:14" ht="15.75" customHeight="1">
      <c r="G16" s="1" t="s">
        <v>177</v>
      </c>
    </row>
  </sheetData>
  <autoFilter ref="A1:F1" xr:uid="{00000000-0009-0000-0000-000000000000}">
    <sortState xmlns:xlrd2="http://schemas.microsoft.com/office/spreadsheetml/2017/richdata2" ref="A2:F16">
      <sortCondition ref="E1"/>
    </sortState>
  </autoFilter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14"/>
  <sheetViews>
    <sheetView workbookViewId="0">
      <selection activeCell="H2" sqref="H2:N10"/>
    </sheetView>
  </sheetViews>
  <sheetFormatPr defaultRowHeight="15"/>
  <cols>
    <col min="1" max="1" width="14.85546875" customWidth="1"/>
  </cols>
  <sheetData>
    <row r="1" spans="1:14">
      <c r="A1" t="s">
        <v>0</v>
      </c>
      <c r="B1" t="s">
        <v>1</v>
      </c>
      <c r="C1" t="s">
        <v>58</v>
      </c>
      <c r="D1" t="s">
        <v>34</v>
      </c>
      <c r="E1" t="s">
        <v>33</v>
      </c>
    </row>
    <row r="2" spans="1:14">
      <c r="A2" t="s">
        <v>145</v>
      </c>
      <c r="B2">
        <v>182</v>
      </c>
      <c r="C2" t="s">
        <v>21</v>
      </c>
      <c r="D2" s="10" t="s">
        <v>36</v>
      </c>
      <c r="E2" s="10" t="s">
        <v>36</v>
      </c>
      <c r="F2" t="s">
        <v>146</v>
      </c>
      <c r="G2" t="s">
        <v>177</v>
      </c>
      <c r="H2" s="1" t="s">
        <v>168</v>
      </c>
      <c r="I2" s="1">
        <f>SUM(B2:B12)</f>
        <v>296</v>
      </c>
      <c r="J2" s="1"/>
      <c r="L2" s="1" t="s">
        <v>184</v>
      </c>
      <c r="M2" s="13">
        <f>I3/I2</f>
        <v>0.30067567567567566</v>
      </c>
    </row>
    <row r="3" spans="1:14">
      <c r="A3" t="s">
        <v>147</v>
      </c>
      <c r="B3">
        <v>89</v>
      </c>
      <c r="C3" t="s">
        <v>15</v>
      </c>
      <c r="E3" s="1"/>
      <c r="F3" t="s">
        <v>148</v>
      </c>
      <c r="G3" t="s">
        <v>177</v>
      </c>
      <c r="H3" s="1" t="s">
        <v>169</v>
      </c>
      <c r="I3" s="1">
        <f>B3</f>
        <v>89</v>
      </c>
      <c r="J3" s="1"/>
    </row>
    <row r="4" spans="1:14">
      <c r="A4" t="s">
        <v>149</v>
      </c>
      <c r="B4">
        <v>9</v>
      </c>
      <c r="C4" t="s">
        <v>21</v>
      </c>
      <c r="D4" s="10" t="s">
        <v>36</v>
      </c>
      <c r="E4" s="10" t="s">
        <v>36</v>
      </c>
      <c r="F4" t="s">
        <v>150</v>
      </c>
      <c r="G4" t="s">
        <v>177</v>
      </c>
      <c r="H4" s="1" t="s">
        <v>170</v>
      </c>
      <c r="I4" s="1">
        <f>B2+B4+B5+B6+B7+B8+B9+B10+B11+B12</f>
        <v>207</v>
      </c>
      <c r="J4" s="1"/>
    </row>
    <row r="5" spans="1:14">
      <c r="A5" t="s">
        <v>151</v>
      </c>
      <c r="B5">
        <v>5</v>
      </c>
      <c r="C5" t="s">
        <v>21</v>
      </c>
      <c r="D5" s="10" t="s">
        <v>36</v>
      </c>
      <c r="E5" s="10" t="s">
        <v>36</v>
      </c>
      <c r="F5" t="s">
        <v>152</v>
      </c>
      <c r="G5" t="s">
        <v>177</v>
      </c>
      <c r="H5" s="1" t="s">
        <v>171</v>
      </c>
      <c r="I5" s="1">
        <v>10</v>
      </c>
      <c r="J5" s="1"/>
    </row>
    <row r="6" spans="1:14">
      <c r="A6" t="s">
        <v>153</v>
      </c>
      <c r="B6">
        <v>3</v>
      </c>
      <c r="C6" t="s">
        <v>21</v>
      </c>
      <c r="D6" s="10" t="s">
        <v>36</v>
      </c>
      <c r="E6" s="10" t="s">
        <v>36</v>
      </c>
      <c r="F6" t="s">
        <v>154</v>
      </c>
      <c r="G6" t="s">
        <v>177</v>
      </c>
      <c r="H6" s="1" t="s">
        <v>178</v>
      </c>
      <c r="I6" s="1" t="s">
        <v>34</v>
      </c>
      <c r="J6" s="1" t="s">
        <v>33</v>
      </c>
      <c r="K6" s="1" t="s">
        <v>181</v>
      </c>
      <c r="L6" s="1" t="s">
        <v>182</v>
      </c>
      <c r="M6" s="13" t="s">
        <v>179</v>
      </c>
      <c r="N6" s="13" t="s">
        <v>180</v>
      </c>
    </row>
    <row r="7" spans="1:14">
      <c r="A7" t="s">
        <v>155</v>
      </c>
      <c r="B7">
        <v>2</v>
      </c>
      <c r="C7" t="s">
        <v>21</v>
      </c>
      <c r="D7" s="10" t="s">
        <v>36</v>
      </c>
      <c r="E7" s="10" t="s">
        <v>36</v>
      </c>
      <c r="F7" t="s">
        <v>156</v>
      </c>
      <c r="G7" t="s">
        <v>177</v>
      </c>
      <c r="H7" s="3" t="s">
        <v>173</v>
      </c>
      <c r="I7" s="1">
        <v>8</v>
      </c>
      <c r="J7" s="1">
        <v>7</v>
      </c>
      <c r="K7">
        <v>205</v>
      </c>
      <c r="L7">
        <v>204</v>
      </c>
      <c r="M7" s="14">
        <v>0.99033816425120769</v>
      </c>
      <c r="N7" s="14">
        <v>0.98550724637681164</v>
      </c>
    </row>
    <row r="8" spans="1:14">
      <c r="A8" t="s">
        <v>157</v>
      </c>
      <c r="B8">
        <v>2</v>
      </c>
      <c r="C8" t="s">
        <v>21</v>
      </c>
      <c r="D8" s="10" t="s">
        <v>36</v>
      </c>
      <c r="E8" s="10" t="s">
        <v>36</v>
      </c>
      <c r="F8" t="s">
        <v>158</v>
      </c>
      <c r="G8" t="s">
        <v>177</v>
      </c>
      <c r="H8" s="1" t="s">
        <v>174</v>
      </c>
      <c r="I8" s="1">
        <v>2</v>
      </c>
      <c r="J8" s="1">
        <v>2</v>
      </c>
      <c r="K8">
        <v>2</v>
      </c>
      <c r="L8" s="1">
        <v>2</v>
      </c>
      <c r="M8" s="14">
        <v>9.6618357487922701E-3</v>
      </c>
      <c r="N8" s="14">
        <v>9.6618357487922701E-3</v>
      </c>
    </row>
    <row r="9" spans="1:14">
      <c r="A9" t="s">
        <v>159</v>
      </c>
      <c r="B9">
        <v>1</v>
      </c>
      <c r="C9" t="s">
        <v>21</v>
      </c>
      <c r="D9" s="10" t="s">
        <v>36</v>
      </c>
      <c r="E9" s="10" t="s">
        <v>36</v>
      </c>
      <c r="F9" t="s">
        <v>160</v>
      </c>
      <c r="G9" t="s">
        <v>177</v>
      </c>
      <c r="H9" s="1" t="s">
        <v>175</v>
      </c>
      <c r="I9" s="1">
        <v>0</v>
      </c>
      <c r="J9" s="1">
        <v>1</v>
      </c>
      <c r="K9">
        <v>0</v>
      </c>
      <c r="L9" s="1">
        <v>1</v>
      </c>
      <c r="M9" s="14">
        <v>0</v>
      </c>
      <c r="N9" s="14">
        <v>4.830917874396135E-3</v>
      </c>
    </row>
    <row r="10" spans="1:14">
      <c r="A10" t="s">
        <v>161</v>
      </c>
      <c r="B10">
        <v>1</v>
      </c>
      <c r="C10" t="s">
        <v>21</v>
      </c>
      <c r="D10" s="10" t="s">
        <v>36</v>
      </c>
      <c r="E10" s="1" t="s">
        <v>38</v>
      </c>
      <c r="F10" t="s">
        <v>162</v>
      </c>
      <c r="G10" t="s">
        <v>177</v>
      </c>
      <c r="H10" s="1" t="s">
        <v>176</v>
      </c>
      <c r="I10" s="1">
        <v>0</v>
      </c>
      <c r="J10" s="1">
        <v>0</v>
      </c>
      <c r="K10">
        <v>0</v>
      </c>
      <c r="L10" s="1">
        <v>0</v>
      </c>
      <c r="M10" s="14">
        <v>0</v>
      </c>
      <c r="N10" s="14">
        <v>0</v>
      </c>
    </row>
    <row r="11" spans="1:14">
      <c r="A11" t="s">
        <v>163</v>
      </c>
      <c r="B11">
        <v>1</v>
      </c>
      <c r="C11" t="s">
        <v>21</v>
      </c>
      <c r="D11" t="s">
        <v>38</v>
      </c>
      <c r="E11" s="1" t="s">
        <v>38</v>
      </c>
      <c r="F11" t="s">
        <v>164</v>
      </c>
      <c r="G11" t="s">
        <v>177</v>
      </c>
    </row>
    <row r="12" spans="1:14">
      <c r="A12" t="s">
        <v>165</v>
      </c>
      <c r="B12">
        <v>1</v>
      </c>
      <c r="C12" t="s">
        <v>21</v>
      </c>
      <c r="D12" t="s">
        <v>38</v>
      </c>
      <c r="E12" s="1" t="s">
        <v>37</v>
      </c>
      <c r="F12" t="s">
        <v>166</v>
      </c>
      <c r="G12" t="s">
        <v>177</v>
      </c>
      <c r="H12" s="1" t="s">
        <v>177</v>
      </c>
    </row>
    <row r="14" spans="1:14">
      <c r="A14" t="s">
        <v>167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T41"/>
  <sheetViews>
    <sheetView workbookViewId="0">
      <selection activeCell="F15" sqref="F15"/>
    </sheetView>
  </sheetViews>
  <sheetFormatPr defaultRowHeight="14.25"/>
  <cols>
    <col min="1" max="1" width="9.140625" style="1"/>
    <col min="2" max="2" width="9.140625" style="13"/>
    <col min="3" max="5" width="9.140625" style="1"/>
    <col min="6" max="6" width="12.42578125" style="1" customWidth="1"/>
    <col min="7" max="16384" width="9.140625" style="1"/>
  </cols>
  <sheetData>
    <row r="1" spans="1:20">
      <c r="A1" s="1" t="s">
        <v>191</v>
      </c>
      <c r="C1" s="1" t="s">
        <v>186</v>
      </c>
      <c r="D1" s="1" t="s">
        <v>34</v>
      </c>
      <c r="E1" s="1" t="s">
        <v>186</v>
      </c>
      <c r="F1" s="1" t="s">
        <v>34</v>
      </c>
      <c r="G1" s="1" t="s">
        <v>186</v>
      </c>
      <c r="H1" s="1" t="s">
        <v>33</v>
      </c>
      <c r="I1" s="1" t="s">
        <v>186</v>
      </c>
      <c r="J1" s="1" t="s">
        <v>33</v>
      </c>
      <c r="L1" s="1" t="s">
        <v>193</v>
      </c>
      <c r="M1" s="1" t="s">
        <v>34</v>
      </c>
      <c r="N1" s="1" t="s">
        <v>193</v>
      </c>
      <c r="O1" s="1" t="s">
        <v>34</v>
      </c>
      <c r="P1" s="1" t="s">
        <v>193</v>
      </c>
      <c r="Q1" s="1" t="s">
        <v>33</v>
      </c>
      <c r="R1" s="1" t="s">
        <v>193</v>
      </c>
      <c r="S1" s="1" t="s">
        <v>33</v>
      </c>
    </row>
    <row r="2" spans="1:20">
      <c r="A2" s="1" t="s">
        <v>183</v>
      </c>
      <c r="B2" s="13" t="s">
        <v>185</v>
      </c>
      <c r="C2" s="3" t="s">
        <v>36</v>
      </c>
      <c r="D2" s="1" t="s">
        <v>38</v>
      </c>
      <c r="E2" s="1" t="s">
        <v>37</v>
      </c>
      <c r="F2" s="1" t="s">
        <v>35</v>
      </c>
      <c r="G2" s="3" t="s">
        <v>36</v>
      </c>
      <c r="H2" s="1" t="s">
        <v>38</v>
      </c>
      <c r="I2" s="1" t="s">
        <v>37</v>
      </c>
      <c r="J2" s="1" t="s">
        <v>35</v>
      </c>
      <c r="L2" s="3" t="s">
        <v>36</v>
      </c>
      <c r="M2" s="1" t="s">
        <v>38</v>
      </c>
      <c r="N2" s="1" t="s">
        <v>37</v>
      </c>
      <c r="O2" s="1" t="s">
        <v>35</v>
      </c>
      <c r="P2" s="3" t="s">
        <v>36</v>
      </c>
      <c r="Q2" s="1" t="s">
        <v>38</v>
      </c>
      <c r="R2" s="1" t="s">
        <v>37</v>
      </c>
      <c r="S2" s="1" t="s">
        <v>35</v>
      </c>
    </row>
    <row r="3" spans="1:20">
      <c r="A3" s="1">
        <v>1</v>
      </c>
      <c r="B3" s="13">
        <v>0.82770270270270274</v>
      </c>
      <c r="C3" s="1">
        <v>2</v>
      </c>
      <c r="D3" s="1">
        <v>2</v>
      </c>
      <c r="E3" s="1">
        <v>2</v>
      </c>
      <c r="F3" s="1">
        <v>45</v>
      </c>
      <c r="G3" s="1">
        <v>20</v>
      </c>
      <c r="H3" s="1">
        <v>1</v>
      </c>
      <c r="I3" s="1">
        <v>3</v>
      </c>
      <c r="J3" s="1">
        <v>27</v>
      </c>
      <c r="L3" s="1">
        <v>1</v>
      </c>
      <c r="M3" s="1">
        <v>2</v>
      </c>
      <c r="N3" s="1">
        <v>2</v>
      </c>
      <c r="O3" s="1">
        <v>3</v>
      </c>
      <c r="P3" s="1">
        <v>3</v>
      </c>
      <c r="Q3" s="1">
        <v>1</v>
      </c>
      <c r="R3" s="1">
        <v>3</v>
      </c>
      <c r="S3" s="1">
        <v>1</v>
      </c>
    </row>
    <row r="4" spans="1:20">
      <c r="A4" s="1">
        <v>2</v>
      </c>
      <c r="B4" s="13">
        <v>0.94594594594594594</v>
      </c>
      <c r="C4" s="1">
        <v>12</v>
      </c>
      <c r="D4" s="1">
        <v>4</v>
      </c>
      <c r="E4" s="1">
        <v>0</v>
      </c>
      <c r="F4" s="1">
        <v>0</v>
      </c>
      <c r="G4" s="1">
        <v>12</v>
      </c>
      <c r="H4" s="1">
        <v>0</v>
      </c>
      <c r="I4" s="1">
        <v>0</v>
      </c>
      <c r="J4" s="1">
        <v>4</v>
      </c>
      <c r="L4" s="1">
        <v>2</v>
      </c>
      <c r="M4" s="1">
        <v>3</v>
      </c>
      <c r="N4" s="1">
        <v>0</v>
      </c>
      <c r="O4" s="1">
        <v>0</v>
      </c>
      <c r="P4" s="1">
        <v>2</v>
      </c>
      <c r="Q4" s="1">
        <v>0</v>
      </c>
      <c r="R4" s="1">
        <v>0</v>
      </c>
      <c r="S4" s="1">
        <v>3</v>
      </c>
    </row>
    <row r="5" spans="1:20">
      <c r="A5" s="1">
        <v>3</v>
      </c>
      <c r="B5" s="13">
        <v>0.98310810810810811</v>
      </c>
      <c r="C5" s="1">
        <v>0</v>
      </c>
      <c r="D5" s="1">
        <v>0</v>
      </c>
      <c r="E5" s="1">
        <v>0</v>
      </c>
      <c r="F5" s="1">
        <v>5</v>
      </c>
      <c r="G5" s="1">
        <v>0</v>
      </c>
      <c r="H5" s="1">
        <v>0</v>
      </c>
      <c r="I5" s="1">
        <v>0</v>
      </c>
      <c r="J5" s="1">
        <v>5</v>
      </c>
      <c r="L5" s="1">
        <v>0</v>
      </c>
      <c r="M5" s="1">
        <v>0</v>
      </c>
      <c r="N5" s="1">
        <v>0</v>
      </c>
      <c r="O5" s="1">
        <v>1</v>
      </c>
      <c r="P5" s="1">
        <v>0</v>
      </c>
      <c r="Q5" s="1">
        <v>0</v>
      </c>
      <c r="R5" s="1">
        <v>0</v>
      </c>
      <c r="S5" s="1">
        <v>1</v>
      </c>
    </row>
    <row r="6" spans="1:20">
      <c r="A6" s="1">
        <v>4</v>
      </c>
      <c r="B6" s="13">
        <v>0.84121621621621623</v>
      </c>
      <c r="C6" s="1">
        <v>0</v>
      </c>
      <c r="D6" s="1">
        <v>1</v>
      </c>
      <c r="E6" s="1">
        <v>46</v>
      </c>
      <c r="F6" s="1">
        <v>0</v>
      </c>
      <c r="G6" s="1">
        <v>0</v>
      </c>
      <c r="H6" s="1">
        <v>1</v>
      </c>
      <c r="I6" s="1">
        <v>46</v>
      </c>
      <c r="J6" s="1">
        <v>0</v>
      </c>
      <c r="L6" s="1">
        <v>0</v>
      </c>
      <c r="M6" s="1">
        <v>1</v>
      </c>
      <c r="N6" s="1">
        <v>3</v>
      </c>
      <c r="O6" s="1">
        <v>0</v>
      </c>
      <c r="P6" s="1">
        <v>0</v>
      </c>
      <c r="Q6" s="1">
        <v>1</v>
      </c>
      <c r="R6" s="1">
        <v>3</v>
      </c>
      <c r="S6" s="1">
        <v>0</v>
      </c>
    </row>
    <row r="7" spans="1:20">
      <c r="A7" s="1">
        <v>5</v>
      </c>
      <c r="B7" s="13">
        <v>0.46621621621621623</v>
      </c>
      <c r="C7" s="1">
        <v>25</v>
      </c>
      <c r="D7" s="1">
        <v>43</v>
      </c>
      <c r="E7" s="1">
        <v>0</v>
      </c>
      <c r="F7" s="1">
        <v>90</v>
      </c>
      <c r="G7" s="1">
        <v>101</v>
      </c>
      <c r="H7" s="1">
        <v>17</v>
      </c>
      <c r="I7" s="1">
        <v>0</v>
      </c>
      <c r="J7" s="1">
        <v>40</v>
      </c>
      <c r="L7" s="1">
        <v>2</v>
      </c>
      <c r="M7" s="1">
        <v>2</v>
      </c>
      <c r="N7" s="1">
        <v>0</v>
      </c>
      <c r="O7" s="1">
        <v>2</v>
      </c>
      <c r="P7" s="1">
        <v>4</v>
      </c>
      <c r="Q7" s="1">
        <v>1</v>
      </c>
      <c r="R7" s="1">
        <v>0</v>
      </c>
      <c r="S7" s="1">
        <v>1</v>
      </c>
    </row>
    <row r="8" spans="1:20">
      <c r="A8" s="1">
        <v>6</v>
      </c>
      <c r="B8" s="13">
        <v>0.92567567567567566</v>
      </c>
      <c r="C8" s="1">
        <v>1</v>
      </c>
      <c r="D8" s="1">
        <v>1</v>
      </c>
      <c r="E8" s="1">
        <v>0</v>
      </c>
      <c r="F8" s="1">
        <v>20</v>
      </c>
      <c r="G8" s="1">
        <v>0</v>
      </c>
      <c r="H8" s="1">
        <v>2</v>
      </c>
      <c r="I8" s="1">
        <v>20</v>
      </c>
      <c r="J8" s="1">
        <v>0</v>
      </c>
      <c r="L8" s="1">
        <v>1</v>
      </c>
      <c r="M8" s="1">
        <v>1</v>
      </c>
      <c r="N8" s="1">
        <v>0</v>
      </c>
      <c r="O8" s="1">
        <v>1</v>
      </c>
      <c r="P8" s="1">
        <v>0</v>
      </c>
      <c r="Q8" s="1">
        <v>2</v>
      </c>
      <c r="R8" s="1">
        <v>1</v>
      </c>
      <c r="S8" s="1">
        <v>0</v>
      </c>
    </row>
    <row r="9" spans="1:20">
      <c r="A9" s="1">
        <v>7</v>
      </c>
      <c r="B9" s="13">
        <v>0.90202702702702697</v>
      </c>
      <c r="C9" s="1">
        <v>29</v>
      </c>
      <c r="D9" s="1">
        <v>0</v>
      </c>
      <c r="E9" s="1">
        <v>0</v>
      </c>
      <c r="F9" s="1">
        <v>0</v>
      </c>
      <c r="G9" s="1">
        <v>27</v>
      </c>
      <c r="H9" s="1">
        <v>0</v>
      </c>
      <c r="I9" s="1">
        <v>0</v>
      </c>
      <c r="J9" s="1">
        <v>2</v>
      </c>
      <c r="L9" s="1">
        <v>5</v>
      </c>
      <c r="M9" s="1">
        <v>0</v>
      </c>
      <c r="N9" s="1">
        <v>0</v>
      </c>
      <c r="O9" s="1">
        <v>0</v>
      </c>
      <c r="P9" s="1">
        <v>4</v>
      </c>
      <c r="Q9" s="1">
        <v>0</v>
      </c>
      <c r="R9" s="1">
        <v>0</v>
      </c>
      <c r="S9" s="1">
        <v>1</v>
      </c>
    </row>
    <row r="10" spans="1:20">
      <c r="A10" s="1">
        <v>8</v>
      </c>
      <c r="B10" s="13">
        <v>0.75</v>
      </c>
      <c r="C10" s="1">
        <v>0</v>
      </c>
      <c r="D10" s="1">
        <v>1</v>
      </c>
      <c r="E10" s="1">
        <v>1</v>
      </c>
      <c r="F10" s="1">
        <v>72</v>
      </c>
      <c r="G10" s="1">
        <v>0</v>
      </c>
      <c r="H10" s="1">
        <v>0</v>
      </c>
      <c r="I10" s="1">
        <v>1</v>
      </c>
      <c r="J10" s="1">
        <v>73</v>
      </c>
      <c r="L10" s="1">
        <v>0</v>
      </c>
      <c r="M10" s="1">
        <v>1</v>
      </c>
      <c r="N10" s="1">
        <v>1</v>
      </c>
      <c r="O10" s="1">
        <v>2</v>
      </c>
      <c r="P10" s="1">
        <v>0</v>
      </c>
      <c r="Q10" s="1">
        <v>0</v>
      </c>
      <c r="R10" s="1">
        <v>1</v>
      </c>
      <c r="S10" s="1">
        <v>3</v>
      </c>
    </row>
    <row r="11" spans="1:20">
      <c r="A11" s="1">
        <v>9</v>
      </c>
      <c r="B11" s="13">
        <v>0.89527027027027029</v>
      </c>
      <c r="C11" s="1">
        <v>30</v>
      </c>
      <c r="D11" s="1">
        <v>1</v>
      </c>
      <c r="E11" s="1">
        <v>0</v>
      </c>
      <c r="F11" s="1">
        <v>0</v>
      </c>
      <c r="G11" s="1">
        <v>30</v>
      </c>
      <c r="H11" s="1">
        <v>1</v>
      </c>
      <c r="I11" s="1">
        <v>0</v>
      </c>
      <c r="J11" s="1">
        <v>0</v>
      </c>
      <c r="L11" s="1">
        <v>2</v>
      </c>
      <c r="M11" s="1">
        <v>1</v>
      </c>
      <c r="N11" s="1">
        <v>0</v>
      </c>
      <c r="O11" s="1">
        <v>0</v>
      </c>
      <c r="P11" s="1">
        <v>2</v>
      </c>
      <c r="Q11" s="1">
        <v>1</v>
      </c>
      <c r="R11" s="1">
        <v>0</v>
      </c>
      <c r="S11" s="1">
        <v>0</v>
      </c>
    </row>
    <row r="12" spans="1:20">
      <c r="A12" s="1">
        <v>10</v>
      </c>
      <c r="B12" s="13">
        <v>0.30067567567567566</v>
      </c>
      <c r="C12" s="1">
        <v>205</v>
      </c>
      <c r="D12" s="1">
        <v>2</v>
      </c>
      <c r="E12" s="1">
        <v>0</v>
      </c>
      <c r="F12" s="1">
        <v>0</v>
      </c>
      <c r="G12" s="1">
        <v>204</v>
      </c>
      <c r="H12" s="1">
        <v>2</v>
      </c>
      <c r="I12" s="1">
        <v>1</v>
      </c>
      <c r="J12" s="1">
        <v>0</v>
      </c>
      <c r="L12" s="1">
        <v>8</v>
      </c>
      <c r="M12" s="1">
        <v>2</v>
      </c>
      <c r="N12" s="1">
        <v>0</v>
      </c>
      <c r="O12" s="1">
        <v>0</v>
      </c>
      <c r="P12" s="1">
        <v>7</v>
      </c>
      <c r="Q12" s="1">
        <v>2</v>
      </c>
      <c r="R12" s="1">
        <v>1</v>
      </c>
      <c r="S12" s="1">
        <v>0</v>
      </c>
    </row>
    <row r="13" spans="1:20">
      <c r="C13" s="1">
        <f t="shared" ref="C13:J13" si="0">SUM(C3:C12)</f>
        <v>304</v>
      </c>
      <c r="D13" s="1">
        <f t="shared" si="0"/>
        <v>55</v>
      </c>
      <c r="E13" s="1">
        <f t="shared" si="0"/>
        <v>49</v>
      </c>
      <c r="F13" s="1">
        <f t="shared" si="0"/>
        <v>232</v>
      </c>
      <c r="G13" s="1">
        <f t="shared" si="0"/>
        <v>394</v>
      </c>
      <c r="H13" s="1">
        <f t="shared" si="0"/>
        <v>24</v>
      </c>
      <c r="I13" s="1">
        <f t="shared" si="0"/>
        <v>71</v>
      </c>
      <c r="J13" s="1">
        <f t="shared" si="0"/>
        <v>151</v>
      </c>
      <c r="K13" s="13"/>
      <c r="L13" s="1">
        <f t="shared" ref="L13:S13" si="1">SUM(L3:L12)</f>
        <v>21</v>
      </c>
      <c r="M13" s="1">
        <f t="shared" si="1"/>
        <v>13</v>
      </c>
      <c r="N13" s="1">
        <f t="shared" si="1"/>
        <v>6</v>
      </c>
      <c r="O13" s="1">
        <f t="shared" si="1"/>
        <v>9</v>
      </c>
      <c r="P13" s="1">
        <f t="shared" si="1"/>
        <v>22</v>
      </c>
      <c r="Q13" s="1">
        <f t="shared" si="1"/>
        <v>8</v>
      </c>
      <c r="R13" s="1">
        <f t="shared" si="1"/>
        <v>9</v>
      </c>
      <c r="S13" s="1">
        <f t="shared" si="1"/>
        <v>10</v>
      </c>
    </row>
    <row r="14" spans="1:20">
      <c r="F14" s="1">
        <f>SUM(C13:F13)</f>
        <v>640</v>
      </c>
      <c r="J14" s="1">
        <f>SUM(G13:J13)</f>
        <v>640</v>
      </c>
      <c r="K14" s="13"/>
      <c r="O14" s="1">
        <f>SUM(L13:O13)</f>
        <v>49</v>
      </c>
      <c r="S14" s="1">
        <f>SUM(P13:S13)</f>
        <v>49</v>
      </c>
    </row>
    <row r="15" spans="1:20">
      <c r="C15" s="13">
        <f t="shared" ref="C15:J15" si="2">C13/640</f>
        <v>0.47499999999999998</v>
      </c>
      <c r="D15" s="13">
        <f t="shared" si="2"/>
        <v>8.59375E-2</v>
      </c>
      <c r="E15" s="13">
        <f t="shared" si="2"/>
        <v>7.6562500000000006E-2</v>
      </c>
      <c r="F15" s="13">
        <f t="shared" si="2"/>
        <v>0.36249999999999999</v>
      </c>
      <c r="G15" s="13">
        <f t="shared" si="2"/>
        <v>0.61562499999999998</v>
      </c>
      <c r="H15" s="13">
        <f t="shared" si="2"/>
        <v>3.7499999999999999E-2</v>
      </c>
      <c r="I15" s="13">
        <f t="shared" si="2"/>
        <v>0.11093749999999999</v>
      </c>
      <c r="J15" s="13">
        <f t="shared" si="2"/>
        <v>0.23593749999999999</v>
      </c>
      <c r="K15" s="13"/>
      <c r="L15" s="13">
        <f>L13/49</f>
        <v>0.42857142857142855</v>
      </c>
      <c r="M15" s="13">
        <f t="shared" ref="M15:S15" si="3">M13/49</f>
        <v>0.26530612244897961</v>
      </c>
      <c r="N15" s="13">
        <f t="shared" si="3"/>
        <v>0.12244897959183673</v>
      </c>
      <c r="O15" s="13">
        <f t="shared" si="3"/>
        <v>0.18367346938775511</v>
      </c>
      <c r="P15" s="13">
        <f t="shared" si="3"/>
        <v>0.44897959183673469</v>
      </c>
      <c r="Q15" s="13">
        <f t="shared" si="3"/>
        <v>0.16326530612244897</v>
      </c>
      <c r="R15" s="13">
        <f t="shared" si="3"/>
        <v>0.18367346938775511</v>
      </c>
      <c r="S15" s="13">
        <f t="shared" si="3"/>
        <v>0.20408163265306123</v>
      </c>
      <c r="T15" s="13"/>
    </row>
    <row r="16" spans="1:20">
      <c r="K16" s="13"/>
    </row>
    <row r="17" spans="2:19">
      <c r="B17" s="13" t="s">
        <v>190</v>
      </c>
      <c r="D17" s="1" t="s">
        <v>187</v>
      </c>
      <c r="F17" s="13">
        <f>SUM(D15:F15)</f>
        <v>0.52500000000000002</v>
      </c>
      <c r="G17" s="1" t="s">
        <v>188</v>
      </c>
      <c r="I17" s="13">
        <f>SUM(H15:J15)</f>
        <v>0.38437500000000002</v>
      </c>
      <c r="K17" s="13" t="s">
        <v>190</v>
      </c>
      <c r="M17" s="1" t="s">
        <v>187</v>
      </c>
      <c r="O17" s="13">
        <f>SUM(M15:O15)</f>
        <v>0.5714285714285714</v>
      </c>
      <c r="P17" s="1" t="s">
        <v>188</v>
      </c>
      <c r="R17" s="13">
        <f>SUM(Q15:S15)</f>
        <v>0.55102040816326525</v>
      </c>
    </row>
    <row r="18" spans="2:19">
      <c r="D18" s="1" t="s">
        <v>189</v>
      </c>
      <c r="F18" s="13">
        <f>C15</f>
        <v>0.47499999999999998</v>
      </c>
      <c r="G18" s="1" t="s">
        <v>189</v>
      </c>
      <c r="I18" s="13">
        <f>G15</f>
        <v>0.61562499999999998</v>
      </c>
      <c r="K18" s="13"/>
      <c r="M18" s="1" t="s">
        <v>189</v>
      </c>
      <c r="O18" s="13">
        <f>L15</f>
        <v>0.42857142857142855</v>
      </c>
      <c r="P18" s="1" t="s">
        <v>189</v>
      </c>
      <c r="R18" s="13">
        <f>P15</f>
        <v>0.44897959183673469</v>
      </c>
    </row>
    <row r="19" spans="2:19">
      <c r="D19" s="1" t="s">
        <v>192</v>
      </c>
      <c r="F19" s="13">
        <f>SUM(E15:F15)</f>
        <v>0.43906250000000002</v>
      </c>
      <c r="G19" s="1" t="s">
        <v>192</v>
      </c>
      <c r="I19" s="13">
        <f>SUM(I15:J15)</f>
        <v>0.34687499999999999</v>
      </c>
      <c r="K19" s="13"/>
      <c r="M19" s="1" t="s">
        <v>192</v>
      </c>
      <c r="O19" s="13">
        <f>SUM(N15:O15)</f>
        <v>0.30612244897959184</v>
      </c>
      <c r="P19" s="1" t="s">
        <v>192</v>
      </c>
      <c r="R19" s="13">
        <f>SUM(R15:S15)</f>
        <v>0.38775510204081631</v>
      </c>
    </row>
    <row r="20" spans="2:19">
      <c r="D20" s="1" t="s">
        <v>194</v>
      </c>
      <c r="F20" s="13">
        <f>F19/F17</f>
        <v>0.83630952380952384</v>
      </c>
      <c r="G20" s="1" t="s">
        <v>194</v>
      </c>
      <c r="I20" s="13">
        <f>I19/I17</f>
        <v>0.90243902439024382</v>
      </c>
      <c r="K20" s="13"/>
      <c r="M20" s="1" t="s">
        <v>194</v>
      </c>
      <c r="O20" s="13">
        <f>O19/O17</f>
        <v>0.53571428571428581</v>
      </c>
      <c r="P20" s="1" t="s">
        <v>177</v>
      </c>
      <c r="R20" s="13">
        <f>R19/R17</f>
        <v>0.70370370370370372</v>
      </c>
    </row>
    <row r="24" spans="2:19">
      <c r="F24" s="1">
        <f>E13/F14</f>
        <v>7.6562500000000006E-2</v>
      </c>
      <c r="J24" s="1">
        <f>I13/J14</f>
        <v>0.11093749999999999</v>
      </c>
      <c r="O24" s="1">
        <f>N13/O14</f>
        <v>0.12244897959183673</v>
      </c>
      <c r="S24" s="1">
        <f>R13/S14</f>
        <v>0.18367346938775511</v>
      </c>
    </row>
    <row r="27" spans="2:19">
      <c r="B27" s="13">
        <v>0.82770270270270274</v>
      </c>
      <c r="F27" s="15">
        <f>SUM(D13:F13)</f>
        <v>336</v>
      </c>
      <c r="J27" s="15">
        <f>SUM(H13:J13)</f>
        <v>246</v>
      </c>
      <c r="O27" s="15">
        <f>SUM(M13:O13)</f>
        <v>28</v>
      </c>
      <c r="S27" s="15">
        <f>SUM(Q13:S13)</f>
        <v>27</v>
      </c>
    </row>
    <row r="28" spans="2:19">
      <c r="B28" s="13">
        <v>0.94594594594594594</v>
      </c>
      <c r="F28" s="1">
        <f>E13/F27</f>
        <v>0.14583333333333334</v>
      </c>
      <c r="J28" s="1">
        <f>I13/J27</f>
        <v>0.2886178861788618</v>
      </c>
      <c r="O28" s="1">
        <f>N13/O27</f>
        <v>0.21428571428571427</v>
      </c>
      <c r="S28" s="1">
        <f>R13/S27</f>
        <v>0.33333333333333331</v>
      </c>
    </row>
    <row r="29" spans="2:19">
      <c r="B29" s="13">
        <v>0.98310810810810811</v>
      </c>
      <c r="F29" s="1">
        <f>F13/F27</f>
        <v>0.69047619047619047</v>
      </c>
      <c r="J29" s="1">
        <f>J13/J27</f>
        <v>0.61382113821138207</v>
      </c>
      <c r="O29" s="1">
        <f>O13/O27</f>
        <v>0.32142857142857145</v>
      </c>
      <c r="S29" s="1">
        <f>S13/S27</f>
        <v>0.37037037037037035</v>
      </c>
    </row>
    <row r="30" spans="2:19">
      <c r="B30" s="13">
        <v>0.84121621621621623</v>
      </c>
    </row>
    <row r="31" spans="2:19">
      <c r="B31" s="13">
        <v>0.46621621621621623</v>
      </c>
    </row>
    <row r="32" spans="2:19">
      <c r="B32" s="13">
        <v>0.92567567567567566</v>
      </c>
    </row>
    <row r="33" spans="2:2">
      <c r="B33" s="13">
        <v>0.90202702702702697</v>
      </c>
    </row>
    <row r="34" spans="2:2">
      <c r="B34" s="13">
        <v>0.75</v>
      </c>
    </row>
    <row r="35" spans="2:2">
      <c r="B35" s="13">
        <v>0.89527027027027029</v>
      </c>
    </row>
    <row r="36" spans="2:2">
      <c r="B36" s="13">
        <v>0.30067567567567566</v>
      </c>
    </row>
    <row r="38" spans="2:2">
      <c r="B38" s="13">
        <f>AVERAGE(B27:B36)</f>
        <v>0.78378378378378377</v>
      </c>
    </row>
    <row r="39" spans="2:2">
      <c r="B39" s="13">
        <f>STDEV(B27:B36)</f>
        <v>0.22439599600367624</v>
      </c>
    </row>
    <row r="40" spans="2:2">
      <c r="B40" s="13">
        <f>MAX(B27:B36)</f>
        <v>0.98310810810810811</v>
      </c>
    </row>
    <row r="41" spans="2:2">
      <c r="B41" s="13">
        <f>MIN(B27:B36)</f>
        <v>0.30067567567567566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66CB5-D053-441C-911E-350FA5286A3D}">
  <dimension ref="A1:X23"/>
  <sheetViews>
    <sheetView workbookViewId="0">
      <selection activeCell="F16" sqref="F16"/>
    </sheetView>
  </sheetViews>
  <sheetFormatPr defaultRowHeight="15"/>
  <cols>
    <col min="1" max="1" width="25" customWidth="1"/>
    <col min="8" max="8" width="14.28515625" customWidth="1"/>
  </cols>
  <sheetData>
    <row r="1" spans="1:14">
      <c r="A1" t="s">
        <v>0</v>
      </c>
      <c r="B1" t="s">
        <v>1</v>
      </c>
      <c r="C1" t="s">
        <v>58</v>
      </c>
      <c r="D1" t="s">
        <v>34</v>
      </c>
      <c r="E1" t="s">
        <v>248</v>
      </c>
    </row>
    <row r="2" spans="1:14">
      <c r="A2" t="s">
        <v>210</v>
      </c>
      <c r="B2">
        <v>15</v>
      </c>
      <c r="C2">
        <v>0</v>
      </c>
      <c r="D2">
        <v>3</v>
      </c>
      <c r="E2">
        <v>3</v>
      </c>
      <c r="F2" t="s">
        <v>229</v>
      </c>
      <c r="G2" t="s">
        <v>177</v>
      </c>
      <c r="H2" s="28" t="s">
        <v>168</v>
      </c>
      <c r="I2" s="29">
        <f>SUM(B:B)</f>
        <v>202</v>
      </c>
      <c r="J2" s="29"/>
      <c r="K2" s="30"/>
      <c r="L2" s="29" t="s">
        <v>184</v>
      </c>
      <c r="M2" s="31">
        <f>I3/I2</f>
        <v>0.78712871287128716</v>
      </c>
      <c r="N2" s="32"/>
    </row>
    <row r="3" spans="1:14">
      <c r="A3" t="s">
        <v>211</v>
      </c>
      <c r="B3">
        <v>4</v>
      </c>
      <c r="C3">
        <v>0</v>
      </c>
      <c r="D3" s="10">
        <v>0</v>
      </c>
      <c r="E3">
        <v>0</v>
      </c>
      <c r="F3" t="s">
        <v>230</v>
      </c>
      <c r="G3" t="s">
        <v>177</v>
      </c>
      <c r="H3" s="33" t="s">
        <v>169</v>
      </c>
      <c r="I3" s="1">
        <f>SUMIF(C:C, 1, $B:$B)</f>
        <v>159</v>
      </c>
      <c r="J3" s="1"/>
      <c r="N3" s="34"/>
    </row>
    <row r="4" spans="1:14">
      <c r="A4" t="s">
        <v>212</v>
      </c>
      <c r="B4">
        <v>3</v>
      </c>
      <c r="C4">
        <v>0</v>
      </c>
      <c r="D4">
        <v>3</v>
      </c>
      <c r="E4">
        <v>3</v>
      </c>
      <c r="F4" t="s">
        <v>231</v>
      </c>
      <c r="G4" t="s">
        <v>177</v>
      </c>
      <c r="H4" s="33" t="s">
        <v>170</v>
      </c>
      <c r="I4" s="1">
        <f>SUMIF(C:C, 0, $B:$B)</f>
        <v>42</v>
      </c>
      <c r="J4" s="1"/>
      <c r="N4" s="34"/>
    </row>
    <row r="5" spans="1:14">
      <c r="A5" t="s">
        <v>213</v>
      </c>
      <c r="B5">
        <v>2</v>
      </c>
      <c r="C5">
        <v>0</v>
      </c>
      <c r="D5" s="10">
        <v>0</v>
      </c>
      <c r="E5">
        <v>0</v>
      </c>
      <c r="F5" t="s">
        <v>232</v>
      </c>
      <c r="G5" t="s">
        <v>177</v>
      </c>
      <c r="H5" s="33" t="s">
        <v>171</v>
      </c>
      <c r="I5" s="1">
        <f>I11</f>
        <v>18</v>
      </c>
      <c r="J5" s="1"/>
      <c r="N5" s="34"/>
    </row>
    <row r="6" spans="1:14">
      <c r="A6" t="s">
        <v>214</v>
      </c>
      <c r="B6">
        <v>2</v>
      </c>
      <c r="C6">
        <v>0</v>
      </c>
      <c r="D6">
        <v>3</v>
      </c>
      <c r="E6">
        <v>3</v>
      </c>
      <c r="F6" t="s">
        <v>233</v>
      </c>
      <c r="G6" t="s">
        <v>177</v>
      </c>
      <c r="H6" s="33" t="s">
        <v>178</v>
      </c>
      <c r="I6" s="1" t="s">
        <v>34</v>
      </c>
      <c r="J6" s="1" t="s">
        <v>33</v>
      </c>
      <c r="K6" s="1" t="s">
        <v>181</v>
      </c>
      <c r="L6" s="1" t="s">
        <v>182</v>
      </c>
      <c r="M6" s="13" t="s">
        <v>179</v>
      </c>
      <c r="N6" s="35" t="s">
        <v>180</v>
      </c>
    </row>
    <row r="7" spans="1:14">
      <c r="A7" t="s">
        <v>215</v>
      </c>
      <c r="B7">
        <v>2</v>
      </c>
      <c r="C7">
        <v>0</v>
      </c>
      <c r="D7">
        <v>3</v>
      </c>
      <c r="E7">
        <v>3</v>
      </c>
      <c r="F7" t="s">
        <v>234</v>
      </c>
      <c r="G7" t="s">
        <v>177</v>
      </c>
      <c r="H7" s="36" t="s">
        <v>173</v>
      </c>
      <c r="I7" s="1">
        <f>COUNTIF(D:D,0)</f>
        <v>7</v>
      </c>
      <c r="J7" s="1">
        <f>COUNTIF(E:E,0)</f>
        <v>7</v>
      </c>
      <c r="K7" s="37">
        <f>SUMIF(D:D, 0, $B:$B)</f>
        <v>13</v>
      </c>
      <c r="L7" s="37">
        <f>SUMIF(E:E, 0, $B:$B)</f>
        <v>13</v>
      </c>
      <c r="M7" s="38">
        <f>K7/$I$4</f>
        <v>0.30952380952380953</v>
      </c>
      <c r="N7" s="39">
        <f t="shared" ref="N7:N10" si="0">L7/$I$4</f>
        <v>0.30952380952380953</v>
      </c>
    </row>
    <row r="8" spans="1:14">
      <c r="A8" t="s">
        <v>216</v>
      </c>
      <c r="B8">
        <v>2</v>
      </c>
      <c r="C8">
        <v>0</v>
      </c>
      <c r="D8" s="10">
        <v>0</v>
      </c>
      <c r="E8">
        <v>0</v>
      </c>
      <c r="F8" t="s">
        <v>235</v>
      </c>
      <c r="G8" t="s">
        <v>177</v>
      </c>
      <c r="H8" s="33" t="s">
        <v>174</v>
      </c>
      <c r="I8" s="1">
        <f>COUNTIF(D:D,1)</f>
        <v>1</v>
      </c>
      <c r="J8" s="1">
        <f>COUNTIF(E:E,1)</f>
        <v>4</v>
      </c>
      <c r="K8" s="37">
        <f>SUMIF(D:D, 1, $B:$B)</f>
        <v>1</v>
      </c>
      <c r="L8" s="37">
        <f>SUMIF(E:E, 1, $B:$B)</f>
        <v>4</v>
      </c>
      <c r="M8" s="38">
        <f t="shared" ref="M8:M10" si="1">K8/$I$4</f>
        <v>2.3809523809523808E-2</v>
      </c>
      <c r="N8" s="39">
        <f t="shared" si="0"/>
        <v>9.5238095238095233E-2</v>
      </c>
    </row>
    <row r="9" spans="1:14">
      <c r="A9" t="s">
        <v>217</v>
      </c>
      <c r="B9">
        <v>2</v>
      </c>
      <c r="C9">
        <v>0</v>
      </c>
      <c r="D9" s="10">
        <v>0</v>
      </c>
      <c r="E9">
        <v>0</v>
      </c>
      <c r="F9" t="s">
        <v>236</v>
      </c>
      <c r="G9" t="s">
        <v>177</v>
      </c>
      <c r="H9" s="33" t="s">
        <v>175</v>
      </c>
      <c r="I9" s="1">
        <f>COUNTIF(D:D,2)</f>
        <v>0</v>
      </c>
      <c r="J9" s="1">
        <f>COUNTIF(E:E,2)</f>
        <v>0</v>
      </c>
      <c r="K9" s="37">
        <f>SUMIF(D:D, 2, $B:$B)</f>
        <v>0</v>
      </c>
      <c r="L9" s="37">
        <f>SUMIF(E:E, 2, $B:$B)</f>
        <v>0</v>
      </c>
      <c r="M9" s="38">
        <f t="shared" si="1"/>
        <v>0</v>
      </c>
      <c r="N9" s="39">
        <f t="shared" si="0"/>
        <v>0</v>
      </c>
    </row>
    <row r="10" spans="1:14">
      <c r="A10" t="s">
        <v>218</v>
      </c>
      <c r="B10">
        <v>1</v>
      </c>
      <c r="C10">
        <v>0</v>
      </c>
      <c r="D10">
        <v>1</v>
      </c>
      <c r="E10">
        <v>1</v>
      </c>
      <c r="F10" t="s">
        <v>237</v>
      </c>
      <c r="G10" t="s">
        <v>177</v>
      </c>
      <c r="H10" s="33" t="s">
        <v>176</v>
      </c>
      <c r="I10" s="1">
        <f>COUNTIF(D:D,3)</f>
        <v>10</v>
      </c>
      <c r="J10" s="1">
        <f>COUNTIF(E:E,3)</f>
        <v>7</v>
      </c>
      <c r="K10" s="37">
        <f>SUMIF(D:D, 3, $B:$B)</f>
        <v>28</v>
      </c>
      <c r="L10" s="37">
        <f>SUMIF(E:E, 3, $B:$B)</f>
        <v>25</v>
      </c>
      <c r="M10" s="38">
        <f t="shared" si="1"/>
        <v>0.66666666666666663</v>
      </c>
      <c r="N10" s="39">
        <f t="shared" si="0"/>
        <v>0.59523809523809523</v>
      </c>
    </row>
    <row r="11" spans="1:14">
      <c r="A11" t="s">
        <v>219</v>
      </c>
      <c r="B11">
        <v>1</v>
      </c>
      <c r="C11">
        <v>0</v>
      </c>
      <c r="D11">
        <v>3</v>
      </c>
      <c r="E11">
        <v>3</v>
      </c>
      <c r="F11" t="s">
        <v>239</v>
      </c>
      <c r="G11" t="s">
        <v>177</v>
      </c>
      <c r="H11" s="40"/>
      <c r="I11">
        <f t="shared" ref="I11:N11" si="2">SUM(I7:I10)</f>
        <v>18</v>
      </c>
      <c r="J11">
        <f t="shared" si="2"/>
        <v>18</v>
      </c>
      <c r="K11">
        <f t="shared" si="2"/>
        <v>42</v>
      </c>
      <c r="L11">
        <f t="shared" si="2"/>
        <v>42</v>
      </c>
      <c r="M11">
        <f t="shared" si="2"/>
        <v>1</v>
      </c>
      <c r="N11" s="34">
        <f t="shared" si="2"/>
        <v>1</v>
      </c>
    </row>
    <row r="12" spans="1:14">
      <c r="A12" t="s">
        <v>220</v>
      </c>
      <c r="B12">
        <v>1</v>
      </c>
      <c r="C12">
        <v>0</v>
      </c>
      <c r="D12" s="10">
        <v>0</v>
      </c>
      <c r="E12">
        <v>0</v>
      </c>
      <c r="F12" t="s">
        <v>240</v>
      </c>
      <c r="G12" t="s">
        <v>177</v>
      </c>
      <c r="H12" s="40"/>
      <c r="N12" s="34"/>
    </row>
    <row r="13" spans="1:14">
      <c r="A13" t="s">
        <v>221</v>
      </c>
      <c r="B13">
        <v>1</v>
      </c>
      <c r="C13">
        <v>0</v>
      </c>
      <c r="D13">
        <v>3</v>
      </c>
      <c r="E13">
        <v>3</v>
      </c>
      <c r="F13" t="s">
        <v>241</v>
      </c>
      <c r="G13" t="s">
        <v>177</v>
      </c>
      <c r="H13" s="40"/>
      <c r="N13" s="34"/>
    </row>
    <row r="14" spans="1:14">
      <c r="A14" t="s">
        <v>222</v>
      </c>
      <c r="B14">
        <v>1</v>
      </c>
      <c r="C14">
        <v>0</v>
      </c>
      <c r="D14">
        <v>3</v>
      </c>
      <c r="E14">
        <v>1</v>
      </c>
      <c r="F14" t="s">
        <v>242</v>
      </c>
      <c r="G14" t="s">
        <v>177</v>
      </c>
      <c r="H14" s="40" t="s">
        <v>251</v>
      </c>
      <c r="I14" t="s">
        <v>252</v>
      </c>
      <c r="N14" s="34"/>
    </row>
    <row r="15" spans="1:14">
      <c r="A15" t="s">
        <v>223</v>
      </c>
      <c r="B15">
        <v>1</v>
      </c>
      <c r="C15">
        <v>0</v>
      </c>
      <c r="D15" s="10">
        <v>0</v>
      </c>
      <c r="E15">
        <v>0</v>
      </c>
      <c r="F15" t="s">
        <v>243</v>
      </c>
      <c r="G15" t="s">
        <v>177</v>
      </c>
      <c r="H15" s="41"/>
      <c r="I15" s="42"/>
      <c r="J15" s="42"/>
      <c r="K15" s="42"/>
      <c r="L15" s="42"/>
      <c r="M15" s="42"/>
      <c r="N15" s="43"/>
    </row>
    <row r="16" spans="1:14">
      <c r="A16" t="s">
        <v>224</v>
      </c>
      <c r="B16">
        <v>1</v>
      </c>
      <c r="C16">
        <v>0</v>
      </c>
      <c r="D16">
        <v>3</v>
      </c>
      <c r="E16">
        <v>1</v>
      </c>
      <c r="F16" t="s">
        <v>244</v>
      </c>
      <c r="G16" t="s">
        <v>177</v>
      </c>
    </row>
    <row r="17" spans="1:24">
      <c r="A17" t="s">
        <v>225</v>
      </c>
      <c r="B17">
        <v>1</v>
      </c>
      <c r="C17">
        <v>0</v>
      </c>
      <c r="D17">
        <v>3</v>
      </c>
      <c r="E17">
        <v>3</v>
      </c>
      <c r="F17" t="s">
        <v>245</v>
      </c>
      <c r="G17" s="44">
        <f>M2</f>
        <v>0.78712871287128716</v>
      </c>
      <c r="H17" s="45">
        <f>K7</f>
        <v>13</v>
      </c>
      <c r="I17" s="45">
        <f>K8</f>
        <v>1</v>
      </c>
      <c r="J17" s="45">
        <f>K9</f>
        <v>0</v>
      </c>
      <c r="K17" s="45">
        <f>K10</f>
        <v>28</v>
      </c>
      <c r="L17" s="45">
        <f>L7</f>
        <v>13</v>
      </c>
      <c r="M17" s="45">
        <f>L8</f>
        <v>4</v>
      </c>
      <c r="N17" s="45">
        <f>L9</f>
        <v>0</v>
      </c>
      <c r="O17" s="45">
        <f>L10</f>
        <v>25</v>
      </c>
      <c r="P17" s="45"/>
      <c r="Q17" s="45">
        <f>I7</f>
        <v>7</v>
      </c>
      <c r="R17" s="45">
        <f>I8</f>
        <v>1</v>
      </c>
      <c r="S17" s="45">
        <f>I9</f>
        <v>0</v>
      </c>
      <c r="T17" s="45">
        <f>I10</f>
        <v>10</v>
      </c>
      <c r="U17" s="45">
        <f>J7</f>
        <v>7</v>
      </c>
      <c r="V17" s="45">
        <f>J8</f>
        <v>4</v>
      </c>
      <c r="W17" s="45">
        <f>J9</f>
        <v>0</v>
      </c>
      <c r="X17" s="45">
        <f>J10</f>
        <v>7</v>
      </c>
    </row>
    <row r="18" spans="1:24">
      <c r="A18" t="s">
        <v>226</v>
      </c>
      <c r="B18">
        <v>1</v>
      </c>
      <c r="C18">
        <v>0</v>
      </c>
      <c r="D18" s="10">
        <v>0</v>
      </c>
      <c r="E18">
        <v>0</v>
      </c>
      <c r="F18" t="s">
        <v>246</v>
      </c>
      <c r="G18" t="s">
        <v>177</v>
      </c>
    </row>
    <row r="19" spans="1:24">
      <c r="A19" t="s">
        <v>227</v>
      </c>
      <c r="B19">
        <v>1</v>
      </c>
      <c r="C19">
        <v>0</v>
      </c>
      <c r="D19">
        <v>3</v>
      </c>
      <c r="E19">
        <v>1</v>
      </c>
      <c r="F19" t="s">
        <v>247</v>
      </c>
      <c r="G19" t="s">
        <v>177</v>
      </c>
    </row>
    <row r="20" spans="1:24">
      <c r="A20" t="s">
        <v>209</v>
      </c>
      <c r="B20">
        <v>159</v>
      </c>
      <c r="C20">
        <v>1</v>
      </c>
      <c r="D20" t="s">
        <v>250</v>
      </c>
      <c r="E20" t="s">
        <v>250</v>
      </c>
      <c r="F20" t="s">
        <v>228</v>
      </c>
      <c r="G20" t="s">
        <v>177</v>
      </c>
    </row>
    <row r="21" spans="1:24">
      <c r="B21">
        <v>1</v>
      </c>
      <c r="C21" t="s">
        <v>249</v>
      </c>
      <c r="D21" t="s">
        <v>249</v>
      </c>
      <c r="E21" t="s">
        <v>249</v>
      </c>
      <c r="F21" t="s">
        <v>238</v>
      </c>
      <c r="G21" t="s">
        <v>177</v>
      </c>
    </row>
    <row r="22" spans="1:24">
      <c r="G22" t="s">
        <v>178</v>
      </c>
    </row>
    <row r="23" spans="1:24">
      <c r="G23" t="s">
        <v>177</v>
      </c>
    </row>
  </sheetData>
  <autoFilter ref="A1:F1" xr:uid="{35E66CB5-D053-441C-911E-350FA5286A3D}">
    <sortState xmlns:xlrd2="http://schemas.microsoft.com/office/spreadsheetml/2017/richdata2" ref="A2:F23">
      <sortCondition ref="C1"/>
    </sortState>
  </autoFilter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DAE07-39CE-4464-B046-6B7B19076E6E}">
  <dimension ref="A1:X25"/>
  <sheetViews>
    <sheetView workbookViewId="0">
      <selection activeCell="G17" sqref="G17:X17"/>
    </sheetView>
  </sheetViews>
  <sheetFormatPr defaultRowHeight="15"/>
  <cols>
    <col min="1" max="1" width="27.7109375" customWidth="1"/>
  </cols>
  <sheetData>
    <row r="1" spans="1:17">
      <c r="A1" t="s">
        <v>0</v>
      </c>
      <c r="B1" t="s">
        <v>1</v>
      </c>
      <c r="C1" t="s">
        <v>58</v>
      </c>
      <c r="D1" t="s">
        <v>34</v>
      </c>
      <c r="E1" t="s">
        <v>33</v>
      </c>
    </row>
    <row r="2" spans="1:17">
      <c r="A2" t="s">
        <v>253</v>
      </c>
      <c r="B2">
        <v>118</v>
      </c>
      <c r="C2">
        <v>1</v>
      </c>
      <c r="D2" t="str">
        <f>IF(C2=1,"NA")</f>
        <v>NA</v>
      </c>
      <c r="E2" t="str">
        <f>IF(C2=1,"NA")</f>
        <v>NA</v>
      </c>
      <c r="F2" t="str">
        <f>CONCATENATE($P$2,A2,$Q$2)</f>
        <v>The time is now for us to invest in our kids. They are our future citizens.</v>
      </c>
      <c r="G2" t="s">
        <v>177</v>
      </c>
      <c r="H2" s="28" t="s">
        <v>168</v>
      </c>
      <c r="I2" s="29">
        <f>SUM(B:B)</f>
        <v>202</v>
      </c>
      <c r="J2" s="29"/>
      <c r="K2" s="30"/>
      <c r="L2" s="29" t="s">
        <v>184</v>
      </c>
      <c r="M2" s="31">
        <f>I3/I2</f>
        <v>0.82673267326732669</v>
      </c>
      <c r="N2" s="32"/>
      <c r="P2" t="s">
        <v>268</v>
      </c>
      <c r="Q2" t="s">
        <v>269</v>
      </c>
    </row>
    <row r="3" spans="1:17">
      <c r="A3" t="s">
        <v>254</v>
      </c>
      <c r="B3">
        <v>28</v>
      </c>
      <c r="C3">
        <v>1</v>
      </c>
      <c r="D3" t="str">
        <f t="shared" ref="D3:D17" si="0">IF(C3=1,"NA")</f>
        <v>NA</v>
      </c>
      <c r="E3" t="str">
        <f t="shared" ref="E3:E17" si="1">IF(C3=1,"NA")</f>
        <v>NA</v>
      </c>
      <c r="F3" t="str">
        <f t="shared" ref="F3:F17" si="2">CONCATENATE($P$2,A3,$Q$2)</f>
        <v>The time is now for us to invest in our kids. they are our future citizens.</v>
      </c>
      <c r="G3" t="s">
        <v>177</v>
      </c>
      <c r="H3" s="33" t="s">
        <v>169</v>
      </c>
      <c r="I3" s="1">
        <f>SUMIF(C:C, 1, $B:$B)</f>
        <v>167</v>
      </c>
      <c r="J3" s="1"/>
      <c r="N3" s="34"/>
    </row>
    <row r="4" spans="1:17">
      <c r="A4" t="s">
        <v>255</v>
      </c>
      <c r="B4">
        <v>13</v>
      </c>
      <c r="C4">
        <v>0</v>
      </c>
      <c r="D4">
        <v>0</v>
      </c>
      <c r="E4">
        <v>0</v>
      </c>
      <c r="F4" t="str">
        <f t="shared" si="2"/>
        <v>The time is now for us to invest in our kids. They are future citizens.</v>
      </c>
      <c r="G4" t="s">
        <v>177</v>
      </c>
      <c r="H4" s="33" t="s">
        <v>170</v>
      </c>
      <c r="I4" s="1">
        <f>SUMIF(C:C, 0, $B:$B)</f>
        <v>34</v>
      </c>
      <c r="J4" s="1"/>
      <c r="N4" s="34"/>
    </row>
    <row r="5" spans="1:17">
      <c r="A5" t="s">
        <v>256</v>
      </c>
      <c r="B5">
        <v>12</v>
      </c>
      <c r="C5">
        <v>1</v>
      </c>
      <c r="D5" t="str">
        <f t="shared" si="0"/>
        <v>NA</v>
      </c>
      <c r="E5" t="str">
        <f t="shared" si="1"/>
        <v>NA</v>
      </c>
      <c r="F5" t="str">
        <f t="shared" si="2"/>
        <v>The time is now for us to invest in our kids. They're our future citizens.</v>
      </c>
      <c r="G5" t="s">
        <v>177</v>
      </c>
      <c r="H5" s="33" t="s">
        <v>171</v>
      </c>
      <c r="I5" s="1">
        <f>I11</f>
        <v>8</v>
      </c>
      <c r="J5" s="1"/>
      <c r="N5" s="34"/>
    </row>
    <row r="6" spans="1:17">
      <c r="A6" t="s">
        <v>257</v>
      </c>
      <c r="B6">
        <v>9</v>
      </c>
      <c r="C6">
        <v>0</v>
      </c>
      <c r="D6">
        <v>0</v>
      </c>
      <c r="E6">
        <v>0</v>
      </c>
      <c r="F6" t="str">
        <f t="shared" si="2"/>
        <v>The time is now for us to invest in our kids. They are our citizens.</v>
      </c>
      <c r="G6" t="s">
        <v>177</v>
      </c>
      <c r="H6" s="33" t="s">
        <v>178</v>
      </c>
      <c r="I6" s="1" t="s">
        <v>34</v>
      </c>
      <c r="J6" s="1" t="s">
        <v>33</v>
      </c>
      <c r="K6" s="1" t="s">
        <v>181</v>
      </c>
      <c r="L6" s="1" t="s">
        <v>182</v>
      </c>
      <c r="M6" s="13" t="s">
        <v>179</v>
      </c>
      <c r="N6" s="35" t="s">
        <v>180</v>
      </c>
    </row>
    <row r="7" spans="1:17">
      <c r="A7" t="s">
        <v>258</v>
      </c>
      <c r="B7">
        <v>4</v>
      </c>
      <c r="C7">
        <v>1</v>
      </c>
      <c r="D7" t="str">
        <f t="shared" si="0"/>
        <v>NA</v>
      </c>
      <c r="E7" t="str">
        <f t="shared" si="1"/>
        <v>NA</v>
      </c>
      <c r="F7" t="str">
        <f t="shared" si="2"/>
        <v>The time is now for us to invest in our kids. They´re our future citizens.</v>
      </c>
      <c r="G7" t="s">
        <v>177</v>
      </c>
      <c r="H7" s="36" t="s">
        <v>173</v>
      </c>
      <c r="I7" s="1">
        <f>COUNTIF(D:D,0)</f>
        <v>6</v>
      </c>
      <c r="J7" s="1">
        <f>COUNTIF(E:E,0)</f>
        <v>8</v>
      </c>
      <c r="K7" s="37">
        <f>SUMIF(D:D, 0, $B:$B)</f>
        <v>32</v>
      </c>
      <c r="L7" s="37">
        <f>SUMIF(E:E, 0, $B:$B)</f>
        <v>34</v>
      </c>
      <c r="M7" s="38">
        <f>K7/$I$4</f>
        <v>0.94117647058823528</v>
      </c>
      <c r="N7" s="39">
        <f t="shared" ref="N7:N10" si="3">L7/$I$4</f>
        <v>1</v>
      </c>
    </row>
    <row r="8" spans="1:17">
      <c r="A8" t="s">
        <v>259</v>
      </c>
      <c r="B8">
        <v>4</v>
      </c>
      <c r="C8">
        <v>0</v>
      </c>
      <c r="D8">
        <v>0</v>
      </c>
      <c r="E8">
        <v>0</v>
      </c>
      <c r="F8" t="str">
        <f t="shared" si="2"/>
        <v>The time is now for us to invest in our kids. they are our citizens.</v>
      </c>
      <c r="G8" t="s">
        <v>177</v>
      </c>
      <c r="H8" s="33" t="s">
        <v>174</v>
      </c>
      <c r="I8" s="1">
        <f>COUNTIF(D:D,1)</f>
        <v>1</v>
      </c>
      <c r="J8" s="1">
        <f>COUNTIF(E:E,1)</f>
        <v>0</v>
      </c>
      <c r="K8" s="37">
        <f>SUMIF(D:D, 1, $B:$B)</f>
        <v>1</v>
      </c>
      <c r="L8" s="37">
        <f>SUMIF(E:E, 1, $B:$B)</f>
        <v>0</v>
      </c>
      <c r="M8" s="38">
        <f t="shared" ref="M8:M10" si="4">K8/$I$4</f>
        <v>2.9411764705882353E-2</v>
      </c>
      <c r="N8" s="39">
        <f t="shared" si="3"/>
        <v>0</v>
      </c>
    </row>
    <row r="9" spans="1:17">
      <c r="A9" t="s">
        <v>260</v>
      </c>
      <c r="B9">
        <v>3</v>
      </c>
      <c r="C9">
        <v>1</v>
      </c>
      <c r="D9" t="str">
        <f>IF(C9=1,"NA")</f>
        <v>NA</v>
      </c>
      <c r="E9" t="str">
        <f>IF(C9=1,"NA")</f>
        <v>NA</v>
      </c>
      <c r="F9" t="str">
        <f t="shared" si="2"/>
        <v>The time is now for us to invest in our kids. they're our future citizens.</v>
      </c>
      <c r="G9" t="s">
        <v>177</v>
      </c>
      <c r="H9" s="33" t="s">
        <v>175</v>
      </c>
      <c r="I9" s="1">
        <f>COUNTIF(D:D,2)</f>
        <v>0</v>
      </c>
      <c r="J9" s="1">
        <f>COUNTIF(E:E,2)</f>
        <v>0</v>
      </c>
      <c r="K9" s="37">
        <f>SUMIF(D:D, 2, $B:$B)</f>
        <v>0</v>
      </c>
      <c r="L9" s="37">
        <f>SUMIF(E:E, 2, $B:$B)</f>
        <v>0</v>
      </c>
      <c r="M9" s="38">
        <f t="shared" si="4"/>
        <v>0</v>
      </c>
      <c r="N9" s="39">
        <f t="shared" si="3"/>
        <v>0</v>
      </c>
    </row>
    <row r="10" spans="1:17">
      <c r="A10" t="s">
        <v>261</v>
      </c>
      <c r="B10">
        <v>3</v>
      </c>
      <c r="C10">
        <v>0</v>
      </c>
      <c r="D10">
        <v>0</v>
      </c>
      <c r="E10">
        <v>0</v>
      </c>
      <c r="F10" t="str">
        <f t="shared" si="2"/>
        <v>The time is now for us to invest in our kids. they are future citizens.</v>
      </c>
      <c r="G10" t="s">
        <v>177</v>
      </c>
      <c r="H10" s="33" t="s">
        <v>176</v>
      </c>
      <c r="I10" s="1">
        <f>COUNTIF(D:D,3)</f>
        <v>1</v>
      </c>
      <c r="J10" s="1">
        <f>COUNTIF(E:E,3)</f>
        <v>0</v>
      </c>
      <c r="K10" s="37">
        <f>SUMIF(D:D, 3, $B:$B)</f>
        <v>1</v>
      </c>
      <c r="L10" s="37">
        <f>SUMIF(E:E, 3, $B:$B)</f>
        <v>0</v>
      </c>
      <c r="M10" s="38">
        <f t="shared" si="4"/>
        <v>2.9411764705882353E-2</v>
      </c>
      <c r="N10" s="39">
        <f t="shared" si="3"/>
        <v>0</v>
      </c>
    </row>
    <row r="11" spans="1:17">
      <c r="A11" t="s">
        <v>262</v>
      </c>
      <c r="B11">
        <v>2</v>
      </c>
      <c r="C11">
        <v>0</v>
      </c>
      <c r="D11">
        <v>0</v>
      </c>
      <c r="E11">
        <v>0</v>
      </c>
      <c r="F11" t="str">
        <f t="shared" si="2"/>
        <v>The time is now for us to invest in our kids. They're our citizens.</v>
      </c>
      <c r="G11" t="s">
        <v>177</v>
      </c>
      <c r="H11" s="40"/>
      <c r="I11">
        <f t="shared" ref="I11:N11" si="5">SUM(I7:I10)</f>
        <v>8</v>
      </c>
      <c r="J11">
        <f t="shared" si="5"/>
        <v>8</v>
      </c>
      <c r="K11">
        <f t="shared" si="5"/>
        <v>34</v>
      </c>
      <c r="L11">
        <f t="shared" si="5"/>
        <v>34</v>
      </c>
      <c r="M11">
        <f t="shared" si="5"/>
        <v>1</v>
      </c>
      <c r="N11" s="34">
        <f t="shared" si="5"/>
        <v>1</v>
      </c>
    </row>
    <row r="12" spans="1:17">
      <c r="A12" t="s">
        <v>263</v>
      </c>
      <c r="B12">
        <v>1</v>
      </c>
      <c r="C12">
        <v>1</v>
      </c>
      <c r="D12" t="str">
        <f t="shared" si="0"/>
        <v>NA</v>
      </c>
      <c r="E12" t="str">
        <f t="shared" si="1"/>
        <v>NA</v>
      </c>
      <c r="F12" t="str">
        <f t="shared" si="2"/>
        <v>The time is now for us to invest in our kids. they´re our future citizens.</v>
      </c>
      <c r="G12" t="s">
        <v>177</v>
      </c>
      <c r="H12" s="40"/>
      <c r="N12" s="34"/>
    </row>
    <row r="13" spans="1:17">
      <c r="B13">
        <v>1</v>
      </c>
      <c r="C13" t="s">
        <v>249</v>
      </c>
      <c r="D13" t="s">
        <v>249</v>
      </c>
      <c r="E13" t="s">
        <v>249</v>
      </c>
      <c r="F13" t="str">
        <f t="shared" si="2"/>
        <v>The time is now for us to invest in our kids.  citizens.</v>
      </c>
      <c r="G13" t="s">
        <v>177</v>
      </c>
      <c r="H13" s="40"/>
      <c r="N13" s="34"/>
    </row>
    <row r="14" spans="1:17">
      <c r="A14" t="s">
        <v>264</v>
      </c>
      <c r="B14">
        <v>1</v>
      </c>
      <c r="C14">
        <v>0</v>
      </c>
      <c r="D14">
        <v>0</v>
      </c>
      <c r="E14">
        <v>0</v>
      </c>
      <c r="F14" t="str">
        <f t="shared" si="2"/>
        <v>The time is now for us to invest in our kids. They are citizens.</v>
      </c>
      <c r="G14" t="s">
        <v>177</v>
      </c>
      <c r="H14" s="40" t="s">
        <v>251</v>
      </c>
      <c r="I14" t="s">
        <v>252</v>
      </c>
      <c r="N14" s="34"/>
    </row>
    <row r="15" spans="1:17">
      <c r="A15" t="s">
        <v>265</v>
      </c>
      <c r="B15">
        <v>1</v>
      </c>
      <c r="C15">
        <v>0</v>
      </c>
      <c r="D15">
        <v>3</v>
      </c>
      <c r="E15">
        <v>0</v>
      </c>
      <c r="F15" t="str">
        <f t="shared" si="2"/>
        <v>The time is now for us to invest in our kids. They are our future's citizens.</v>
      </c>
      <c r="G15" t="s">
        <v>177</v>
      </c>
      <c r="H15" s="41"/>
      <c r="I15" s="42"/>
      <c r="J15" s="42"/>
      <c r="K15" s="42"/>
      <c r="L15" s="42"/>
      <c r="M15" s="42"/>
      <c r="N15" s="43"/>
    </row>
    <row r="16" spans="1:17">
      <c r="A16" t="s">
        <v>266</v>
      </c>
      <c r="B16">
        <v>1</v>
      </c>
      <c r="C16">
        <v>0</v>
      </c>
      <c r="D16">
        <v>1</v>
      </c>
      <c r="E16">
        <v>0</v>
      </c>
      <c r="F16" t="str">
        <f t="shared" si="2"/>
        <v>The time is now for us to invest in our kids. They are the future citizens.</v>
      </c>
      <c r="G16" t="s">
        <v>177</v>
      </c>
    </row>
    <row r="17" spans="1:24">
      <c r="A17" t="s">
        <v>267</v>
      </c>
      <c r="B17">
        <v>1</v>
      </c>
      <c r="C17">
        <v>1</v>
      </c>
      <c r="D17" t="str">
        <f t="shared" si="0"/>
        <v>NA</v>
      </c>
      <c r="E17" t="str">
        <f t="shared" si="1"/>
        <v>NA</v>
      </c>
      <c r="F17" t="str">
        <f t="shared" si="2"/>
        <v>The time is now for us to invest in our kids. They`re our future citizens.</v>
      </c>
      <c r="G17" s="44">
        <f>M2</f>
        <v>0.82673267326732669</v>
      </c>
      <c r="H17" s="45">
        <f>K7</f>
        <v>32</v>
      </c>
      <c r="I17" s="45">
        <f>K8</f>
        <v>1</v>
      </c>
      <c r="J17" s="45">
        <f>K9</f>
        <v>0</v>
      </c>
      <c r="K17" s="45">
        <f>K10</f>
        <v>1</v>
      </c>
      <c r="L17" s="45">
        <f>L7</f>
        <v>34</v>
      </c>
      <c r="M17" s="45">
        <f>L8</f>
        <v>0</v>
      </c>
      <c r="N17" s="45">
        <f>L9</f>
        <v>0</v>
      </c>
      <c r="O17" s="45">
        <f>L10</f>
        <v>0</v>
      </c>
      <c r="P17" s="45"/>
      <c r="Q17" s="45">
        <f>I7</f>
        <v>6</v>
      </c>
      <c r="R17" s="45">
        <f>I8</f>
        <v>1</v>
      </c>
      <c r="S17" s="45">
        <f>I9</f>
        <v>0</v>
      </c>
      <c r="T17" s="45">
        <f>I10</f>
        <v>1</v>
      </c>
      <c r="U17" s="45">
        <f>J7</f>
        <v>8</v>
      </c>
      <c r="V17" s="45">
        <f>J8</f>
        <v>0</v>
      </c>
      <c r="W17" s="45">
        <f>J9</f>
        <v>0</v>
      </c>
      <c r="X17" s="45">
        <f>J10</f>
        <v>0</v>
      </c>
    </row>
    <row r="18" spans="1:24">
      <c r="G18" t="s">
        <v>177</v>
      </c>
    </row>
    <row r="19" spans="1:24">
      <c r="G19" t="s">
        <v>177</v>
      </c>
    </row>
    <row r="20" spans="1:24">
      <c r="G20" t="s">
        <v>177</v>
      </c>
    </row>
    <row r="21" spans="1:24">
      <c r="G21" t="s">
        <v>177</v>
      </c>
    </row>
    <row r="22" spans="1:24">
      <c r="G22" t="s">
        <v>177</v>
      </c>
    </row>
    <row r="23" spans="1:24">
      <c r="G23" t="s">
        <v>177</v>
      </c>
    </row>
    <row r="24" spans="1:24">
      <c r="G24" t="s">
        <v>177</v>
      </c>
    </row>
    <row r="25" spans="1:24">
      <c r="G25" t="s">
        <v>177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A7ECB6-9CAD-4F29-8D43-7DF830542648}">
  <dimension ref="A1:X19"/>
  <sheetViews>
    <sheetView workbookViewId="0">
      <selection activeCell="H20" sqref="H20"/>
    </sheetView>
  </sheetViews>
  <sheetFormatPr defaultRowHeight="15"/>
  <cols>
    <col min="1" max="1" width="25.5703125" customWidth="1"/>
  </cols>
  <sheetData>
    <row r="1" spans="1:17">
      <c r="A1" t="s">
        <v>0</v>
      </c>
      <c r="B1" t="s">
        <v>1</v>
      </c>
      <c r="C1" t="s">
        <v>58</v>
      </c>
      <c r="D1" t="s">
        <v>34</v>
      </c>
      <c r="E1" t="s">
        <v>33</v>
      </c>
      <c r="P1" t="s">
        <v>272</v>
      </c>
    </row>
    <row r="2" spans="1:17">
      <c r="A2" t="s">
        <v>273</v>
      </c>
      <c r="B2">
        <v>191</v>
      </c>
      <c r="C2">
        <v>1</v>
      </c>
      <c r="D2" t="str">
        <f>IF(C2=1,"NA")</f>
        <v>NA</v>
      </c>
      <c r="E2" t="str">
        <f>IF(C2=1,"NA")</f>
        <v>NA</v>
      </c>
      <c r="F2" s="4" t="str">
        <f>CONCATENATE($P$2,A2,$Q$2)</f>
        <v>They've been conditioned to define themselves in the strict and narrow terms of grades and percentiles.</v>
      </c>
      <c r="G2" t="s">
        <v>177</v>
      </c>
      <c r="H2" s="28" t="s">
        <v>168</v>
      </c>
      <c r="I2" s="29">
        <f>SUM(B:B)</f>
        <v>202</v>
      </c>
      <c r="J2" s="29"/>
      <c r="K2" s="30"/>
      <c r="L2" s="29" t="s">
        <v>184</v>
      </c>
      <c r="M2" s="31">
        <f>I3/I2</f>
        <v>0.9455445544554455</v>
      </c>
      <c r="N2" s="32"/>
      <c r="P2" s="1" t="s">
        <v>281</v>
      </c>
      <c r="Q2" s="2" t="s">
        <v>282</v>
      </c>
    </row>
    <row r="3" spans="1:17">
      <c r="A3" t="s">
        <v>274</v>
      </c>
      <c r="B3">
        <v>4</v>
      </c>
      <c r="C3">
        <v>0</v>
      </c>
      <c r="D3">
        <v>3</v>
      </c>
      <c r="E3">
        <v>3</v>
      </c>
      <c r="F3" s="4" t="str">
        <f t="shared" ref="F3:F10" si="0">CONCATENATE($P$2,A3,$Q$2)</f>
        <v>They've been conditioned to define themselfs in the strict and narrow terms of grades and percentiles.</v>
      </c>
      <c r="G3" t="s">
        <v>177</v>
      </c>
      <c r="H3" s="33" t="s">
        <v>169</v>
      </c>
      <c r="I3" s="1">
        <f>SUMIF(C:C, 1, $B:$B)</f>
        <v>191</v>
      </c>
      <c r="J3" s="1"/>
      <c r="N3" s="34"/>
      <c r="P3" t="s">
        <v>270</v>
      </c>
      <c r="Q3" t="s">
        <v>271</v>
      </c>
    </row>
    <row r="4" spans="1:17">
      <c r="B4">
        <v>1</v>
      </c>
      <c r="C4" t="s">
        <v>249</v>
      </c>
      <c r="D4" t="s">
        <v>249</v>
      </c>
      <c r="E4" t="s">
        <v>249</v>
      </c>
      <c r="F4" s="4" t="str">
        <f t="shared" si="0"/>
        <v>They've been conditioned  in the strict and narrow terms of grades and percentiles.</v>
      </c>
      <c r="G4" t="s">
        <v>177</v>
      </c>
      <c r="H4" s="33" t="s">
        <v>170</v>
      </c>
      <c r="I4" s="1">
        <f>SUMIF(C:C, 0, $B:$B)</f>
        <v>10</v>
      </c>
      <c r="J4" s="1"/>
      <c r="N4" s="34"/>
    </row>
    <row r="5" spans="1:17">
      <c r="A5" t="s">
        <v>275</v>
      </c>
      <c r="B5">
        <v>1</v>
      </c>
      <c r="C5">
        <v>0</v>
      </c>
      <c r="D5">
        <v>3</v>
      </c>
      <c r="E5">
        <v>3</v>
      </c>
      <c r="F5" s="4" t="str">
        <f t="shared" si="0"/>
        <v>They've been conditioned to define themeselves in the strict and narrow terms of grades and percentiles.</v>
      </c>
      <c r="G5" t="s">
        <v>177</v>
      </c>
      <c r="H5" s="33" t="s">
        <v>171</v>
      </c>
      <c r="I5" s="1">
        <f>I11</f>
        <v>7</v>
      </c>
      <c r="J5" s="1"/>
      <c r="N5" s="34"/>
    </row>
    <row r="6" spans="1:17">
      <c r="A6" t="s">
        <v>276</v>
      </c>
      <c r="B6">
        <v>1</v>
      </c>
      <c r="C6">
        <v>0</v>
      </c>
      <c r="D6">
        <v>0</v>
      </c>
      <c r="E6">
        <v>0</v>
      </c>
      <c r="F6" s="4" t="str">
        <f t="shared" si="0"/>
        <v>They've been conditioned to define themself in the strict and narrow terms of grades and percentiles.</v>
      </c>
      <c r="G6" t="s">
        <v>177</v>
      </c>
      <c r="H6" s="33" t="s">
        <v>178</v>
      </c>
      <c r="I6" s="1" t="s">
        <v>34</v>
      </c>
      <c r="J6" s="1" t="s">
        <v>33</v>
      </c>
      <c r="K6" s="1" t="s">
        <v>181</v>
      </c>
      <c r="L6" s="1" t="s">
        <v>182</v>
      </c>
      <c r="M6" s="13" t="s">
        <v>179</v>
      </c>
      <c r="N6" s="35" t="s">
        <v>180</v>
      </c>
    </row>
    <row r="7" spans="1:17">
      <c r="A7" t="s">
        <v>277</v>
      </c>
      <c r="B7">
        <v>1</v>
      </c>
      <c r="C7">
        <v>0</v>
      </c>
      <c r="D7">
        <v>2</v>
      </c>
      <c r="E7">
        <v>3</v>
      </c>
      <c r="F7" s="4" t="str">
        <f t="shared" si="0"/>
        <v>They've been conditioned to define themselfe in the strict and narrow terms of grades and percentiles.</v>
      </c>
      <c r="G7" t="s">
        <v>177</v>
      </c>
      <c r="H7" s="36" t="s">
        <v>173</v>
      </c>
      <c r="I7" s="1">
        <f>COUNTIF(D:D,0)</f>
        <v>1</v>
      </c>
      <c r="J7" s="1">
        <f>COUNTIF(E:E,0)</f>
        <v>1</v>
      </c>
      <c r="K7" s="37">
        <f>SUMIF(D:D, 0, $B:$B)</f>
        <v>1</v>
      </c>
      <c r="L7" s="37">
        <f>SUMIF(E:E, 0, $B:$B)</f>
        <v>1</v>
      </c>
      <c r="M7" s="38">
        <f>K7/$I$4</f>
        <v>0.1</v>
      </c>
      <c r="N7" s="39">
        <f t="shared" ref="N7:N10" si="1">L7/$I$4</f>
        <v>0.1</v>
      </c>
    </row>
    <row r="8" spans="1:17">
      <c r="A8" t="s">
        <v>278</v>
      </c>
      <c r="B8">
        <v>1</v>
      </c>
      <c r="C8">
        <v>0</v>
      </c>
      <c r="D8">
        <v>3</v>
      </c>
      <c r="E8">
        <v>3</v>
      </c>
      <c r="F8" s="4" t="str">
        <f t="shared" si="0"/>
        <v>They've been conditioned to define themseves in the strict and narrow terms of grades and percentiles.</v>
      </c>
      <c r="G8" t="s">
        <v>177</v>
      </c>
      <c r="H8" s="33" t="s">
        <v>174</v>
      </c>
      <c r="I8" s="1">
        <f>COUNTIF(D:D,1)</f>
        <v>0</v>
      </c>
      <c r="J8" s="1">
        <f>COUNTIF(E:E,1)</f>
        <v>0</v>
      </c>
      <c r="K8" s="37">
        <f>SUMIF(D:D, 1, $B:$B)</f>
        <v>0</v>
      </c>
      <c r="L8" s="37">
        <f>SUMIF(E:E, 1, $B:$B)</f>
        <v>0</v>
      </c>
      <c r="M8" s="38">
        <f t="shared" ref="M8:M10" si="2">K8/$I$4</f>
        <v>0</v>
      </c>
      <c r="N8" s="39">
        <f t="shared" si="1"/>
        <v>0</v>
      </c>
    </row>
    <row r="9" spans="1:17">
      <c r="A9" t="s">
        <v>279</v>
      </c>
      <c r="B9">
        <v>1</v>
      </c>
      <c r="C9">
        <v>0</v>
      </c>
      <c r="D9">
        <v>3</v>
      </c>
      <c r="E9">
        <v>3</v>
      </c>
      <c r="F9" s="4" t="str">
        <f t="shared" si="0"/>
        <v>They've been conditioned to defined them selves in the strict and narrow terms of grades and percentiles.</v>
      </c>
      <c r="G9" t="s">
        <v>177</v>
      </c>
      <c r="H9" s="33" t="s">
        <v>175</v>
      </c>
      <c r="I9" s="1">
        <f>COUNTIF(D:D,2)</f>
        <v>1</v>
      </c>
      <c r="J9" s="1">
        <f>COUNTIF(E:E,2)</f>
        <v>0</v>
      </c>
      <c r="K9" s="37">
        <f>SUMIF(D:D, 2, $B:$B)</f>
        <v>1</v>
      </c>
      <c r="L9" s="37">
        <f>SUMIF(E:E, 2, $B:$B)</f>
        <v>0</v>
      </c>
      <c r="M9" s="38">
        <f t="shared" si="2"/>
        <v>0.1</v>
      </c>
      <c r="N9" s="39">
        <f t="shared" si="1"/>
        <v>0</v>
      </c>
    </row>
    <row r="10" spans="1:17">
      <c r="A10" t="s">
        <v>280</v>
      </c>
      <c r="B10">
        <v>1</v>
      </c>
      <c r="C10">
        <v>0</v>
      </c>
      <c r="D10">
        <v>3</v>
      </c>
      <c r="E10">
        <v>3</v>
      </c>
      <c r="F10" s="4" t="str">
        <f t="shared" si="0"/>
        <v>They've been conditioned todefine themselves in the strict and narrow terms of grades and percentiles.</v>
      </c>
      <c r="G10" t="s">
        <v>177</v>
      </c>
      <c r="H10" s="33" t="s">
        <v>176</v>
      </c>
      <c r="I10" s="1">
        <f>COUNTIF(D:D,3)</f>
        <v>5</v>
      </c>
      <c r="J10" s="1">
        <f>COUNTIF(E:E,3)</f>
        <v>6</v>
      </c>
      <c r="K10" s="37">
        <f>SUMIF(D:D, 3, $B:$B)</f>
        <v>8</v>
      </c>
      <c r="L10" s="37">
        <f>SUMIF(E:E, 3, $B:$B)</f>
        <v>9</v>
      </c>
      <c r="M10" s="38">
        <f t="shared" si="2"/>
        <v>0.8</v>
      </c>
      <c r="N10" s="39">
        <f t="shared" si="1"/>
        <v>0.9</v>
      </c>
    </row>
    <row r="11" spans="1:17">
      <c r="F11" s="4"/>
      <c r="G11" t="s">
        <v>177</v>
      </c>
      <c r="H11" s="40"/>
      <c r="I11">
        <f t="shared" ref="I11:N11" si="3">SUM(I7:I10)</f>
        <v>7</v>
      </c>
      <c r="J11">
        <f t="shared" si="3"/>
        <v>7</v>
      </c>
      <c r="K11">
        <f t="shared" si="3"/>
        <v>10</v>
      </c>
      <c r="L11">
        <f t="shared" si="3"/>
        <v>10</v>
      </c>
      <c r="M11">
        <f t="shared" si="3"/>
        <v>1</v>
      </c>
      <c r="N11" s="34">
        <f t="shared" si="3"/>
        <v>1</v>
      </c>
    </row>
    <row r="12" spans="1:17">
      <c r="F12" s="4"/>
      <c r="G12" t="s">
        <v>177</v>
      </c>
      <c r="H12" s="40"/>
      <c r="N12" s="34"/>
    </row>
    <row r="13" spans="1:17">
      <c r="F13" s="4"/>
      <c r="G13" t="s">
        <v>177</v>
      </c>
      <c r="H13" s="40"/>
      <c r="N13" s="34"/>
    </row>
    <row r="14" spans="1:17">
      <c r="F14" s="4"/>
      <c r="G14" t="s">
        <v>177</v>
      </c>
      <c r="H14" s="40" t="s">
        <v>251</v>
      </c>
      <c r="I14" t="s">
        <v>252</v>
      </c>
      <c r="N14" s="34"/>
    </row>
    <row r="15" spans="1:17">
      <c r="F15" s="4"/>
      <c r="G15" t="s">
        <v>177</v>
      </c>
      <c r="H15" s="41"/>
      <c r="I15" s="42"/>
      <c r="J15" s="42"/>
      <c r="K15" s="42"/>
      <c r="L15" s="42"/>
      <c r="M15" s="42"/>
      <c r="N15" s="43"/>
    </row>
    <row r="16" spans="1:17">
      <c r="F16" s="4"/>
      <c r="G16" t="s">
        <v>177</v>
      </c>
    </row>
    <row r="17" spans="6:24">
      <c r="F17" s="4"/>
      <c r="G17" s="44">
        <f>M2</f>
        <v>0.9455445544554455</v>
      </c>
      <c r="H17" s="45">
        <f>K7</f>
        <v>1</v>
      </c>
      <c r="I17" s="45">
        <f>K8</f>
        <v>0</v>
      </c>
      <c r="J17" s="45">
        <f>K9</f>
        <v>1</v>
      </c>
      <c r="K17" s="45">
        <f>K10</f>
        <v>8</v>
      </c>
      <c r="L17" s="45">
        <f>L7</f>
        <v>1</v>
      </c>
      <c r="M17" s="45">
        <f>L8</f>
        <v>0</v>
      </c>
      <c r="N17" s="45">
        <f>L9</f>
        <v>0</v>
      </c>
      <c r="O17" s="45">
        <f>L10</f>
        <v>9</v>
      </c>
      <c r="P17" s="45"/>
      <c r="Q17" s="45">
        <f>I7</f>
        <v>1</v>
      </c>
      <c r="R17" s="45">
        <f>I8</f>
        <v>0</v>
      </c>
      <c r="S17" s="45">
        <f>I9</f>
        <v>1</v>
      </c>
      <c r="T17" s="45">
        <f>I10</f>
        <v>5</v>
      </c>
      <c r="U17" s="45">
        <f>J7</f>
        <v>1</v>
      </c>
      <c r="V17" s="45">
        <f>J8</f>
        <v>0</v>
      </c>
      <c r="W17" s="45">
        <f>J9</f>
        <v>0</v>
      </c>
      <c r="X17" s="45">
        <f>J10</f>
        <v>6</v>
      </c>
    </row>
    <row r="18" spans="6:24">
      <c r="G18" t="s">
        <v>177</v>
      </c>
    </row>
    <row r="19" spans="6:24">
      <c r="G19" t="s">
        <v>177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9C534-F178-43EA-9926-4E3EECF69678}">
  <dimension ref="A1:X19"/>
  <sheetViews>
    <sheetView tabSelected="1" workbookViewId="0">
      <selection activeCell="B14" sqref="B14"/>
    </sheetView>
  </sheetViews>
  <sheetFormatPr defaultRowHeight="15"/>
  <cols>
    <col min="1" max="1" width="29.7109375" customWidth="1"/>
    <col min="6" max="6" width="14.140625" customWidth="1"/>
  </cols>
  <sheetData>
    <row r="1" spans="1:17">
      <c r="A1" t="s">
        <v>0</v>
      </c>
      <c r="B1" t="s">
        <v>1</v>
      </c>
      <c r="C1" t="s">
        <v>58</v>
      </c>
      <c r="D1" t="s">
        <v>34</v>
      </c>
      <c r="E1" t="s">
        <v>33</v>
      </c>
      <c r="P1" t="s">
        <v>272</v>
      </c>
    </row>
    <row r="2" spans="1:17">
      <c r="A2" t="s">
        <v>283</v>
      </c>
      <c r="B2">
        <v>74</v>
      </c>
      <c r="C2">
        <v>0</v>
      </c>
      <c r="D2">
        <v>0</v>
      </c>
      <c r="E2">
        <v>0</v>
      </c>
      <c r="F2" s="4" t="str">
        <f>CONCATENATE($P$2,A2,$Q$2)</f>
        <v>Instead, the fossils dated to 235 to 366 thousand years, an incredibly young date for such a small brain individual.</v>
      </c>
      <c r="G2" t="s">
        <v>177</v>
      </c>
      <c r="H2" s="28" t="s">
        <v>168</v>
      </c>
      <c r="I2" s="29">
        <f>SUM(B:B)</f>
        <v>202</v>
      </c>
      <c r="J2" s="29"/>
      <c r="K2" s="30"/>
      <c r="L2" s="29" t="s">
        <v>184</v>
      </c>
      <c r="M2" s="31">
        <f>I3/I2</f>
        <v>0.29702970297029702</v>
      </c>
      <c r="N2" s="32"/>
      <c r="P2" s="4" t="s">
        <v>297</v>
      </c>
      <c r="Q2" s="4" t="s">
        <v>298</v>
      </c>
    </row>
    <row r="3" spans="1:17">
      <c r="A3" t="s">
        <v>285</v>
      </c>
      <c r="B3">
        <v>29</v>
      </c>
      <c r="C3">
        <v>0</v>
      </c>
      <c r="D3">
        <v>1</v>
      </c>
      <c r="E3">
        <v>3</v>
      </c>
      <c r="F3" s="4" t="str">
        <f>CONCATENATE($P$2,A3,$Q$2)</f>
        <v>Instead, the fossils dated to 235 to 366 thousand years, an incredibly young date for such a small brained individual.</v>
      </c>
      <c r="G3" t="s">
        <v>177</v>
      </c>
      <c r="H3" s="33" t="s">
        <v>169</v>
      </c>
      <c r="I3" s="1">
        <f>SUMIF(C:C, 1, $B:$B)</f>
        <v>60</v>
      </c>
      <c r="J3" s="1"/>
      <c r="N3" s="34"/>
      <c r="P3" t="s">
        <v>270</v>
      </c>
      <c r="Q3" t="s">
        <v>271</v>
      </c>
    </row>
    <row r="4" spans="1:17">
      <c r="A4" t="s">
        <v>286</v>
      </c>
      <c r="B4">
        <v>26</v>
      </c>
      <c r="C4">
        <v>0</v>
      </c>
      <c r="D4">
        <v>0</v>
      </c>
      <c r="E4">
        <v>0</v>
      </c>
      <c r="F4" s="4" t="str">
        <f>CONCATENATE($P$2,A4,$Q$2)</f>
        <v>Instead, the fossils dated to 235 to 366 thousand years, an incredibly young date for such a small-brain individual.</v>
      </c>
      <c r="G4" t="s">
        <v>177</v>
      </c>
      <c r="H4" s="33" t="s">
        <v>170</v>
      </c>
      <c r="I4" s="1">
        <f>SUMIF(C:C, 0, $B:$B)</f>
        <v>141</v>
      </c>
      <c r="J4" s="1"/>
      <c r="N4" s="34"/>
    </row>
    <row r="5" spans="1:17">
      <c r="A5" t="s">
        <v>287</v>
      </c>
      <c r="B5">
        <v>2</v>
      </c>
      <c r="C5">
        <v>0</v>
      </c>
      <c r="D5">
        <v>0</v>
      </c>
      <c r="E5">
        <v>0</v>
      </c>
      <c r="F5" s="4" t="str">
        <f>CONCATENATE($P$2,A5,$Q$2)</f>
        <v>Instead, the fossils dated to 235 to 366 thousand years, an incredibly young date for such a small individual.</v>
      </c>
      <c r="G5" t="s">
        <v>177</v>
      </c>
      <c r="H5" s="33" t="s">
        <v>171</v>
      </c>
      <c r="I5" s="1">
        <f>I11</f>
        <v>12</v>
      </c>
      <c r="J5" s="1"/>
      <c r="N5" s="34"/>
    </row>
    <row r="6" spans="1:17">
      <c r="A6" t="s">
        <v>288</v>
      </c>
      <c r="B6">
        <v>2</v>
      </c>
      <c r="C6">
        <v>0</v>
      </c>
      <c r="D6">
        <v>3</v>
      </c>
      <c r="E6">
        <v>2</v>
      </c>
      <c r="F6" s="4" t="str">
        <f>CONCATENATE($P$2,A6,$Q$2)</f>
        <v>Instead, the fossils dated to 235 to 366 thousand years, an incredibly young date for such a smallbrained individual.</v>
      </c>
      <c r="G6" t="s">
        <v>177</v>
      </c>
      <c r="H6" s="33" t="s">
        <v>178</v>
      </c>
      <c r="I6" s="1" t="s">
        <v>34</v>
      </c>
      <c r="J6" s="1" t="s">
        <v>33</v>
      </c>
      <c r="K6" s="1" t="s">
        <v>181</v>
      </c>
      <c r="L6" s="1" t="s">
        <v>182</v>
      </c>
      <c r="M6" s="13" t="s">
        <v>179</v>
      </c>
      <c r="N6" s="35" t="s">
        <v>180</v>
      </c>
    </row>
    <row r="7" spans="1:17">
      <c r="A7" t="s">
        <v>289</v>
      </c>
      <c r="B7">
        <v>2</v>
      </c>
      <c r="C7">
        <v>0</v>
      </c>
      <c r="D7">
        <v>1</v>
      </c>
      <c r="E7">
        <v>0</v>
      </c>
      <c r="F7" s="4" t="str">
        <f>CONCATENATE($P$2,A7,$Q$2)</f>
        <v>Instead, the fossils dated to 235 to 366 thousand years, an incredibly young date for such small brain individual.</v>
      </c>
      <c r="G7" t="s">
        <v>177</v>
      </c>
      <c r="H7" s="36" t="s">
        <v>173</v>
      </c>
      <c r="I7" s="1">
        <f>COUNTIF(D:D,0)</f>
        <v>6</v>
      </c>
      <c r="J7" s="1">
        <f>COUNTIF(E:E,0)</f>
        <v>7</v>
      </c>
      <c r="K7" s="37">
        <f>SUMIF(D:D, 0, $B:$B)</f>
        <v>105</v>
      </c>
      <c r="L7" s="37">
        <f>SUMIF(E:E, 0, $B:$B)</f>
        <v>107</v>
      </c>
      <c r="M7" s="38">
        <f>K7/$I$4</f>
        <v>0.74468085106382975</v>
      </c>
      <c r="N7" s="39">
        <f t="shared" ref="N7:N10" si="0">L7/$I$4</f>
        <v>0.75886524822695034</v>
      </c>
    </row>
    <row r="8" spans="1:17">
      <c r="A8" t="s">
        <v>290</v>
      </c>
      <c r="B8">
        <v>1</v>
      </c>
      <c r="C8">
        <v>0</v>
      </c>
      <c r="D8">
        <v>0</v>
      </c>
      <c r="E8">
        <v>0</v>
      </c>
      <c r="F8" s="4" t="str">
        <f>CONCATENATE($P$2,A8,$Q$2)</f>
        <v>Instead, the fossils dated to 235 to 366 thousand years, an incredibly young date for date for such a small brain individual.</v>
      </c>
      <c r="G8" t="s">
        <v>177</v>
      </c>
      <c r="H8" s="33" t="s">
        <v>174</v>
      </c>
      <c r="I8" s="1">
        <f>COUNTIF(D:D,1)</f>
        <v>4</v>
      </c>
      <c r="J8" s="1">
        <f>COUNTIF(E:E,1)</f>
        <v>3</v>
      </c>
      <c r="K8" s="37">
        <f>SUMIF(D:D, 1, $B:$B)</f>
        <v>33</v>
      </c>
      <c r="L8" s="37">
        <f>SUMIF(E:E, 1, $B:$B)</f>
        <v>3</v>
      </c>
      <c r="M8" s="38">
        <f t="shared" ref="M8:M10" si="1">K8/$I$4</f>
        <v>0.23404255319148937</v>
      </c>
      <c r="N8" s="39">
        <f t="shared" si="0"/>
        <v>2.1276595744680851E-2</v>
      </c>
    </row>
    <row r="9" spans="1:17">
      <c r="A9" t="s">
        <v>291</v>
      </c>
      <c r="B9">
        <v>1</v>
      </c>
      <c r="C9">
        <v>0</v>
      </c>
      <c r="D9">
        <v>0</v>
      </c>
      <c r="E9">
        <v>0</v>
      </c>
      <c r="F9" s="4" t="str">
        <f>CONCATENATE($P$2,A9,$Q$2)</f>
        <v>Instead, the fossils dated to 235 to 366 thousand years, an incredibly young date for for such a small brain individual.</v>
      </c>
      <c r="G9" t="s">
        <v>177</v>
      </c>
      <c r="H9" s="33" t="s">
        <v>175</v>
      </c>
      <c r="I9" s="1">
        <f>COUNTIF(D:D,2)</f>
        <v>1</v>
      </c>
      <c r="J9" s="1">
        <f>COUNTIF(E:E,2)</f>
        <v>1</v>
      </c>
      <c r="K9" s="37">
        <f>SUMIF(D:D, 2, $B:$B)</f>
        <v>1</v>
      </c>
      <c r="L9" s="37">
        <f>SUMIF(E:E, 2, $B:$B)</f>
        <v>2</v>
      </c>
      <c r="M9" s="38">
        <f t="shared" si="1"/>
        <v>7.0921985815602835E-3</v>
      </c>
      <c r="N9" s="39">
        <f t="shared" si="0"/>
        <v>1.4184397163120567E-2</v>
      </c>
    </row>
    <row r="10" spans="1:17">
      <c r="A10" t="s">
        <v>292</v>
      </c>
      <c r="B10">
        <v>1</v>
      </c>
      <c r="C10">
        <v>0</v>
      </c>
      <c r="D10">
        <v>2</v>
      </c>
      <c r="E10">
        <v>1</v>
      </c>
      <c r="F10" s="4" t="str">
        <f>CONCATENATE($P$2,A10,$Q$2)</f>
        <v>Instead, the fossils dated to 235 to 366 thousand years, an incredibly young date for small brained individual.</v>
      </c>
      <c r="G10" t="s">
        <v>177</v>
      </c>
      <c r="H10" s="33" t="s">
        <v>176</v>
      </c>
      <c r="I10" s="1">
        <f>COUNTIF(D:D,3)</f>
        <v>1</v>
      </c>
      <c r="J10" s="1">
        <f>COUNTIF(E:E,3)</f>
        <v>1</v>
      </c>
      <c r="K10" s="37">
        <f>SUMIF(D:D, 3, $B:$B)</f>
        <v>2</v>
      </c>
      <c r="L10" s="37">
        <f>SUMIF(E:E, 3, $B:$B)</f>
        <v>29</v>
      </c>
      <c r="M10" s="38">
        <f t="shared" si="1"/>
        <v>1.4184397163120567E-2</v>
      </c>
      <c r="N10" s="39">
        <f t="shared" si="0"/>
        <v>0.20567375886524822</v>
      </c>
    </row>
    <row r="11" spans="1:17">
      <c r="A11" t="s">
        <v>293</v>
      </c>
      <c r="B11">
        <v>1</v>
      </c>
      <c r="C11">
        <v>0</v>
      </c>
      <c r="D11">
        <v>1</v>
      </c>
      <c r="E11">
        <v>1</v>
      </c>
      <c r="F11" s="4" t="str">
        <f>CONCATENATE($P$2,A11,$Q$2)</f>
        <v>Instead, the fossils dated to 235 to 366 thousand years, an incredibly young date for such a smal-brain individual.</v>
      </c>
      <c r="G11" t="s">
        <v>177</v>
      </c>
      <c r="H11" s="40"/>
      <c r="I11">
        <f t="shared" ref="I11:N11" si="2">SUM(I7:I10)</f>
        <v>12</v>
      </c>
      <c r="J11">
        <f t="shared" si="2"/>
        <v>12</v>
      </c>
      <c r="K11">
        <f t="shared" si="2"/>
        <v>141</v>
      </c>
      <c r="L11">
        <f t="shared" si="2"/>
        <v>141</v>
      </c>
      <c r="M11">
        <f t="shared" si="2"/>
        <v>1</v>
      </c>
      <c r="N11" s="34">
        <f t="shared" si="2"/>
        <v>1</v>
      </c>
    </row>
    <row r="12" spans="1:17">
      <c r="A12" t="s">
        <v>294</v>
      </c>
      <c r="B12">
        <v>1</v>
      </c>
      <c r="C12">
        <v>0</v>
      </c>
      <c r="D12">
        <v>1</v>
      </c>
      <c r="E12">
        <v>1</v>
      </c>
      <c r="F12" s="4" t="str">
        <f>CONCATENATE($P$2,A12,$Q$2)</f>
        <v>Instead, the fossils dated to 235 to 366 thousand years, an incredibly young date for such a smal brain individual.</v>
      </c>
      <c r="G12" t="s">
        <v>177</v>
      </c>
      <c r="H12" s="40"/>
      <c r="N12" s="34"/>
    </row>
    <row r="13" spans="1:17">
      <c r="A13" t="s">
        <v>295</v>
      </c>
      <c r="B13">
        <v>1</v>
      </c>
      <c r="C13">
        <v>0</v>
      </c>
      <c r="D13">
        <v>0</v>
      </c>
      <c r="E13">
        <v>0</v>
      </c>
      <c r="F13" s="4" t="str">
        <f>CONCATENATE($P$2,A13,$Q$2)</f>
        <v>Instead, the fossils dated to 235 to 366 thousand years, an incredibly young date for such a small-brain individual individual.</v>
      </c>
      <c r="G13" t="s">
        <v>177</v>
      </c>
      <c r="H13" s="40"/>
      <c r="N13" s="34"/>
    </row>
    <row r="14" spans="1:17">
      <c r="A14" t="s">
        <v>284</v>
      </c>
      <c r="B14">
        <v>59</v>
      </c>
      <c r="C14">
        <v>1</v>
      </c>
      <c r="D14" t="str">
        <f>IF(C14=1,"NA")</f>
        <v>NA</v>
      </c>
      <c r="E14" t="str">
        <f>IF(C14=1,"NA")</f>
        <v>NA</v>
      </c>
      <c r="F14" s="4" t="str">
        <f>CONCATENATE($P$2,A14,$Q$2)</f>
        <v>Instead, the fossils dated to 235 to 366 thousand years, an incredibly young date for such a small-brained individual.</v>
      </c>
      <c r="G14" t="s">
        <v>177</v>
      </c>
      <c r="H14" s="40" t="s">
        <v>251</v>
      </c>
      <c r="I14" t="s">
        <v>252</v>
      </c>
      <c r="N14" s="34"/>
    </row>
    <row r="15" spans="1:17">
      <c r="A15" t="s">
        <v>296</v>
      </c>
      <c r="B15">
        <v>1</v>
      </c>
      <c r="C15">
        <v>1</v>
      </c>
      <c r="D15" t="str">
        <f>IF(C15=1,"NA")</f>
        <v>NA</v>
      </c>
      <c r="E15" t="str">
        <f>IF(C15=1,"NA")</f>
        <v>NA</v>
      </c>
      <c r="F15" s="4" t="str">
        <f>CONCATENATE($P$2,A15,$Q$2)</f>
        <v>Instead, the fossils dated to 235 to 366 thousand years, an incredibly young date for such a small-brained individual individual.</v>
      </c>
      <c r="G15" t="s">
        <v>177</v>
      </c>
      <c r="H15" s="41"/>
      <c r="I15" s="42"/>
      <c r="J15" s="42"/>
      <c r="K15" s="42"/>
      <c r="L15" s="42"/>
      <c r="M15" s="42"/>
      <c r="N15" s="43"/>
    </row>
    <row r="16" spans="1:17">
      <c r="B16">
        <v>1</v>
      </c>
      <c r="C16" t="s">
        <v>249</v>
      </c>
      <c r="D16" t="b">
        <f>IF(C16=1,"NA")</f>
        <v>0</v>
      </c>
      <c r="E16" t="b">
        <f>IF(C16=1,"NA")</f>
        <v>0</v>
      </c>
      <c r="F16" s="4" t="str">
        <f>CONCATENATE($P$2,A16,$Q$2)</f>
        <v>Instead, the fossils dated to 235 to 366 thousand years, an incredibly young date for  individual.</v>
      </c>
      <c r="G16" t="s">
        <v>177</v>
      </c>
    </row>
    <row r="17" spans="4:24">
      <c r="D17" t="b">
        <f>IF(C17=1,"NA")</f>
        <v>0</v>
      </c>
      <c r="E17" t="b">
        <f>IF(C17=1,"NA")</f>
        <v>0</v>
      </c>
      <c r="F17" s="4" t="str">
        <f>CONCATENATE($P$2,A17,$Q$2)</f>
        <v>Instead, the fossils dated to 235 to 366 thousand years, an incredibly young date for  individual.</v>
      </c>
      <c r="G17" s="44">
        <f>M2</f>
        <v>0.29702970297029702</v>
      </c>
      <c r="H17" s="45">
        <f>K7</f>
        <v>105</v>
      </c>
      <c r="I17" s="45">
        <f>K8</f>
        <v>33</v>
      </c>
      <c r="J17" s="45">
        <f>K9</f>
        <v>1</v>
      </c>
      <c r="K17" s="45">
        <f>K10</f>
        <v>2</v>
      </c>
      <c r="L17" s="45">
        <f>L7</f>
        <v>107</v>
      </c>
      <c r="M17" s="45">
        <f>L8</f>
        <v>3</v>
      </c>
      <c r="N17" s="45">
        <f>L9</f>
        <v>2</v>
      </c>
      <c r="O17" s="45">
        <f>L10</f>
        <v>29</v>
      </c>
      <c r="P17" s="45"/>
      <c r="Q17" s="45">
        <f>I7</f>
        <v>6</v>
      </c>
      <c r="R17" s="45">
        <f>I8</f>
        <v>4</v>
      </c>
      <c r="S17" s="45">
        <f>I9</f>
        <v>1</v>
      </c>
      <c r="T17" s="45">
        <f>I10</f>
        <v>1</v>
      </c>
      <c r="U17" s="45">
        <f>J7</f>
        <v>7</v>
      </c>
      <c r="V17" s="45">
        <f>J8</f>
        <v>3</v>
      </c>
      <c r="W17" s="45">
        <f>J9</f>
        <v>1</v>
      </c>
      <c r="X17" s="45">
        <f>J10</f>
        <v>1</v>
      </c>
    </row>
    <row r="18" spans="4:24">
      <c r="G18" t="s">
        <v>177</v>
      </c>
    </row>
    <row r="19" spans="4:24">
      <c r="G19" t="s">
        <v>177</v>
      </c>
    </row>
  </sheetData>
  <autoFilter ref="A1:F1" xr:uid="{A869C534-F178-43EA-9926-4E3EECF69678}">
    <sortState xmlns:xlrd2="http://schemas.microsoft.com/office/spreadsheetml/2017/richdata2" ref="A2:F19">
      <sortCondition ref="C1"/>
    </sortState>
  </autoFilter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32BC46-FCD4-4062-966C-3262677F021B}">
  <dimension ref="A1:X19"/>
  <sheetViews>
    <sheetView workbookViewId="0">
      <selection activeCell="E10" sqref="E10"/>
    </sheetView>
  </sheetViews>
  <sheetFormatPr defaultRowHeight="15"/>
  <cols>
    <col min="1" max="1" width="27.85546875" customWidth="1"/>
  </cols>
  <sheetData>
    <row r="1" spans="1:17">
      <c r="A1" t="s">
        <v>0</v>
      </c>
      <c r="B1" t="s">
        <v>1</v>
      </c>
      <c r="C1" t="s">
        <v>58</v>
      </c>
      <c r="D1" t="s">
        <v>34</v>
      </c>
      <c r="E1" t="s">
        <v>33</v>
      </c>
      <c r="P1" t="s">
        <v>272</v>
      </c>
    </row>
    <row r="2" spans="1:17">
      <c r="A2" t="s">
        <v>300</v>
      </c>
      <c r="B2">
        <v>59</v>
      </c>
      <c r="C2">
        <v>0</v>
      </c>
      <c r="D2">
        <v>3</v>
      </c>
      <c r="E2">
        <v>3</v>
      </c>
      <c r="F2" s="4" t="str">
        <f>CONCATENATE($P$2,A2,$Q$2)</f>
        <v>Another implication that these fossils have is for the archaeologists studying stone tools in South-Africa.</v>
      </c>
      <c r="G2" t="s">
        <v>177</v>
      </c>
      <c r="H2" s="28" t="s">
        <v>168</v>
      </c>
      <c r="I2" s="29">
        <f>SUM(B:B)</f>
        <v>202</v>
      </c>
      <c r="J2" s="29"/>
      <c r="K2" s="30"/>
      <c r="L2" s="29" t="s">
        <v>184</v>
      </c>
      <c r="M2" s="31">
        <f>I3/I2</f>
        <v>0.61881188118811881</v>
      </c>
      <c r="N2" s="32"/>
      <c r="P2" s="4" t="s">
        <v>310</v>
      </c>
      <c r="Q2" s="4" t="s">
        <v>311</v>
      </c>
    </row>
    <row r="3" spans="1:17">
      <c r="A3" t="s">
        <v>301</v>
      </c>
      <c r="B3">
        <v>5</v>
      </c>
      <c r="C3">
        <v>0</v>
      </c>
      <c r="D3">
        <v>1</v>
      </c>
      <c r="E3">
        <v>3</v>
      </c>
      <c r="F3" s="4" t="str">
        <f>CONCATENATE($P$2,A3,$Q$2)</f>
        <v>Another implication that these fossils have is for the archaeologists studying stone tools in south africa.</v>
      </c>
      <c r="G3" t="s">
        <v>177</v>
      </c>
      <c r="H3" s="33" t="s">
        <v>169</v>
      </c>
      <c r="I3" s="1">
        <f>SUMIF(C:C, 1, $B:$B)</f>
        <v>125</v>
      </c>
      <c r="J3" s="1"/>
      <c r="N3" s="34"/>
      <c r="P3" t="s">
        <v>270</v>
      </c>
      <c r="Q3" t="s">
        <v>271</v>
      </c>
    </row>
    <row r="4" spans="1:17">
      <c r="A4" t="s">
        <v>302</v>
      </c>
      <c r="B4">
        <v>5</v>
      </c>
      <c r="C4">
        <v>0</v>
      </c>
      <c r="D4">
        <v>0</v>
      </c>
      <c r="E4">
        <v>3</v>
      </c>
      <c r="F4" s="4" t="str">
        <f>CONCATENATE($P$2,A4,$Q$2)</f>
        <v>Another implication that these fossils have is for the archaeologists studying stone tools in south Africa.</v>
      </c>
      <c r="G4" t="s">
        <v>177</v>
      </c>
      <c r="H4" s="33" t="s">
        <v>170</v>
      </c>
      <c r="I4" s="1">
        <f>SUMIF(C:C, 0, $B:$B)</f>
        <v>76</v>
      </c>
      <c r="J4" s="1"/>
      <c r="N4" s="34"/>
    </row>
    <row r="5" spans="1:17">
      <c r="A5" t="s">
        <v>303</v>
      </c>
      <c r="B5">
        <v>2</v>
      </c>
      <c r="C5">
        <v>0</v>
      </c>
      <c r="D5">
        <v>0</v>
      </c>
      <c r="E5">
        <v>3</v>
      </c>
      <c r="F5" s="4" t="str">
        <f>CONCATENATE($P$2,A5,$Q$2)</f>
        <v>Another implication that these fossils have is for the archaeologists studying stone tools in South-Afrika.</v>
      </c>
      <c r="G5" t="s">
        <v>177</v>
      </c>
      <c r="H5" s="33" t="s">
        <v>171</v>
      </c>
      <c r="I5" s="1">
        <f>I11</f>
        <v>8</v>
      </c>
      <c r="J5" s="1"/>
      <c r="N5" s="34"/>
    </row>
    <row r="6" spans="1:17">
      <c r="A6" t="s">
        <v>304</v>
      </c>
      <c r="B6">
        <v>2</v>
      </c>
      <c r="C6">
        <v>0</v>
      </c>
      <c r="D6">
        <v>3</v>
      </c>
      <c r="E6">
        <v>3</v>
      </c>
      <c r="F6" s="4" t="str">
        <f>CONCATENATE($P$2,A6,$Q$2)</f>
        <v>Another implication that these fossils have is for the archaeologists studying stone tools in Southafrica.</v>
      </c>
      <c r="G6" t="s">
        <v>177</v>
      </c>
      <c r="H6" s="33" t="s">
        <v>178</v>
      </c>
      <c r="I6" s="1" t="s">
        <v>34</v>
      </c>
      <c r="J6" s="1" t="s">
        <v>33</v>
      </c>
      <c r="K6" s="1" t="s">
        <v>181</v>
      </c>
      <c r="L6" s="1" t="s">
        <v>182</v>
      </c>
      <c r="M6" s="13" t="s">
        <v>179</v>
      </c>
      <c r="N6" s="35" t="s">
        <v>180</v>
      </c>
    </row>
    <row r="7" spans="1:17">
      <c r="A7" t="s">
        <v>305</v>
      </c>
      <c r="B7">
        <v>1</v>
      </c>
      <c r="C7">
        <v>0</v>
      </c>
      <c r="D7">
        <v>0</v>
      </c>
      <c r="E7">
        <v>0</v>
      </c>
      <c r="F7" s="4" t="str">
        <f>CONCATENATE($P$2,A7,$Q$2)</f>
        <v>Another implication that these fossils have is for the archaeologists studying stone tools and stuff like that.</v>
      </c>
      <c r="G7" t="s">
        <v>177</v>
      </c>
      <c r="H7" s="36" t="s">
        <v>173</v>
      </c>
      <c r="I7" s="1">
        <f>COUNTIF(D:D,0)</f>
        <v>4</v>
      </c>
      <c r="J7" s="1">
        <f>COUNTIF(E:E,0)</f>
        <v>1</v>
      </c>
      <c r="K7" s="37">
        <f>SUMIF(D:D, 0, $B:$B)</f>
        <v>9</v>
      </c>
      <c r="L7" s="37">
        <f>SUMIF(E:E, 0, $B:$B)</f>
        <v>1</v>
      </c>
      <c r="M7" s="38">
        <f>K7/$I$4</f>
        <v>0.11842105263157894</v>
      </c>
      <c r="N7" s="39">
        <f t="shared" ref="N7:N10" si="0">L7/$I$4</f>
        <v>1.3157894736842105E-2</v>
      </c>
    </row>
    <row r="8" spans="1:17">
      <c r="A8" t="s">
        <v>307</v>
      </c>
      <c r="B8">
        <v>1</v>
      </c>
      <c r="C8">
        <v>0</v>
      </c>
      <c r="D8">
        <v>2</v>
      </c>
      <c r="E8">
        <v>3</v>
      </c>
      <c r="F8" s="4" t="str">
        <f>CONCATENATE($P$2,A8,$Q$2)</f>
        <v>Another implication that these fossils have is for the archaeologists studying stone tools in South-Arfica.</v>
      </c>
      <c r="G8" t="s">
        <v>177</v>
      </c>
      <c r="H8" s="33" t="s">
        <v>174</v>
      </c>
      <c r="I8" s="1">
        <f>COUNTIF(D:D,1)</f>
        <v>1</v>
      </c>
      <c r="J8" s="1">
        <f>COUNTIF(E:E,1)</f>
        <v>0</v>
      </c>
      <c r="K8" s="37">
        <f>SUMIF(D:D, 1, $B:$B)</f>
        <v>5</v>
      </c>
      <c r="L8" s="37">
        <f>SUMIF(E:E, 1, $B:$B)</f>
        <v>0</v>
      </c>
      <c r="M8" s="38">
        <f t="shared" ref="M8:M10" si="1">K8/$I$4</f>
        <v>6.5789473684210523E-2</v>
      </c>
      <c r="N8" s="39">
        <f t="shared" si="0"/>
        <v>0</v>
      </c>
    </row>
    <row r="9" spans="1:17">
      <c r="A9" t="s">
        <v>309</v>
      </c>
      <c r="B9">
        <v>1</v>
      </c>
      <c r="C9">
        <v>0</v>
      </c>
      <c r="D9">
        <v>0</v>
      </c>
      <c r="E9">
        <v>3</v>
      </c>
      <c r="F9" s="4" t="str">
        <f>CONCATENATE($P$2,A9,$Q$2)</f>
        <v>Another implication that these fossils have is for the archaeologists studying stone tools is South Africa.</v>
      </c>
      <c r="G9" t="s">
        <v>177</v>
      </c>
      <c r="H9" s="33" t="s">
        <v>175</v>
      </c>
      <c r="I9" s="1">
        <f>COUNTIF(D:D,2)</f>
        <v>1</v>
      </c>
      <c r="J9" s="1">
        <f>COUNTIF(E:E,2)</f>
        <v>0</v>
      </c>
      <c r="K9" s="37">
        <f>SUMIF(D:D, 2, $B:$B)</f>
        <v>1</v>
      </c>
      <c r="L9" s="37">
        <f>SUMIF(E:E, 2, $B:$B)</f>
        <v>0</v>
      </c>
      <c r="M9" s="38">
        <f t="shared" si="1"/>
        <v>1.3157894736842105E-2</v>
      </c>
      <c r="N9" s="39">
        <f t="shared" si="0"/>
        <v>0</v>
      </c>
    </row>
    <row r="10" spans="1:17">
      <c r="A10" t="s">
        <v>299</v>
      </c>
      <c r="B10">
        <v>123</v>
      </c>
      <c r="C10">
        <v>1</v>
      </c>
      <c r="D10" t="str">
        <f>IF(C10=1,"NA")</f>
        <v>NA</v>
      </c>
      <c r="E10" t="str">
        <f>IF(C10=1,"NA")</f>
        <v>NA</v>
      </c>
      <c r="F10" s="4" t="str">
        <f>CONCATENATE($P$2,A10,$Q$2)</f>
        <v>Another implication that these fossils have is for the archaeologists studying stone tools in South Africa.</v>
      </c>
      <c r="G10" t="s">
        <v>177</v>
      </c>
      <c r="H10" s="33" t="s">
        <v>176</v>
      </c>
      <c r="I10" s="1">
        <f>COUNTIF(D:D,3)</f>
        <v>2</v>
      </c>
      <c r="J10" s="1">
        <f>COUNTIF(E:E,3)</f>
        <v>7</v>
      </c>
      <c r="K10" s="37">
        <f>SUMIF(D:D, 3, $B:$B)</f>
        <v>61</v>
      </c>
      <c r="L10" s="37">
        <f>SUMIF(E:E, 3, $B:$B)</f>
        <v>75</v>
      </c>
      <c r="M10" s="38">
        <f t="shared" si="1"/>
        <v>0.80263157894736847</v>
      </c>
      <c r="N10" s="39">
        <f t="shared" si="0"/>
        <v>0.98684210526315785</v>
      </c>
    </row>
    <row r="11" spans="1:17">
      <c r="A11" t="s">
        <v>306</v>
      </c>
      <c r="B11">
        <v>1</v>
      </c>
      <c r="C11">
        <v>1</v>
      </c>
      <c r="D11" t="str">
        <f>IF(C11=1,"NA")</f>
        <v>NA</v>
      </c>
      <c r="E11" t="str">
        <f>IF(C11=1,"NA")</f>
        <v>NA</v>
      </c>
      <c r="F11" s="4" t="str">
        <f>CONCATENATE($P$2,A11,$Q$2)</f>
        <v>Another implication that these fossils have is for the archaeologists studying stone tools in South-Africa..</v>
      </c>
      <c r="G11" t="s">
        <v>177</v>
      </c>
      <c r="H11" s="40"/>
      <c r="I11">
        <f t="shared" ref="I11:N11" si="2">SUM(I7:I10)</f>
        <v>8</v>
      </c>
      <c r="J11">
        <f t="shared" si="2"/>
        <v>8</v>
      </c>
      <c r="K11">
        <f t="shared" si="2"/>
        <v>76</v>
      </c>
      <c r="L11">
        <f t="shared" si="2"/>
        <v>76</v>
      </c>
      <c r="M11">
        <f t="shared" si="2"/>
        <v>1</v>
      </c>
      <c r="N11" s="34">
        <f t="shared" si="2"/>
        <v>1</v>
      </c>
    </row>
    <row r="12" spans="1:17">
      <c r="A12" t="s">
        <v>308</v>
      </c>
      <c r="B12">
        <v>1</v>
      </c>
      <c r="C12">
        <v>1</v>
      </c>
      <c r="D12" t="str">
        <f>IF(C12=1,"NA")</f>
        <v>NA</v>
      </c>
      <c r="E12" t="str">
        <f>IF(C12=1,"NA")</f>
        <v>NA</v>
      </c>
      <c r="F12" s="4" t="str">
        <f>CONCATENATE($P$2,A12,$Q$2)</f>
        <v>Another implication that these fossils have is for the archaeologists studying stone tools in South Africa..</v>
      </c>
      <c r="G12" t="s">
        <v>177</v>
      </c>
      <c r="H12" s="40"/>
      <c r="N12" s="34"/>
    </row>
    <row r="13" spans="1:17">
      <c r="B13">
        <v>1</v>
      </c>
      <c r="C13" t="s">
        <v>249</v>
      </c>
      <c r="D13" t="b">
        <f>IF(C13=1,"NA")</f>
        <v>0</v>
      </c>
      <c r="E13" t="b">
        <f>IF(C13=1,"NA")</f>
        <v>0</v>
      </c>
      <c r="F13" s="4" t="str">
        <f>CONCATENATE($P$2,A13,$Q$2)</f>
        <v>Another implication that these fossils have is for the archaeologists studying stone tools .</v>
      </c>
      <c r="G13" t="s">
        <v>177</v>
      </c>
      <c r="H13" s="40"/>
      <c r="N13" s="34"/>
    </row>
    <row r="14" spans="1:17">
      <c r="D14" t="b">
        <f>IF(C14=1,"NA")</f>
        <v>0</v>
      </c>
      <c r="E14" t="b">
        <f>IF(C14=1,"NA")</f>
        <v>0</v>
      </c>
      <c r="F14" s="4" t="str">
        <f>CONCATENATE($P$2,A14,$Q$2)</f>
        <v>Another implication that these fossils have is for the archaeologists studying stone tools .</v>
      </c>
      <c r="G14" t="s">
        <v>177</v>
      </c>
      <c r="H14" s="40" t="s">
        <v>251</v>
      </c>
      <c r="I14" t="s">
        <v>252</v>
      </c>
      <c r="N14" s="34"/>
    </row>
    <row r="15" spans="1:17">
      <c r="D15" t="b">
        <f>IF(C15=1,"NA")</f>
        <v>0</v>
      </c>
      <c r="E15" t="b">
        <f>IF(C15=1,"NA")</f>
        <v>0</v>
      </c>
      <c r="F15" s="4" t="str">
        <f>CONCATENATE($P$2,A15,$Q$2)</f>
        <v>Another implication that these fossils have is for the archaeologists studying stone tools .</v>
      </c>
      <c r="G15" t="s">
        <v>177</v>
      </c>
      <c r="H15" s="41"/>
      <c r="I15" s="42"/>
      <c r="J15" s="42"/>
      <c r="K15" s="42"/>
      <c r="L15" s="42"/>
      <c r="M15" s="42"/>
      <c r="N15" s="43"/>
    </row>
    <row r="16" spans="1:17">
      <c r="D16" t="b">
        <f>IF(C16=1,"NA")</f>
        <v>0</v>
      </c>
      <c r="E16" t="b">
        <f>IF(C16=1,"NA")</f>
        <v>0</v>
      </c>
      <c r="F16" s="4" t="str">
        <f>CONCATENATE($P$2,A16,$Q$2)</f>
        <v>Another implication that these fossils have is for the archaeologists studying stone tools .</v>
      </c>
      <c r="G16" t="s">
        <v>177</v>
      </c>
    </row>
    <row r="17" spans="4:24">
      <c r="D17" t="b">
        <f>IF(C17=1,"NA")</f>
        <v>0</v>
      </c>
      <c r="E17" t="b">
        <f>IF(C17=1,"NA")</f>
        <v>0</v>
      </c>
      <c r="F17" s="4" t="str">
        <f>CONCATENATE($P$2,A17,$Q$2)</f>
        <v>Another implication that these fossils have is for the archaeologists studying stone tools .</v>
      </c>
      <c r="G17" s="44">
        <f>M2</f>
        <v>0.61881188118811881</v>
      </c>
      <c r="H17" s="45">
        <f>K7</f>
        <v>9</v>
      </c>
      <c r="I17" s="45">
        <f>K8</f>
        <v>5</v>
      </c>
      <c r="J17" s="45">
        <f>K9</f>
        <v>1</v>
      </c>
      <c r="K17" s="45">
        <f>K10</f>
        <v>61</v>
      </c>
      <c r="L17" s="45">
        <f>L7</f>
        <v>1</v>
      </c>
      <c r="M17" s="45">
        <f>L8</f>
        <v>0</v>
      </c>
      <c r="N17" s="45">
        <f>L9</f>
        <v>0</v>
      </c>
      <c r="O17" s="45">
        <f>L10</f>
        <v>75</v>
      </c>
      <c r="P17" s="45"/>
      <c r="Q17" s="45">
        <f>I7</f>
        <v>4</v>
      </c>
      <c r="R17" s="45">
        <f>I8</f>
        <v>1</v>
      </c>
      <c r="S17" s="45">
        <f>I9</f>
        <v>1</v>
      </c>
      <c r="T17" s="45">
        <f>I10</f>
        <v>2</v>
      </c>
      <c r="U17" s="45">
        <f>J7</f>
        <v>1</v>
      </c>
      <c r="V17" s="45">
        <f>J8</f>
        <v>0</v>
      </c>
      <c r="W17" s="45">
        <f>J9</f>
        <v>0</v>
      </c>
      <c r="X17" s="45">
        <f>J10</f>
        <v>7</v>
      </c>
    </row>
    <row r="18" spans="4:24">
      <c r="G18" t="s">
        <v>177</v>
      </c>
    </row>
    <row r="19" spans="4:24">
      <c r="G19" t="s">
        <v>177</v>
      </c>
    </row>
  </sheetData>
  <autoFilter ref="A1:F1" xr:uid="{8832BC46-FCD4-4062-966C-3262677F021B}">
    <sortState xmlns:xlrd2="http://schemas.microsoft.com/office/spreadsheetml/2017/richdata2" ref="A2:F19">
      <sortCondition ref="C1"/>
    </sortState>
  </autoFilter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EC9CF-110F-41B9-8E78-C15487318FF9}">
  <dimension ref="A1:X19"/>
  <sheetViews>
    <sheetView workbookViewId="0">
      <selection activeCell="E11" sqref="E11"/>
    </sheetView>
  </sheetViews>
  <sheetFormatPr defaultRowHeight="15"/>
  <cols>
    <col min="1" max="1" width="20.5703125" customWidth="1"/>
    <col min="6" max="6" width="55.7109375" customWidth="1"/>
  </cols>
  <sheetData>
    <row r="1" spans="1:17">
      <c r="A1" t="s">
        <v>0</v>
      </c>
      <c r="B1" t="s">
        <v>1</v>
      </c>
      <c r="C1" t="s">
        <v>58</v>
      </c>
      <c r="D1" t="s">
        <v>34</v>
      </c>
      <c r="E1" t="s">
        <v>33</v>
      </c>
      <c r="P1" t="s">
        <v>272</v>
      </c>
    </row>
    <row r="2" spans="1:17">
      <c r="A2" t="s">
        <v>312</v>
      </c>
      <c r="B2">
        <v>56</v>
      </c>
      <c r="C2">
        <v>0</v>
      </c>
      <c r="D2">
        <v>0</v>
      </c>
      <c r="E2">
        <v>2</v>
      </c>
      <c r="F2" s="4" t="str">
        <f>CONCATENATE($P$2,A2,$Q$2)</f>
        <v>People had to walk over the roofs of others houses to get to their home.</v>
      </c>
      <c r="G2" t="s">
        <v>177</v>
      </c>
      <c r="H2" s="28" t="s">
        <v>168</v>
      </c>
      <c r="I2" s="29">
        <f>SUM(B:B)</f>
        <v>202</v>
      </c>
      <c r="J2" s="29"/>
      <c r="K2" s="30"/>
      <c r="L2" s="29" t="s">
        <v>184</v>
      </c>
      <c r="M2" s="31">
        <f>I3/I2</f>
        <v>0.34653465346534651</v>
      </c>
      <c r="N2" s="32"/>
      <c r="P2" s="4" t="s">
        <v>326</v>
      </c>
      <c r="Q2" s="4" t="s">
        <v>327</v>
      </c>
    </row>
    <row r="3" spans="1:17">
      <c r="A3" t="s">
        <v>314</v>
      </c>
      <c r="B3">
        <v>49</v>
      </c>
      <c r="C3">
        <v>0</v>
      </c>
      <c r="D3">
        <v>0</v>
      </c>
      <c r="E3">
        <v>0</v>
      </c>
      <c r="F3" s="4" t="str">
        <f>CONCATENATE($P$2,A3,$Q$2)</f>
        <v>People had to walk over the roofs of other's houses to get to their home.</v>
      </c>
      <c r="G3" t="s">
        <v>177</v>
      </c>
      <c r="H3" s="33" t="s">
        <v>169</v>
      </c>
      <c r="I3" s="1">
        <f>SUMIF(C:C, 1, $B:$B)</f>
        <v>70</v>
      </c>
      <c r="J3" s="1"/>
      <c r="N3" s="34"/>
      <c r="P3" t="s">
        <v>270</v>
      </c>
      <c r="Q3" t="s">
        <v>271</v>
      </c>
    </row>
    <row r="4" spans="1:17">
      <c r="A4" t="s">
        <v>315</v>
      </c>
      <c r="B4">
        <v>16</v>
      </c>
      <c r="C4">
        <v>0</v>
      </c>
      <c r="D4">
        <v>0</v>
      </c>
      <c r="E4">
        <v>0</v>
      </c>
      <c r="F4" s="4" t="str">
        <f>CONCATENATE($P$2,A4,$Q$2)</f>
        <v>People had to walk over the roofs of other´s houses to get to their home.</v>
      </c>
      <c r="G4" t="s">
        <v>177</v>
      </c>
      <c r="H4" s="33" t="s">
        <v>170</v>
      </c>
      <c r="I4" s="1">
        <f>SUMIF(C:C, 0, $B:$B)</f>
        <v>131</v>
      </c>
      <c r="J4" s="1"/>
      <c r="N4" s="34"/>
    </row>
    <row r="5" spans="1:17">
      <c r="A5" t="s">
        <v>317</v>
      </c>
      <c r="B5">
        <v>5</v>
      </c>
      <c r="C5">
        <v>0</v>
      </c>
      <c r="D5">
        <v>0</v>
      </c>
      <c r="E5">
        <v>0</v>
      </c>
      <c r="F5" s="4" t="str">
        <f>CONCATENATE($P$2,A5,$Q$2)</f>
        <v>People had to walk over the roofs of other houses to get to their home.</v>
      </c>
      <c r="G5" t="s">
        <v>177</v>
      </c>
      <c r="H5" s="33" t="s">
        <v>171</v>
      </c>
      <c r="I5" s="1">
        <f>I11</f>
        <v>9</v>
      </c>
      <c r="J5" s="1"/>
      <c r="N5" s="34"/>
    </row>
    <row r="6" spans="1:17">
      <c r="A6" t="s">
        <v>320</v>
      </c>
      <c r="B6">
        <v>1</v>
      </c>
      <c r="C6">
        <v>0</v>
      </c>
      <c r="D6">
        <v>0</v>
      </c>
      <c r="E6">
        <v>3</v>
      </c>
      <c r="F6" s="4" t="str">
        <f>CONCATENATE($P$2,A6,$Q$2)</f>
        <v>People had to walk over the roofs of others´ house to get to their home.</v>
      </c>
      <c r="G6" t="s">
        <v>177</v>
      </c>
      <c r="H6" s="33" t="s">
        <v>178</v>
      </c>
      <c r="I6" s="1" t="s">
        <v>34</v>
      </c>
      <c r="J6" s="1" t="s">
        <v>33</v>
      </c>
      <c r="K6" s="1" t="s">
        <v>181</v>
      </c>
      <c r="L6" s="1" t="s">
        <v>182</v>
      </c>
      <c r="M6" s="13" t="s">
        <v>179</v>
      </c>
      <c r="N6" s="35" t="s">
        <v>180</v>
      </c>
    </row>
    <row r="7" spans="1:17">
      <c r="A7" t="s">
        <v>321</v>
      </c>
      <c r="B7">
        <v>1</v>
      </c>
      <c r="C7">
        <v>0</v>
      </c>
      <c r="D7">
        <v>1</v>
      </c>
      <c r="E7">
        <v>1</v>
      </c>
      <c r="F7" s="4" t="str">
        <f>CONCATENATE($P$2,A7,$Q$2)</f>
        <v>People had to walk over the roofs of other's to get to their home.</v>
      </c>
      <c r="G7" t="s">
        <v>177</v>
      </c>
      <c r="H7" s="36" t="s">
        <v>173</v>
      </c>
      <c r="I7" s="1">
        <f>COUNTIF(D:D,0)</f>
        <v>7</v>
      </c>
      <c r="J7" s="1">
        <f>COUNTIF(E:E,0)</f>
        <v>6</v>
      </c>
      <c r="K7" s="37">
        <f>SUMIF(D:D, 0, $B:$B)</f>
        <v>129</v>
      </c>
      <c r="L7" s="37">
        <f>SUMIF(E:E, 0, $B:$B)</f>
        <v>73</v>
      </c>
      <c r="M7" s="38">
        <f>K7/$I$4</f>
        <v>0.98473282442748089</v>
      </c>
      <c r="N7" s="39">
        <f t="shared" ref="N7:N10" si="0">L7/$I$4</f>
        <v>0.5572519083969466</v>
      </c>
    </row>
    <row r="8" spans="1:17">
      <c r="A8" t="s">
        <v>323</v>
      </c>
      <c r="B8">
        <v>1</v>
      </c>
      <c r="C8">
        <v>0</v>
      </c>
      <c r="D8">
        <v>0</v>
      </c>
      <c r="E8">
        <v>0</v>
      </c>
      <c r="F8" s="4" t="str">
        <f>CONCATENATE($P$2,A8,$Q$2)</f>
        <v>People had to walk over the roofs of others to get to their home.</v>
      </c>
      <c r="G8" t="s">
        <v>177</v>
      </c>
      <c r="H8" s="33" t="s">
        <v>174</v>
      </c>
      <c r="I8" s="1">
        <f>COUNTIF(D:D,1)</f>
        <v>1</v>
      </c>
      <c r="J8" s="1">
        <f>COUNTIF(E:E,1)</f>
        <v>1</v>
      </c>
      <c r="K8" s="37">
        <f>SUMIF(D:D, 1, $B:$B)</f>
        <v>1</v>
      </c>
      <c r="L8" s="37">
        <f>SUMIF(E:E, 1, $B:$B)</f>
        <v>1</v>
      </c>
      <c r="M8" s="38">
        <f t="shared" ref="M8:M10" si="1">K8/$I$4</f>
        <v>7.6335877862595417E-3</v>
      </c>
      <c r="N8" s="39">
        <f t="shared" si="0"/>
        <v>7.6335877862595417E-3</v>
      </c>
    </row>
    <row r="9" spans="1:17">
      <c r="A9" t="s">
        <v>324</v>
      </c>
      <c r="B9">
        <v>1</v>
      </c>
      <c r="C9">
        <v>0</v>
      </c>
      <c r="D9">
        <v>2</v>
      </c>
      <c r="E9">
        <v>0</v>
      </c>
      <c r="F9" s="4" t="str">
        <f>CONCATENATE($P$2,A9,$Q$2)</f>
        <v>People had to walk over the roofs of others's houses to get to their home.</v>
      </c>
      <c r="G9" t="s">
        <v>177</v>
      </c>
      <c r="H9" s="33" t="s">
        <v>175</v>
      </c>
      <c r="I9" s="1">
        <f>COUNTIF(D:D,2)</f>
        <v>1</v>
      </c>
      <c r="J9" s="1">
        <f>COUNTIF(E:E,2)</f>
        <v>1</v>
      </c>
      <c r="K9" s="37">
        <f>SUMIF(D:D, 2, $B:$B)</f>
        <v>1</v>
      </c>
      <c r="L9" s="37">
        <f>SUMIF(E:E, 2, $B:$B)</f>
        <v>56</v>
      </c>
      <c r="M9" s="38">
        <f t="shared" si="1"/>
        <v>7.6335877862595417E-3</v>
      </c>
      <c r="N9" s="39">
        <f t="shared" si="0"/>
        <v>0.42748091603053434</v>
      </c>
    </row>
    <row r="10" spans="1:17">
      <c r="A10" t="s">
        <v>325</v>
      </c>
      <c r="B10">
        <v>1</v>
      </c>
      <c r="C10">
        <v>0</v>
      </c>
      <c r="D10">
        <v>0</v>
      </c>
      <c r="E10">
        <v>0</v>
      </c>
      <c r="F10" s="4" t="str">
        <f>CONCATENATE($P$2,A10,$Q$2)</f>
        <v>People had to walk over the roofs of the houses to get to their home.</v>
      </c>
      <c r="G10" t="s">
        <v>177</v>
      </c>
      <c r="H10" s="33" t="s">
        <v>176</v>
      </c>
      <c r="I10" s="1">
        <f>COUNTIF(D:D,3)</f>
        <v>0</v>
      </c>
      <c r="J10" s="1">
        <f>COUNTIF(E:E,3)</f>
        <v>1</v>
      </c>
      <c r="K10" s="37">
        <f>SUMIF(D:D, 3, $B:$B)</f>
        <v>0</v>
      </c>
      <c r="L10" s="37">
        <f>SUMIF(E:E, 3, $B:$B)</f>
        <v>1</v>
      </c>
      <c r="M10" s="38">
        <f t="shared" si="1"/>
        <v>0</v>
      </c>
      <c r="N10" s="39">
        <f t="shared" si="0"/>
        <v>7.6335877862595417E-3</v>
      </c>
    </row>
    <row r="11" spans="1:17">
      <c r="A11" t="s">
        <v>313</v>
      </c>
      <c r="B11">
        <v>53</v>
      </c>
      <c r="C11">
        <v>1</v>
      </c>
      <c r="D11" t="str">
        <f>IF(C11=1,"NA")</f>
        <v>NA</v>
      </c>
      <c r="E11" t="str">
        <f>IF(C11=1,"NA")</f>
        <v>NA</v>
      </c>
      <c r="F11" s="4" t="str">
        <f>CONCATENATE($P$2,A11,$Q$2)</f>
        <v>People had to walk over the roofs of others' houses to get to their home.</v>
      </c>
      <c r="G11" t="s">
        <v>177</v>
      </c>
      <c r="H11" s="40"/>
      <c r="I11">
        <f t="shared" ref="I11:N11" si="2">SUM(I7:I10)</f>
        <v>9</v>
      </c>
      <c r="J11">
        <f t="shared" si="2"/>
        <v>9</v>
      </c>
      <c r="K11">
        <f t="shared" si="2"/>
        <v>131</v>
      </c>
      <c r="L11">
        <f t="shared" si="2"/>
        <v>131</v>
      </c>
      <c r="M11">
        <f t="shared" si="2"/>
        <v>1</v>
      </c>
      <c r="N11" s="34">
        <f t="shared" si="2"/>
        <v>1</v>
      </c>
    </row>
    <row r="12" spans="1:17">
      <c r="A12" t="s">
        <v>316</v>
      </c>
      <c r="B12">
        <v>14</v>
      </c>
      <c r="C12">
        <v>1</v>
      </c>
      <c r="D12" t="str">
        <f>IF(C12=1,"NA")</f>
        <v>NA</v>
      </c>
      <c r="E12" t="str">
        <f>IF(C12=1,"NA")</f>
        <v>NA</v>
      </c>
      <c r="F12" s="4" t="str">
        <f>CONCATENATE($P$2,A12,$Q$2)</f>
        <v>People had to walk over the roofs of others´ houses to get to their home.</v>
      </c>
      <c r="G12" t="s">
        <v>177</v>
      </c>
      <c r="H12" s="40"/>
      <c r="N12" s="34"/>
    </row>
    <row r="13" spans="1:17">
      <c r="A13" t="s">
        <v>318</v>
      </c>
      <c r="B13">
        <v>1</v>
      </c>
      <c r="C13">
        <v>1</v>
      </c>
      <c r="D13" t="str">
        <f>IF(C13=1,"NA")</f>
        <v>NA</v>
      </c>
      <c r="E13" t="str">
        <f>IF(C13=1,"NA")</f>
        <v>NA</v>
      </c>
      <c r="F13" s="4" t="str">
        <f>CONCATENATE($P$2,A13,$Q$2)</f>
        <v>People had to walk over the roofs of others´ helthist to get to their home.</v>
      </c>
      <c r="G13" t="s">
        <v>177</v>
      </c>
      <c r="H13" s="40"/>
      <c r="N13" s="34"/>
    </row>
    <row r="14" spans="1:17">
      <c r="A14" t="s">
        <v>319</v>
      </c>
      <c r="B14">
        <v>1</v>
      </c>
      <c r="C14">
        <v>1</v>
      </c>
      <c r="D14" t="str">
        <f>IF(C14=1,"NA")</f>
        <v>NA</v>
      </c>
      <c r="E14" t="str">
        <f>IF(C14=1,"NA")</f>
        <v>NA</v>
      </c>
      <c r="F14" s="4" t="str">
        <f>CONCATENATE($P$2,A14,$Q$2)</f>
        <v>People had to walk over the roofs of others´houses to get to their home.</v>
      </c>
      <c r="G14" t="s">
        <v>177</v>
      </c>
      <c r="H14" s="40" t="s">
        <v>251</v>
      </c>
      <c r="I14" t="s">
        <v>252</v>
      </c>
      <c r="N14" s="34"/>
    </row>
    <row r="15" spans="1:17">
      <c r="A15" t="s">
        <v>322</v>
      </c>
      <c r="B15">
        <v>1</v>
      </c>
      <c r="C15">
        <v>1</v>
      </c>
      <c r="D15" t="str">
        <f>IF(C15=1,"NA")</f>
        <v>NA</v>
      </c>
      <c r="E15" t="str">
        <f>IF(C15=1,"NA")</f>
        <v>NA</v>
      </c>
      <c r="F15" s="4" t="str">
        <f>CONCATENATE($P$2,A15,$Q$2)</f>
        <v>People had to walk over the roofs of other`s houses to get to their home.</v>
      </c>
      <c r="G15" t="s">
        <v>177</v>
      </c>
      <c r="H15" s="41"/>
      <c r="I15" s="42"/>
      <c r="J15" s="42"/>
      <c r="K15" s="42"/>
      <c r="L15" s="42"/>
      <c r="M15" s="42"/>
      <c r="N15" s="43"/>
    </row>
    <row r="16" spans="1:17">
      <c r="B16">
        <v>1</v>
      </c>
      <c r="C16" t="s">
        <v>249</v>
      </c>
      <c r="D16" t="b">
        <f>IF(C16=1,"NA")</f>
        <v>0</v>
      </c>
      <c r="E16" t="b">
        <f>IF(C16=1,"NA")</f>
        <v>0</v>
      </c>
      <c r="F16" s="4" t="str">
        <f>CONCATENATE($P$2,A16,$Q$2)</f>
        <v>People had to walk over the roofs  to get to their home.</v>
      </c>
      <c r="G16" t="s">
        <v>177</v>
      </c>
    </row>
    <row r="17" spans="4:24">
      <c r="D17" t="b">
        <f>IF(C17=1,"NA")</f>
        <v>0</v>
      </c>
      <c r="E17" t="b">
        <f>IF(C17=1,"NA")</f>
        <v>0</v>
      </c>
      <c r="F17" s="4" t="str">
        <f>CONCATENATE($P$2,A17,$Q$2)</f>
        <v>People had to walk over the roofs  to get to their home.</v>
      </c>
      <c r="G17" s="44">
        <f>M2</f>
        <v>0.34653465346534651</v>
      </c>
      <c r="H17" s="45">
        <f>K7</f>
        <v>129</v>
      </c>
      <c r="I17" s="45">
        <f>K8</f>
        <v>1</v>
      </c>
      <c r="J17" s="45">
        <f>K9</f>
        <v>1</v>
      </c>
      <c r="K17" s="45">
        <f>K10</f>
        <v>0</v>
      </c>
      <c r="L17" s="45">
        <f>L7</f>
        <v>73</v>
      </c>
      <c r="M17" s="45">
        <f>L8</f>
        <v>1</v>
      </c>
      <c r="N17" s="45">
        <f>L9</f>
        <v>56</v>
      </c>
      <c r="O17" s="45">
        <f>L10</f>
        <v>1</v>
      </c>
      <c r="P17" s="45"/>
      <c r="Q17" s="45">
        <f>I7</f>
        <v>7</v>
      </c>
      <c r="R17" s="45">
        <f>I8</f>
        <v>1</v>
      </c>
      <c r="S17" s="45">
        <f>I9</f>
        <v>1</v>
      </c>
      <c r="T17" s="45">
        <f>I10</f>
        <v>0</v>
      </c>
      <c r="U17" s="45">
        <f>J7</f>
        <v>6</v>
      </c>
      <c r="V17" s="45">
        <f>J8</f>
        <v>1</v>
      </c>
      <c r="W17" s="45">
        <f>J9</f>
        <v>1</v>
      </c>
      <c r="X17" s="45">
        <f>J10</f>
        <v>1</v>
      </c>
    </row>
    <row r="18" spans="4:24">
      <c r="G18" t="s">
        <v>177</v>
      </c>
    </row>
    <row r="19" spans="4:24">
      <c r="G19" t="s">
        <v>177</v>
      </c>
    </row>
  </sheetData>
  <autoFilter ref="A1:F1" xr:uid="{3BDEC9CF-110F-41B9-8E78-C15487318FF9}">
    <sortState xmlns:xlrd2="http://schemas.microsoft.com/office/spreadsheetml/2017/richdata2" ref="A2:F19">
      <sortCondition ref="C1"/>
    </sortState>
  </autoFilter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DAD9A-26DD-4615-BBB5-40DD88AB0E5E}">
  <dimension ref="A1:X19"/>
  <sheetViews>
    <sheetView workbookViewId="0">
      <selection activeCell="E7" sqref="E7"/>
    </sheetView>
  </sheetViews>
  <sheetFormatPr defaultRowHeight="15"/>
  <cols>
    <col min="1" max="1" width="36.140625" customWidth="1"/>
  </cols>
  <sheetData>
    <row r="1" spans="1:17">
      <c r="A1" t="s">
        <v>0</v>
      </c>
      <c r="B1" t="s">
        <v>1</v>
      </c>
      <c r="C1" t="s">
        <v>58</v>
      </c>
      <c r="D1" t="s">
        <v>34</v>
      </c>
      <c r="E1" t="s">
        <v>33</v>
      </c>
      <c r="P1" t="s">
        <v>272</v>
      </c>
    </row>
    <row r="2" spans="1:17">
      <c r="A2" t="s">
        <v>329</v>
      </c>
      <c r="B2">
        <v>9</v>
      </c>
      <c r="C2">
        <v>0</v>
      </c>
      <c r="D2">
        <v>3</v>
      </c>
      <c r="E2">
        <v>3</v>
      </c>
      <c r="F2" s="4" t="str">
        <f>CONCATENATE($P$2,A2,$Q$2)</f>
        <v>We end up less satisfied with the result of the choice than we would be if we had fewer options to chose from.</v>
      </c>
      <c r="G2" t="s">
        <v>177</v>
      </c>
      <c r="H2" s="28" t="s">
        <v>168</v>
      </c>
      <c r="I2" s="29">
        <f>SUM(B:B)</f>
        <v>202</v>
      </c>
      <c r="J2" s="29"/>
      <c r="K2" s="30"/>
      <c r="L2" s="29" t="s">
        <v>184</v>
      </c>
      <c r="M2" s="31">
        <f>I3/I2</f>
        <v>0.92574257425742579</v>
      </c>
      <c r="N2" s="32"/>
      <c r="P2" s="4" t="s">
        <v>335</v>
      </c>
      <c r="Q2" s="4" t="s">
        <v>311</v>
      </c>
    </row>
    <row r="3" spans="1:17">
      <c r="A3" t="s">
        <v>330</v>
      </c>
      <c r="B3">
        <v>2</v>
      </c>
      <c r="C3">
        <v>0</v>
      </c>
      <c r="D3">
        <v>0</v>
      </c>
      <c r="E3">
        <v>0</v>
      </c>
      <c r="F3" s="4" t="str">
        <f>CONCATENATE($P$2,A3,$Q$2)</f>
        <v>We end up less satisfied with the result of the choice than we would be if we had fewer options to choose.</v>
      </c>
      <c r="G3" t="s">
        <v>177</v>
      </c>
      <c r="H3" s="33" t="s">
        <v>169</v>
      </c>
      <c r="I3" s="1">
        <f>SUMIF(C:C, 1, $B:$B)</f>
        <v>187</v>
      </c>
      <c r="J3" s="1"/>
      <c r="N3" s="34"/>
      <c r="P3" t="s">
        <v>270</v>
      </c>
      <c r="Q3" t="s">
        <v>271</v>
      </c>
    </row>
    <row r="4" spans="1:17">
      <c r="A4" t="s">
        <v>332</v>
      </c>
      <c r="B4">
        <v>1</v>
      </c>
      <c r="C4">
        <v>0</v>
      </c>
      <c r="D4">
        <v>3</v>
      </c>
      <c r="E4">
        <v>3</v>
      </c>
      <c r="F4" s="4" t="str">
        <f>CONCATENATE($P$2,A4,$Q$2)</f>
        <v>We end up less satisfied with the result of the choice than we would be if we had fewer opitions to choose from.</v>
      </c>
      <c r="G4" t="s">
        <v>177</v>
      </c>
      <c r="H4" s="33" t="s">
        <v>170</v>
      </c>
      <c r="I4" s="1">
        <f>SUMIF(C:C, 0, $B:$B)</f>
        <v>14</v>
      </c>
      <c r="J4" s="1"/>
      <c r="N4" s="34"/>
    </row>
    <row r="5" spans="1:17">
      <c r="A5" t="s">
        <v>333</v>
      </c>
      <c r="B5">
        <v>1</v>
      </c>
      <c r="C5">
        <v>0</v>
      </c>
      <c r="D5">
        <v>3</v>
      </c>
      <c r="E5">
        <v>3</v>
      </c>
      <c r="F5" s="4" t="str">
        <f>CONCATENATE($P$2,A5,$Q$2)</f>
        <v>We end up less satisfied with the result of the choice than we would be if we had fewer option to choose from.</v>
      </c>
      <c r="G5" t="s">
        <v>177</v>
      </c>
      <c r="H5" s="33" t="s">
        <v>171</v>
      </c>
      <c r="I5" s="1">
        <f>I11</f>
        <v>5</v>
      </c>
      <c r="J5" s="1"/>
      <c r="N5" s="34"/>
    </row>
    <row r="6" spans="1:17">
      <c r="A6" t="s">
        <v>334</v>
      </c>
      <c r="B6">
        <v>1</v>
      </c>
      <c r="C6">
        <v>0</v>
      </c>
      <c r="D6">
        <v>1</v>
      </c>
      <c r="E6">
        <v>1</v>
      </c>
      <c r="F6" s="4" t="str">
        <f>CONCATENATE($P$2,A6,$Q$2)</f>
        <v>We end up less satisfied with the result of the choice than we would be if we had fewer options sustututional.</v>
      </c>
      <c r="G6" t="s">
        <v>177</v>
      </c>
      <c r="H6" s="33" t="s">
        <v>178</v>
      </c>
      <c r="I6" s="1" t="s">
        <v>34</v>
      </c>
      <c r="J6" s="1" t="s">
        <v>33</v>
      </c>
      <c r="K6" s="1" t="s">
        <v>181</v>
      </c>
      <c r="L6" s="1" t="s">
        <v>182</v>
      </c>
      <c r="M6" s="13" t="s">
        <v>179</v>
      </c>
      <c r="N6" s="35" t="s">
        <v>180</v>
      </c>
    </row>
    <row r="7" spans="1:17">
      <c r="A7" t="s">
        <v>328</v>
      </c>
      <c r="B7">
        <v>185</v>
      </c>
      <c r="C7">
        <v>1</v>
      </c>
      <c r="D7" t="str">
        <f>IF(C7=1,"NA")</f>
        <v>NA</v>
      </c>
      <c r="E7" t="str">
        <f>IF(C7=1,"NA")</f>
        <v>NA</v>
      </c>
      <c r="F7" s="4" t="str">
        <f>CONCATENATE($P$2,A7,$Q$2)</f>
        <v>We end up less satisfied with the result of the choice than we would be if we had fewer options to choose from.</v>
      </c>
      <c r="G7" t="s">
        <v>177</v>
      </c>
      <c r="H7" s="36" t="s">
        <v>173</v>
      </c>
      <c r="I7" s="1">
        <f>COUNTIF(D:D,0)</f>
        <v>1</v>
      </c>
      <c r="J7" s="1">
        <f>COUNTIF(E:E,0)</f>
        <v>1</v>
      </c>
      <c r="K7" s="37">
        <f>SUMIF(D:D, 0, $B:$B)</f>
        <v>2</v>
      </c>
      <c r="L7" s="37">
        <f>SUMIF(E:E, 0, $B:$B)</f>
        <v>2</v>
      </c>
      <c r="M7" s="38">
        <f>K7/$I$4</f>
        <v>0.14285714285714285</v>
      </c>
      <c r="N7" s="39">
        <f t="shared" ref="N7:N10" si="0">L7/$I$4</f>
        <v>0.14285714285714285</v>
      </c>
    </row>
    <row r="8" spans="1:17">
      <c r="A8" t="s">
        <v>331</v>
      </c>
      <c r="B8">
        <v>2</v>
      </c>
      <c r="C8">
        <v>1</v>
      </c>
      <c r="D8" t="str">
        <f>IF(C8=1,"NA")</f>
        <v>NA</v>
      </c>
      <c r="E8" t="str">
        <f>IF(C8=1,"NA")</f>
        <v>NA</v>
      </c>
      <c r="F8" s="4" t="str">
        <f>CONCATENATE($P$2,A8,$Q$2)</f>
        <v>We end up less satisfied with the result of the choice than we would be if we had fewer options to choose from..</v>
      </c>
      <c r="G8" t="s">
        <v>177</v>
      </c>
      <c r="H8" s="33" t="s">
        <v>174</v>
      </c>
      <c r="I8" s="1">
        <f>COUNTIF(D:D,1)</f>
        <v>1</v>
      </c>
      <c r="J8" s="1">
        <f>COUNTIF(E:E,1)</f>
        <v>1</v>
      </c>
      <c r="K8" s="37">
        <f>SUMIF(D:D, 1, $B:$B)</f>
        <v>1</v>
      </c>
      <c r="L8" s="37">
        <f>SUMIF(E:E, 1, $B:$B)</f>
        <v>1</v>
      </c>
      <c r="M8" s="38">
        <f t="shared" ref="M8:M10" si="1">K8/$I$4</f>
        <v>7.1428571428571425E-2</v>
      </c>
      <c r="N8" s="39">
        <f t="shared" si="0"/>
        <v>7.1428571428571425E-2</v>
      </c>
    </row>
    <row r="9" spans="1:17">
      <c r="B9">
        <v>1</v>
      </c>
      <c r="C9" t="s">
        <v>336</v>
      </c>
      <c r="D9" t="b">
        <f>IF(C9=1,"NA")</f>
        <v>0</v>
      </c>
      <c r="E9" t="b">
        <f>IF(C9=1,"NA")</f>
        <v>0</v>
      </c>
      <c r="F9" s="4" t="str">
        <f>CONCATENATE($P$2,A9,$Q$2)</f>
        <v>We end up less satisfied with the result of the choice than we would be if we had fewer .</v>
      </c>
      <c r="G9" t="s">
        <v>177</v>
      </c>
      <c r="H9" s="33" t="s">
        <v>175</v>
      </c>
      <c r="I9" s="1">
        <f>COUNTIF(D:D,2)</f>
        <v>0</v>
      </c>
      <c r="J9" s="1">
        <f>COUNTIF(E:E,2)</f>
        <v>0</v>
      </c>
      <c r="K9" s="37">
        <f>SUMIF(D:D, 2, $B:$B)</f>
        <v>0</v>
      </c>
      <c r="L9" s="37">
        <f>SUMIF(E:E, 2, $B:$B)</f>
        <v>0</v>
      </c>
      <c r="M9" s="38">
        <f t="shared" si="1"/>
        <v>0</v>
      </c>
      <c r="N9" s="39">
        <f t="shared" si="0"/>
        <v>0</v>
      </c>
    </row>
    <row r="10" spans="1:17">
      <c r="D10" t="b">
        <f>IF(C10=1,"NA")</f>
        <v>0</v>
      </c>
      <c r="E10" t="b">
        <f>IF(C10=1,"NA")</f>
        <v>0</v>
      </c>
      <c r="F10" s="4" t="str">
        <f>CONCATENATE($P$2,A10,$Q$2)</f>
        <v>We end up less satisfied with the result of the choice than we would be if we had fewer .</v>
      </c>
      <c r="G10" t="s">
        <v>177</v>
      </c>
      <c r="H10" s="33" t="s">
        <v>176</v>
      </c>
      <c r="I10" s="1">
        <f>COUNTIF(D:D,3)</f>
        <v>3</v>
      </c>
      <c r="J10" s="1">
        <f>COUNTIF(E:E,3)</f>
        <v>3</v>
      </c>
      <c r="K10" s="37">
        <f>SUMIF(D:D, 3, $B:$B)</f>
        <v>11</v>
      </c>
      <c r="L10" s="37">
        <f>SUMIF(E:E, 3, $B:$B)</f>
        <v>11</v>
      </c>
      <c r="M10" s="38">
        <f t="shared" si="1"/>
        <v>0.7857142857142857</v>
      </c>
      <c r="N10" s="39">
        <f t="shared" si="0"/>
        <v>0.7857142857142857</v>
      </c>
    </row>
    <row r="11" spans="1:17">
      <c r="D11" t="b">
        <f>IF(C11=1,"NA")</f>
        <v>0</v>
      </c>
      <c r="E11" t="b">
        <f>IF(C11=1,"NA")</f>
        <v>0</v>
      </c>
      <c r="F11" s="4" t="str">
        <f>CONCATENATE($P$2,A11,$Q$2)</f>
        <v>We end up less satisfied with the result of the choice than we would be if we had fewer .</v>
      </c>
      <c r="G11" t="s">
        <v>177</v>
      </c>
      <c r="H11" s="40"/>
      <c r="I11">
        <f t="shared" ref="I11:N11" si="2">SUM(I7:I10)</f>
        <v>5</v>
      </c>
      <c r="J11">
        <f t="shared" si="2"/>
        <v>5</v>
      </c>
      <c r="K11">
        <f t="shared" si="2"/>
        <v>14</v>
      </c>
      <c r="L11">
        <f t="shared" si="2"/>
        <v>14</v>
      </c>
      <c r="M11">
        <f t="shared" si="2"/>
        <v>1</v>
      </c>
      <c r="N11" s="34">
        <f t="shared" si="2"/>
        <v>1</v>
      </c>
    </row>
    <row r="12" spans="1:17">
      <c r="D12" t="b">
        <f>IF(C12=1,"NA")</f>
        <v>0</v>
      </c>
      <c r="E12" t="b">
        <f>IF(C12=1,"NA")</f>
        <v>0</v>
      </c>
      <c r="F12" s="4" t="str">
        <f>CONCATENATE($P$2,A12,$Q$2)</f>
        <v>We end up less satisfied with the result of the choice than we would be if we had fewer .</v>
      </c>
      <c r="G12" t="s">
        <v>177</v>
      </c>
      <c r="H12" s="40"/>
      <c r="N12" s="34"/>
    </row>
    <row r="13" spans="1:17">
      <c r="D13" t="b">
        <f>IF(C13=1,"NA")</f>
        <v>0</v>
      </c>
      <c r="E13" t="b">
        <f>IF(C13=1,"NA")</f>
        <v>0</v>
      </c>
      <c r="F13" s="4" t="str">
        <f>CONCATENATE($P$2,A13,$Q$2)</f>
        <v>We end up less satisfied with the result of the choice than we would be if we had fewer .</v>
      </c>
      <c r="G13" t="s">
        <v>177</v>
      </c>
      <c r="H13" s="40"/>
      <c r="N13" s="34"/>
    </row>
    <row r="14" spans="1:17">
      <c r="D14" t="b">
        <f>IF(C14=1,"NA")</f>
        <v>0</v>
      </c>
      <c r="E14" t="b">
        <f>IF(C14=1,"NA")</f>
        <v>0</v>
      </c>
      <c r="F14" s="4" t="str">
        <f>CONCATENATE($P$2,A14,$Q$2)</f>
        <v>We end up less satisfied with the result of the choice than we would be if we had fewer .</v>
      </c>
      <c r="G14" t="s">
        <v>177</v>
      </c>
      <c r="H14" s="40" t="s">
        <v>251</v>
      </c>
      <c r="I14" t="s">
        <v>252</v>
      </c>
      <c r="N14" s="34"/>
    </row>
    <row r="15" spans="1:17">
      <c r="D15" t="b">
        <f>IF(C15=1,"NA")</f>
        <v>0</v>
      </c>
      <c r="E15" t="b">
        <f>IF(C15=1,"NA")</f>
        <v>0</v>
      </c>
      <c r="F15" s="4" t="str">
        <f>CONCATENATE($P$2,A15,$Q$2)</f>
        <v>We end up less satisfied with the result of the choice than we would be if we had fewer .</v>
      </c>
      <c r="G15" t="s">
        <v>177</v>
      </c>
      <c r="H15" s="41"/>
      <c r="I15" s="42"/>
      <c r="J15" s="42"/>
      <c r="K15" s="42"/>
      <c r="L15" s="42"/>
      <c r="M15" s="42"/>
      <c r="N15" s="43"/>
    </row>
    <row r="16" spans="1:17">
      <c r="D16" t="b">
        <f>IF(C16=1,"NA")</f>
        <v>0</v>
      </c>
      <c r="E16" t="b">
        <f>IF(C16=1,"NA")</f>
        <v>0</v>
      </c>
      <c r="F16" s="4" t="str">
        <f>CONCATENATE($P$2,A16,$Q$2)</f>
        <v>We end up less satisfied with the result of the choice than we would be if we had fewer .</v>
      </c>
      <c r="G16" t="s">
        <v>177</v>
      </c>
    </row>
    <row r="17" spans="4:24">
      <c r="D17" t="b">
        <f>IF(C17=1,"NA")</f>
        <v>0</v>
      </c>
      <c r="E17" t="b">
        <f>IF(C17=1,"NA")</f>
        <v>0</v>
      </c>
      <c r="F17" s="4" t="str">
        <f>CONCATENATE($P$2,A17,$Q$2)</f>
        <v>We end up less satisfied with the result of the choice than we would be if we had fewer .</v>
      </c>
      <c r="G17" s="44">
        <f>M2</f>
        <v>0.92574257425742579</v>
      </c>
      <c r="H17" s="45">
        <f>K7</f>
        <v>2</v>
      </c>
      <c r="I17" s="45">
        <f>K8</f>
        <v>1</v>
      </c>
      <c r="J17" s="45">
        <f>K9</f>
        <v>0</v>
      </c>
      <c r="K17" s="45">
        <f>K10</f>
        <v>11</v>
      </c>
      <c r="L17" s="45">
        <f>L7</f>
        <v>2</v>
      </c>
      <c r="M17" s="45">
        <f>L8</f>
        <v>1</v>
      </c>
      <c r="N17" s="45">
        <f>L9</f>
        <v>0</v>
      </c>
      <c r="O17" s="45">
        <f>L10</f>
        <v>11</v>
      </c>
      <c r="P17" s="45"/>
      <c r="Q17" s="45">
        <f>I7</f>
        <v>1</v>
      </c>
      <c r="R17" s="45">
        <f>I8</f>
        <v>1</v>
      </c>
      <c r="S17" s="45">
        <f>I9</f>
        <v>0</v>
      </c>
      <c r="T17" s="45">
        <f>I10</f>
        <v>3</v>
      </c>
      <c r="U17" s="45">
        <f>J7</f>
        <v>1</v>
      </c>
      <c r="V17" s="45">
        <f>J8</f>
        <v>1</v>
      </c>
      <c r="W17" s="45">
        <f>J9</f>
        <v>0</v>
      </c>
      <c r="X17" s="45">
        <f>J10</f>
        <v>3</v>
      </c>
    </row>
    <row r="18" spans="4:24">
      <c r="G18" t="s">
        <v>177</v>
      </c>
    </row>
    <row r="19" spans="4:24">
      <c r="G19" t="s">
        <v>177</v>
      </c>
    </row>
  </sheetData>
  <autoFilter ref="A1:F1" xr:uid="{73BDAD9A-26DD-4615-BBB5-40DD88AB0E5E}">
    <sortState xmlns:xlrd2="http://schemas.microsoft.com/office/spreadsheetml/2017/richdata2" ref="A2:F19">
      <sortCondition ref="C1"/>
    </sortState>
  </autoFilter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E3666-DA45-436A-A264-47C8F2416F9C}">
  <dimension ref="A1:X19"/>
  <sheetViews>
    <sheetView workbookViewId="0">
      <selection activeCell="N12" sqref="N12"/>
    </sheetView>
  </sheetViews>
  <sheetFormatPr defaultRowHeight="15"/>
  <cols>
    <col min="1" max="1" width="27.7109375" customWidth="1"/>
  </cols>
  <sheetData>
    <row r="1" spans="1:17">
      <c r="A1" t="s">
        <v>0</v>
      </c>
      <c r="B1" t="s">
        <v>1</v>
      </c>
      <c r="C1" t="s">
        <v>58</v>
      </c>
      <c r="D1" t="s">
        <v>34</v>
      </c>
      <c r="E1" t="s">
        <v>33</v>
      </c>
      <c r="P1" t="s">
        <v>272</v>
      </c>
    </row>
    <row r="2" spans="1:17">
      <c r="A2" t="s">
        <v>338</v>
      </c>
      <c r="B2">
        <v>25</v>
      </c>
      <c r="C2">
        <v>0</v>
      </c>
      <c r="D2">
        <v>0</v>
      </c>
      <c r="E2">
        <v>3</v>
      </c>
      <c r="F2" s="4" t="str">
        <f>CONCATENATE($P$2,A2,$Q$2)</f>
        <v>The fact that a company like Airbus is now seriously working on flying urban taxies is telling us something.</v>
      </c>
      <c r="G2" t="s">
        <v>177</v>
      </c>
      <c r="H2" s="28" t="s">
        <v>168</v>
      </c>
      <c r="I2" s="29">
        <f>SUM(B:B)</f>
        <v>202</v>
      </c>
      <c r="J2" s="29"/>
      <c r="K2" s="30"/>
      <c r="L2" s="29" t="s">
        <v>184</v>
      </c>
      <c r="M2" s="31">
        <f>I3/I2</f>
        <v>0.59900990099009899</v>
      </c>
      <c r="N2" s="32"/>
      <c r="P2" s="4" t="s">
        <v>346</v>
      </c>
      <c r="Q2" s="4" t="s">
        <v>347</v>
      </c>
    </row>
    <row r="3" spans="1:17">
      <c r="A3" t="s">
        <v>339</v>
      </c>
      <c r="B3">
        <v>24</v>
      </c>
      <c r="C3">
        <v>0</v>
      </c>
      <c r="D3">
        <v>0</v>
      </c>
      <c r="E3">
        <v>3</v>
      </c>
      <c r="F3" s="4" t="str">
        <f>CONCATENATE($P$2,A3,$Q$2)</f>
        <v>The fact that a company like Airbus is now seriously working on flying urban taxi's is telling us something.</v>
      </c>
      <c r="G3" t="s">
        <v>177</v>
      </c>
      <c r="H3" s="33" t="s">
        <v>169</v>
      </c>
      <c r="I3" s="1">
        <f>SUMIF(C:C, 1, $B:$B)</f>
        <v>121</v>
      </c>
      <c r="J3" s="1"/>
      <c r="N3" s="34"/>
      <c r="P3" t="s">
        <v>270</v>
      </c>
      <c r="Q3" t="s">
        <v>271</v>
      </c>
    </row>
    <row r="4" spans="1:17">
      <c r="A4" t="s">
        <v>340</v>
      </c>
      <c r="B4">
        <v>20</v>
      </c>
      <c r="C4">
        <v>0</v>
      </c>
      <c r="D4">
        <v>0</v>
      </c>
      <c r="E4">
        <v>0</v>
      </c>
      <c r="F4" s="4" t="str">
        <f>CONCATENATE($P$2,A4,$Q$2)</f>
        <v>The fact that a company like Airbus is now seriously working on flying urban taxes is telling us something.</v>
      </c>
      <c r="G4" t="s">
        <v>177</v>
      </c>
      <c r="H4" s="33" t="s">
        <v>170</v>
      </c>
      <c r="I4" s="1">
        <f>SUMIF(C:C, 0, $B:$B)</f>
        <v>80</v>
      </c>
      <c r="J4" s="1"/>
      <c r="N4" s="34"/>
    </row>
    <row r="5" spans="1:17">
      <c r="A5" t="s">
        <v>341</v>
      </c>
      <c r="B5">
        <v>7</v>
      </c>
      <c r="C5">
        <v>0</v>
      </c>
      <c r="D5">
        <v>0</v>
      </c>
      <c r="E5">
        <v>3</v>
      </c>
      <c r="F5" s="4" t="str">
        <f>CONCATENATE($P$2,A5,$Q$2)</f>
        <v>The fact that a company like Airbus is now seriously working on flying urban taxi´s is telling us something.</v>
      </c>
      <c r="G5" t="s">
        <v>177</v>
      </c>
      <c r="H5" s="33" t="s">
        <v>171</v>
      </c>
      <c r="I5" s="1">
        <f>I11</f>
        <v>8</v>
      </c>
      <c r="J5" s="1"/>
      <c r="N5" s="34"/>
    </row>
    <row r="6" spans="1:17">
      <c r="A6" t="s">
        <v>342</v>
      </c>
      <c r="B6">
        <v>1</v>
      </c>
      <c r="C6">
        <v>0</v>
      </c>
      <c r="D6">
        <v>0</v>
      </c>
      <c r="E6">
        <v>0</v>
      </c>
      <c r="F6" s="4" t="str">
        <f>CONCATENATE($P$2,A6,$Q$2)</f>
        <v>The fact that a company like Airbus is now seriously working on flying oven taxis is telling us something.</v>
      </c>
      <c r="G6" t="s">
        <v>177</v>
      </c>
      <c r="H6" s="33" t="s">
        <v>178</v>
      </c>
      <c r="I6" s="1" t="s">
        <v>34</v>
      </c>
      <c r="J6" s="1" t="s">
        <v>33</v>
      </c>
      <c r="K6" s="1" t="s">
        <v>181</v>
      </c>
      <c r="L6" s="1" t="s">
        <v>182</v>
      </c>
      <c r="M6" s="13" t="s">
        <v>179</v>
      </c>
      <c r="N6" s="35" t="s">
        <v>180</v>
      </c>
    </row>
    <row r="7" spans="1:17">
      <c r="A7" t="s">
        <v>343</v>
      </c>
      <c r="B7">
        <v>1</v>
      </c>
      <c r="C7">
        <v>0</v>
      </c>
      <c r="D7">
        <v>2</v>
      </c>
      <c r="E7">
        <v>0</v>
      </c>
      <c r="F7" s="4" t="str">
        <f>CONCATENATE($P$2,A7,$Q$2)</f>
        <v>The fact that a company like Airbus is now seriously working on flying urbain taxes is telling us something.</v>
      </c>
      <c r="G7" t="s">
        <v>177</v>
      </c>
      <c r="H7" s="36" t="s">
        <v>173</v>
      </c>
      <c r="I7" s="1">
        <f>COUNTIF(D:D,0)</f>
        <v>6</v>
      </c>
      <c r="J7" s="1">
        <f>COUNTIF(E:E,0)</f>
        <v>4</v>
      </c>
      <c r="K7" s="37">
        <f>SUMIF(D:D, 0, $B:$B)</f>
        <v>78</v>
      </c>
      <c r="L7" s="37">
        <f>SUMIF(E:E, 0, $B:$B)</f>
        <v>23</v>
      </c>
      <c r="M7" s="38">
        <f>K7/$I$4</f>
        <v>0.97499999999999998</v>
      </c>
      <c r="N7" s="39">
        <f t="shared" ref="N7:N10" si="0">L7/$I$4</f>
        <v>0.28749999999999998</v>
      </c>
    </row>
    <row r="8" spans="1:17">
      <c r="A8" t="s">
        <v>344</v>
      </c>
      <c r="B8">
        <v>1</v>
      </c>
      <c r="C8">
        <v>0</v>
      </c>
      <c r="D8">
        <v>0</v>
      </c>
      <c r="E8">
        <v>0</v>
      </c>
      <c r="F8" s="4" t="str">
        <f>CONCATENATE($P$2,A8,$Q$2)</f>
        <v>The fact that a company like Airbus is now seriously working on flying urgent taxis is telling us something.</v>
      </c>
      <c r="G8" t="s">
        <v>177</v>
      </c>
      <c r="H8" s="33" t="s">
        <v>174</v>
      </c>
      <c r="I8" s="1">
        <f>COUNTIF(D:D,1)</f>
        <v>1</v>
      </c>
      <c r="J8" s="1">
        <f>COUNTIF(E:E,1)</f>
        <v>1</v>
      </c>
      <c r="K8" s="37">
        <f>SUMIF(D:D, 1, $B:$B)</f>
        <v>1</v>
      </c>
      <c r="L8" s="37">
        <f>SUMIF(E:E, 1, $B:$B)</f>
        <v>1</v>
      </c>
      <c r="M8" s="38">
        <f t="shared" ref="M8:M10" si="1">K8/$I$4</f>
        <v>1.2500000000000001E-2</v>
      </c>
      <c r="N8" s="39">
        <f t="shared" si="0"/>
        <v>1.2500000000000001E-2</v>
      </c>
    </row>
    <row r="9" spans="1:17">
      <c r="A9" t="s">
        <v>345</v>
      </c>
      <c r="B9">
        <v>1</v>
      </c>
      <c r="C9">
        <v>0</v>
      </c>
      <c r="D9">
        <v>1</v>
      </c>
      <c r="E9">
        <v>1</v>
      </c>
      <c r="F9" s="4" t="str">
        <f>CONCATENATE($P$2,A9,$Q$2)</f>
        <v>The fact that a company like Airbus is now seriously working on flying urvent taxis is telling us something.</v>
      </c>
      <c r="G9" t="s">
        <v>177</v>
      </c>
      <c r="H9" s="33" t="s">
        <v>175</v>
      </c>
      <c r="I9" s="1">
        <f>COUNTIF(D:D,2)</f>
        <v>1</v>
      </c>
      <c r="J9" s="1">
        <f>COUNTIF(E:E,2)</f>
        <v>0</v>
      </c>
      <c r="K9" s="37">
        <f>SUMIF(D:D, 2, $B:$B)</f>
        <v>1</v>
      </c>
      <c r="L9" s="37">
        <f>SUMIF(E:E, 2, $B:$B)</f>
        <v>0</v>
      </c>
      <c r="M9" s="38">
        <f t="shared" si="1"/>
        <v>1.2500000000000001E-2</v>
      </c>
      <c r="N9" s="39">
        <f t="shared" si="0"/>
        <v>0</v>
      </c>
    </row>
    <row r="10" spans="1:17">
      <c r="A10" t="s">
        <v>337</v>
      </c>
      <c r="B10">
        <v>121</v>
      </c>
      <c r="C10">
        <v>1</v>
      </c>
      <c r="D10" t="str">
        <f>IF(C10=1,"NA")</f>
        <v>NA</v>
      </c>
      <c r="E10" t="str">
        <f>IF(C10=1,"NA")</f>
        <v>NA</v>
      </c>
      <c r="F10" s="4" t="str">
        <f>CONCATENATE($P$2,A10,$Q$2)</f>
        <v>The fact that a company like Airbus is now seriously working on flying urban taxis is telling us something.</v>
      </c>
      <c r="G10" t="s">
        <v>177</v>
      </c>
      <c r="H10" s="33" t="s">
        <v>176</v>
      </c>
      <c r="I10" s="1">
        <f>COUNTIF(D:D,3)</f>
        <v>0</v>
      </c>
      <c r="J10" s="1">
        <f>COUNTIF(E:E,3)</f>
        <v>3</v>
      </c>
      <c r="K10" s="37">
        <f>SUMIF(D:D, 3, $B:$B)</f>
        <v>0</v>
      </c>
      <c r="L10" s="37">
        <f>SUMIF(E:E, 3, $B:$B)</f>
        <v>56</v>
      </c>
      <c r="M10" s="38">
        <f t="shared" si="1"/>
        <v>0</v>
      </c>
      <c r="N10" s="39">
        <f t="shared" si="0"/>
        <v>0.7</v>
      </c>
    </row>
    <row r="11" spans="1:17">
      <c r="B11">
        <v>1</v>
      </c>
      <c r="C11" t="s">
        <v>336</v>
      </c>
      <c r="D11" t="b">
        <f>IF(C11=1,"NA")</f>
        <v>0</v>
      </c>
      <c r="E11" t="b">
        <f>IF(C11=1,"NA")</f>
        <v>0</v>
      </c>
      <c r="F11" s="4" t="str">
        <f>CONCATENATE($P$2,A11,$Q$2)</f>
        <v>The fact that a company like Airbus is now seriously working on flying  is telling us something.</v>
      </c>
      <c r="G11" t="s">
        <v>177</v>
      </c>
      <c r="H11" s="40"/>
      <c r="I11">
        <f t="shared" ref="I11:N11" si="2">SUM(I7:I10)</f>
        <v>8</v>
      </c>
      <c r="J11">
        <f t="shared" si="2"/>
        <v>8</v>
      </c>
      <c r="K11">
        <f t="shared" si="2"/>
        <v>80</v>
      </c>
      <c r="L11">
        <f t="shared" si="2"/>
        <v>80</v>
      </c>
      <c r="M11">
        <f t="shared" si="2"/>
        <v>0.99999999999999989</v>
      </c>
      <c r="N11" s="34">
        <f t="shared" si="2"/>
        <v>1</v>
      </c>
    </row>
    <row r="12" spans="1:17">
      <c r="D12" t="b">
        <f>IF(C12=1,"NA")</f>
        <v>0</v>
      </c>
      <c r="E12" t="b">
        <f>IF(C12=1,"NA")</f>
        <v>0</v>
      </c>
      <c r="F12" s="4" t="str">
        <f>CONCATENATE($P$2,A12,$Q$2)</f>
        <v>The fact that a company like Airbus is now seriously working on flying  is telling us something.</v>
      </c>
      <c r="G12" t="s">
        <v>177</v>
      </c>
      <c r="H12" s="40"/>
      <c r="N12" s="34"/>
    </row>
    <row r="13" spans="1:17">
      <c r="D13" t="b">
        <f>IF(C13=1,"NA")</f>
        <v>0</v>
      </c>
      <c r="E13" t="b">
        <f>IF(C13=1,"NA")</f>
        <v>0</v>
      </c>
      <c r="F13" s="4" t="str">
        <f>CONCATENATE($P$2,A13,$Q$2)</f>
        <v>The fact that a company like Airbus is now seriously working on flying  is telling us something.</v>
      </c>
      <c r="G13" t="s">
        <v>177</v>
      </c>
      <c r="H13" s="40"/>
      <c r="N13" s="34"/>
    </row>
    <row r="14" spans="1:17">
      <c r="D14" t="b">
        <f>IF(C14=1,"NA")</f>
        <v>0</v>
      </c>
      <c r="E14" t="b">
        <f>IF(C14=1,"NA")</f>
        <v>0</v>
      </c>
      <c r="F14" s="4" t="str">
        <f>CONCATENATE($P$2,A14,$Q$2)</f>
        <v>The fact that a company like Airbus is now seriously working on flying  is telling us something.</v>
      </c>
      <c r="G14" t="s">
        <v>177</v>
      </c>
      <c r="H14" s="40" t="s">
        <v>251</v>
      </c>
      <c r="I14" t="s">
        <v>252</v>
      </c>
      <c r="N14" s="34"/>
    </row>
    <row r="15" spans="1:17">
      <c r="D15" t="b">
        <f>IF(C15=1,"NA")</f>
        <v>0</v>
      </c>
      <c r="E15" t="b">
        <f>IF(C15=1,"NA")</f>
        <v>0</v>
      </c>
      <c r="F15" s="4" t="str">
        <f>CONCATENATE($P$2,A15,$Q$2)</f>
        <v>The fact that a company like Airbus is now seriously working on flying  is telling us something.</v>
      </c>
      <c r="G15" t="s">
        <v>177</v>
      </c>
      <c r="H15" s="41"/>
      <c r="I15" s="42"/>
      <c r="J15" s="42"/>
      <c r="K15" s="42"/>
      <c r="L15" s="42"/>
      <c r="M15" s="42"/>
      <c r="N15" s="43"/>
    </row>
    <row r="16" spans="1:17">
      <c r="D16" t="b">
        <f>IF(C16=1,"NA")</f>
        <v>0</v>
      </c>
      <c r="E16" t="b">
        <f>IF(C16=1,"NA")</f>
        <v>0</v>
      </c>
      <c r="F16" s="4" t="str">
        <f>CONCATENATE($P$2,A16,$Q$2)</f>
        <v>The fact that a company like Airbus is now seriously working on flying  is telling us something.</v>
      </c>
      <c r="G16" t="s">
        <v>177</v>
      </c>
    </row>
    <row r="17" spans="4:24">
      <c r="D17" t="b">
        <f>IF(C17=1,"NA")</f>
        <v>0</v>
      </c>
      <c r="E17" t="b">
        <f>IF(C17=1,"NA")</f>
        <v>0</v>
      </c>
      <c r="F17" s="4" t="str">
        <f>CONCATENATE($P$2,A17,$Q$2)</f>
        <v>The fact that a company like Airbus is now seriously working on flying  is telling us something.</v>
      </c>
      <c r="G17" s="44">
        <f>M2</f>
        <v>0.59900990099009899</v>
      </c>
      <c r="H17" s="45">
        <f>K7</f>
        <v>78</v>
      </c>
      <c r="I17" s="45">
        <f>K8</f>
        <v>1</v>
      </c>
      <c r="J17" s="45">
        <f>K9</f>
        <v>1</v>
      </c>
      <c r="K17" s="45">
        <f>K10</f>
        <v>0</v>
      </c>
      <c r="L17" s="45">
        <f>L7</f>
        <v>23</v>
      </c>
      <c r="M17" s="45">
        <f>L8</f>
        <v>1</v>
      </c>
      <c r="N17" s="45">
        <f>L9</f>
        <v>0</v>
      </c>
      <c r="O17" s="45">
        <f>L10</f>
        <v>56</v>
      </c>
      <c r="P17" s="45"/>
      <c r="Q17" s="45">
        <f>I7</f>
        <v>6</v>
      </c>
      <c r="R17" s="45">
        <f>I8</f>
        <v>1</v>
      </c>
      <c r="S17" s="45">
        <f>I9</f>
        <v>1</v>
      </c>
      <c r="T17" s="45">
        <f>I10</f>
        <v>0</v>
      </c>
      <c r="U17" s="45">
        <f>J7</f>
        <v>4</v>
      </c>
      <c r="V17" s="45">
        <f>J8</f>
        <v>1</v>
      </c>
      <c r="W17" s="45">
        <f>J9</f>
        <v>0</v>
      </c>
      <c r="X17" s="45">
        <f>J10</f>
        <v>3</v>
      </c>
    </row>
    <row r="18" spans="4:24">
      <c r="G18" t="s">
        <v>177</v>
      </c>
    </row>
    <row r="19" spans="4:24">
      <c r="G19" t="s">
        <v>177</v>
      </c>
    </row>
  </sheetData>
  <autoFilter ref="A1:F1" xr:uid="{924E3666-DA45-436A-A264-47C8F2416F9C}">
    <sortState xmlns:xlrd2="http://schemas.microsoft.com/office/spreadsheetml/2017/richdata2" ref="A2:F19">
      <sortCondition ref="C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1"/>
  <sheetViews>
    <sheetView workbookViewId="0">
      <selection activeCell="D11" sqref="D11"/>
    </sheetView>
  </sheetViews>
  <sheetFormatPr defaultRowHeight="15"/>
  <cols>
    <col min="1" max="1" width="9.140625" customWidth="1"/>
    <col min="8" max="8" width="15" customWidth="1"/>
    <col min="9" max="12" width="7.140625" customWidth="1"/>
    <col min="13" max="14" width="8.140625" customWidth="1"/>
  </cols>
  <sheetData>
    <row r="1" spans="1:14">
      <c r="A1" t="s">
        <v>0</v>
      </c>
      <c r="B1" t="s">
        <v>1</v>
      </c>
      <c r="C1" t="s">
        <v>13</v>
      </c>
      <c r="D1" t="s">
        <v>34</v>
      </c>
      <c r="E1" t="s">
        <v>33</v>
      </c>
    </row>
    <row r="2" spans="1:14">
      <c r="A2" t="s">
        <v>40</v>
      </c>
      <c r="B2">
        <v>280</v>
      </c>
      <c r="C2" s="1" t="s">
        <v>15</v>
      </c>
      <c r="D2" s="1"/>
      <c r="E2" s="2"/>
      <c r="F2" t="s">
        <v>41</v>
      </c>
      <c r="G2" t="s">
        <v>177</v>
      </c>
      <c r="H2" s="1" t="s">
        <v>168</v>
      </c>
      <c r="I2" s="1">
        <v>296</v>
      </c>
      <c r="J2" s="1"/>
      <c r="L2" s="1" t="s">
        <v>184</v>
      </c>
      <c r="M2" s="13">
        <f>I3/I2</f>
        <v>0.94594594594594594</v>
      </c>
    </row>
    <row r="3" spans="1:14">
      <c r="A3" t="s">
        <v>42</v>
      </c>
      <c r="B3">
        <v>7</v>
      </c>
      <c r="C3" s="1" t="s">
        <v>21</v>
      </c>
      <c r="D3" s="3" t="s">
        <v>39</v>
      </c>
      <c r="E3" s="3" t="s">
        <v>39</v>
      </c>
      <c r="F3" t="s">
        <v>43</v>
      </c>
      <c r="G3" t="s">
        <v>177</v>
      </c>
      <c r="H3" s="1" t="s">
        <v>169</v>
      </c>
      <c r="I3" s="1">
        <v>280</v>
      </c>
      <c r="J3" s="1"/>
    </row>
    <row r="4" spans="1:14">
      <c r="A4" t="s">
        <v>44</v>
      </c>
      <c r="B4">
        <v>5</v>
      </c>
      <c r="C4" s="1" t="s">
        <v>21</v>
      </c>
      <c r="D4" s="3" t="s">
        <v>39</v>
      </c>
      <c r="E4" s="3" t="s">
        <v>39</v>
      </c>
      <c r="F4" t="s">
        <v>45</v>
      </c>
      <c r="G4" t="s">
        <v>177</v>
      </c>
      <c r="H4" s="1" t="s">
        <v>170</v>
      </c>
      <c r="I4" s="1">
        <v>16</v>
      </c>
      <c r="J4" s="1"/>
    </row>
    <row r="5" spans="1:14">
      <c r="A5" t="s">
        <v>46</v>
      </c>
      <c r="B5">
        <v>2</v>
      </c>
      <c r="C5" s="1" t="s">
        <v>21</v>
      </c>
      <c r="D5" s="1" t="s">
        <v>38</v>
      </c>
      <c r="E5" s="2" t="s">
        <v>35</v>
      </c>
      <c r="F5" t="s">
        <v>47</v>
      </c>
      <c r="G5" t="s">
        <v>177</v>
      </c>
      <c r="H5" s="1" t="s">
        <v>171</v>
      </c>
      <c r="I5" s="1">
        <v>5</v>
      </c>
      <c r="J5" s="1"/>
    </row>
    <row r="6" spans="1:14">
      <c r="A6" t="s">
        <v>48</v>
      </c>
      <c r="B6">
        <v>1</v>
      </c>
      <c r="C6" s="1" t="s">
        <v>21</v>
      </c>
      <c r="D6" s="1" t="s">
        <v>38</v>
      </c>
      <c r="E6" s="2" t="s">
        <v>35</v>
      </c>
      <c r="F6" t="s">
        <v>49</v>
      </c>
      <c r="G6" t="s">
        <v>177</v>
      </c>
      <c r="H6" s="1"/>
      <c r="I6" s="1" t="s">
        <v>34</v>
      </c>
      <c r="J6" s="1" t="s">
        <v>33</v>
      </c>
      <c r="K6" s="1" t="s">
        <v>181</v>
      </c>
      <c r="L6" s="1" t="s">
        <v>182</v>
      </c>
      <c r="M6" s="13" t="s">
        <v>179</v>
      </c>
      <c r="N6" s="13" t="s">
        <v>180</v>
      </c>
    </row>
    <row r="7" spans="1:14">
      <c r="A7" t="s">
        <v>50</v>
      </c>
      <c r="B7">
        <v>1</v>
      </c>
      <c r="C7" s="1" t="s">
        <v>21</v>
      </c>
      <c r="D7" s="1" t="s">
        <v>38</v>
      </c>
      <c r="E7" s="2" t="s">
        <v>35</v>
      </c>
      <c r="F7" t="s">
        <v>51</v>
      </c>
      <c r="G7" t="s">
        <v>177</v>
      </c>
      <c r="H7" s="3" t="s">
        <v>173</v>
      </c>
      <c r="I7" s="1">
        <v>2</v>
      </c>
      <c r="J7" s="1">
        <v>2</v>
      </c>
      <c r="K7" s="1">
        <v>12</v>
      </c>
      <c r="L7" s="1">
        <v>12</v>
      </c>
      <c r="M7" s="13">
        <v>0.75</v>
      </c>
      <c r="N7" s="13">
        <v>0.75</v>
      </c>
    </row>
    <row r="8" spans="1:14">
      <c r="G8" t="s">
        <v>177</v>
      </c>
      <c r="H8" s="1" t="s">
        <v>174</v>
      </c>
      <c r="I8" s="1">
        <v>3</v>
      </c>
      <c r="J8" s="1">
        <v>0</v>
      </c>
      <c r="K8" s="1">
        <v>4</v>
      </c>
      <c r="L8" s="1">
        <v>0</v>
      </c>
      <c r="M8" s="13">
        <v>0.25</v>
      </c>
      <c r="N8" s="13">
        <v>0</v>
      </c>
    </row>
    <row r="9" spans="1:14">
      <c r="G9" t="s">
        <v>177</v>
      </c>
      <c r="H9" s="1" t="s">
        <v>175</v>
      </c>
      <c r="I9" s="1">
        <v>0</v>
      </c>
      <c r="J9" s="1">
        <v>0</v>
      </c>
      <c r="K9" s="1">
        <v>0</v>
      </c>
      <c r="L9" s="1">
        <v>0</v>
      </c>
      <c r="M9" s="13">
        <v>0</v>
      </c>
      <c r="N9" s="13">
        <v>0</v>
      </c>
    </row>
    <row r="10" spans="1:14">
      <c r="G10" t="s">
        <v>177</v>
      </c>
      <c r="H10" s="1" t="s">
        <v>176</v>
      </c>
      <c r="I10" s="1">
        <v>0</v>
      </c>
      <c r="J10" s="1">
        <v>3</v>
      </c>
      <c r="K10" s="1">
        <v>0</v>
      </c>
      <c r="L10" s="1">
        <v>4</v>
      </c>
      <c r="M10" s="13">
        <v>0</v>
      </c>
      <c r="N10" s="13">
        <v>0.25</v>
      </c>
    </row>
    <row r="11" spans="1:14">
      <c r="G11" t="s">
        <v>177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DC644-DBA5-41AA-839F-360B9E48FA39}">
  <dimension ref="A1:X26"/>
  <sheetViews>
    <sheetView topLeftCell="A2" workbookViewId="0">
      <selection activeCell="H27" sqref="H27"/>
    </sheetView>
  </sheetViews>
  <sheetFormatPr defaultRowHeight="15"/>
  <cols>
    <col min="1" max="1" width="42.140625" customWidth="1"/>
  </cols>
  <sheetData>
    <row r="1" spans="1:17">
      <c r="A1" t="s">
        <v>0</v>
      </c>
      <c r="B1" t="s">
        <v>1</v>
      </c>
      <c r="C1" t="s">
        <v>58</v>
      </c>
      <c r="D1" t="s">
        <v>34</v>
      </c>
      <c r="E1" t="s">
        <v>33</v>
      </c>
      <c r="P1" t="s">
        <v>272</v>
      </c>
    </row>
    <row r="2" spans="1:17">
      <c r="A2" t="s">
        <v>350</v>
      </c>
      <c r="B2">
        <v>24</v>
      </c>
      <c r="C2">
        <v>1</v>
      </c>
      <c r="D2" t="str">
        <f>IF(C2=1,"NA")</f>
        <v>NA</v>
      </c>
      <c r="E2" t="str">
        <f>IF(C2=1,"NA")</f>
        <v>NA</v>
      </c>
      <c r="F2" s="4" t="str">
        <f>CONCATENATE($P$2,A2,$Q$2)</f>
        <v xml:space="preserve">Progress is rea1. We have made improvements in the last 50 years poverty worldwide has gone down. </v>
      </c>
      <c r="G2" t="s">
        <v>177</v>
      </c>
      <c r="H2" s="28" t="s">
        <v>168</v>
      </c>
      <c r="I2" s="29">
        <f>SUM(B:B)</f>
        <v>202</v>
      </c>
      <c r="J2" s="29"/>
      <c r="K2" s="30"/>
      <c r="L2" s="29" t="s">
        <v>184</v>
      </c>
      <c r="M2" s="31">
        <f>I3/I2</f>
        <v>0.66831683168316836</v>
      </c>
      <c r="N2" s="32"/>
      <c r="P2" s="4" t="s">
        <v>372</v>
      </c>
      <c r="Q2" s="4" t="s">
        <v>373</v>
      </c>
    </row>
    <row r="3" spans="1:17">
      <c r="A3" t="s">
        <v>351</v>
      </c>
      <c r="B3">
        <v>16</v>
      </c>
      <c r="C3">
        <v>0</v>
      </c>
      <c r="D3">
        <v>0</v>
      </c>
      <c r="E3">
        <v>3</v>
      </c>
      <c r="F3" s="4" t="str">
        <f>CONCATENATE($P$2,A3,$Q$2)</f>
        <v xml:space="preserve">Progress is rea1. We have made improvements in the last 50 years that poverty world-wide has gone down. </v>
      </c>
      <c r="G3" t="s">
        <v>177</v>
      </c>
      <c r="H3" s="33" t="s">
        <v>169</v>
      </c>
      <c r="I3" s="1">
        <f>SUMIF(C:C, 1, $B:$B)</f>
        <v>135</v>
      </c>
      <c r="J3" s="1"/>
      <c r="N3" s="34"/>
      <c r="P3" t="s">
        <v>270</v>
      </c>
      <c r="Q3" t="s">
        <v>271</v>
      </c>
    </row>
    <row r="4" spans="1:17">
      <c r="A4" t="s">
        <v>352</v>
      </c>
      <c r="B4">
        <v>13</v>
      </c>
      <c r="C4">
        <v>0</v>
      </c>
      <c r="D4">
        <v>0</v>
      </c>
      <c r="E4">
        <v>3</v>
      </c>
      <c r="F4" s="4" t="str">
        <f>CONCATENATE($P$2,A4,$Q$2)</f>
        <v xml:space="preserve">Progress is rea1. We have made improvements in the last 50 years the poverty world-wide has gone down. </v>
      </c>
      <c r="G4" t="s">
        <v>177</v>
      </c>
      <c r="H4" s="33" t="s">
        <v>170</v>
      </c>
      <c r="I4" s="1">
        <f>SUMIF(C:C, 0, $B:$B)</f>
        <v>66</v>
      </c>
      <c r="J4" s="1"/>
      <c r="N4" s="34"/>
    </row>
    <row r="5" spans="1:17">
      <c r="A5" t="s">
        <v>353</v>
      </c>
      <c r="B5">
        <v>10</v>
      </c>
      <c r="C5">
        <v>0</v>
      </c>
      <c r="D5">
        <v>2</v>
      </c>
      <c r="E5">
        <v>3</v>
      </c>
      <c r="F5" s="4" t="str">
        <f>CONCATENATE($P$2,A5,$Q$2)</f>
        <v xml:space="preserve">Progress is rea1. We have made improvements in the last 50 years the poverty world wide has gone down. </v>
      </c>
      <c r="G5" t="s">
        <v>177</v>
      </c>
      <c r="H5" s="33" t="s">
        <v>171</v>
      </c>
      <c r="I5" s="1">
        <f>I11</f>
        <v>19</v>
      </c>
      <c r="J5" s="1"/>
      <c r="N5" s="34"/>
    </row>
    <row r="6" spans="1:17">
      <c r="A6" t="s">
        <v>354</v>
      </c>
      <c r="B6">
        <v>9</v>
      </c>
      <c r="C6">
        <v>0</v>
      </c>
      <c r="D6">
        <v>2</v>
      </c>
      <c r="E6">
        <v>3</v>
      </c>
      <c r="F6" s="4" t="str">
        <f>CONCATENATE($P$2,A6,$Q$2)</f>
        <v xml:space="preserve">Progress is rea1. We have made improvements in the last 50 years that poverty world wide has gone down. </v>
      </c>
      <c r="G6" t="s">
        <v>177</v>
      </c>
      <c r="H6" s="33" t="s">
        <v>178</v>
      </c>
      <c r="I6" s="1" t="s">
        <v>34</v>
      </c>
      <c r="J6" s="1" t="s">
        <v>33</v>
      </c>
      <c r="K6" s="1" t="s">
        <v>181</v>
      </c>
      <c r="L6" s="1" t="s">
        <v>182</v>
      </c>
      <c r="M6" s="13" t="s">
        <v>179</v>
      </c>
      <c r="N6" s="35" t="s">
        <v>180</v>
      </c>
    </row>
    <row r="7" spans="1:17">
      <c r="A7" t="s">
        <v>355</v>
      </c>
      <c r="B7">
        <v>4</v>
      </c>
      <c r="C7">
        <v>0</v>
      </c>
      <c r="D7">
        <v>0</v>
      </c>
      <c r="E7">
        <v>3</v>
      </c>
      <c r="F7" s="4" t="str">
        <f>CONCATENATE($P$2,A7,$Q$2)</f>
        <v xml:space="preserve">Progress is rea1. We have made improvements in the last 50 years poverty world-wide has gone down. </v>
      </c>
      <c r="G7" t="s">
        <v>177</v>
      </c>
      <c r="H7" s="36" t="s">
        <v>173</v>
      </c>
      <c r="I7" s="1">
        <f>COUNTIF(D:D,0)</f>
        <v>8</v>
      </c>
      <c r="J7" s="1">
        <f>COUNTIF(E:E,0)</f>
        <v>3</v>
      </c>
      <c r="K7" s="37">
        <f>SUMIF(D:D, 0, $B:$B)</f>
        <v>38</v>
      </c>
      <c r="L7" s="37">
        <f>SUMIF(E:E, 0, $B:$B)</f>
        <v>3</v>
      </c>
      <c r="M7" s="38">
        <f>K7/$I$4</f>
        <v>0.5757575757575758</v>
      </c>
      <c r="N7" s="39">
        <f t="shared" ref="N7:N10" si="0">L7/$I$4</f>
        <v>4.5454545454545456E-2</v>
      </c>
    </row>
    <row r="8" spans="1:17">
      <c r="A8" t="s">
        <v>357</v>
      </c>
      <c r="B8">
        <v>1</v>
      </c>
      <c r="C8">
        <v>0</v>
      </c>
      <c r="D8">
        <v>1</v>
      </c>
      <c r="E8">
        <v>3</v>
      </c>
      <c r="F8" s="4" t="str">
        <f>CONCATENATE($P$2,A8,$Q$2)</f>
        <v xml:space="preserve">Progress is rea1. We have made improvements in the last 50 years poverity worldwide has gone down. </v>
      </c>
      <c r="G8" t="s">
        <v>177</v>
      </c>
      <c r="H8" s="33" t="s">
        <v>174</v>
      </c>
      <c r="I8" s="1">
        <f>COUNTIF(D:D,1)</f>
        <v>2</v>
      </c>
      <c r="J8" s="1">
        <f>COUNTIF(E:E,1)</f>
        <v>2</v>
      </c>
      <c r="K8" s="37">
        <f>SUMIF(D:D, 1, $B:$B)</f>
        <v>2</v>
      </c>
      <c r="L8" s="37">
        <f>SUMIF(E:E, 1, $B:$B)</f>
        <v>2</v>
      </c>
      <c r="M8" s="38">
        <f t="shared" ref="M8:M10" si="1">K8/$I$4</f>
        <v>3.0303030303030304E-2</v>
      </c>
      <c r="N8" s="39">
        <f t="shared" si="0"/>
        <v>3.0303030303030304E-2</v>
      </c>
    </row>
    <row r="9" spans="1:17">
      <c r="A9" t="s">
        <v>358</v>
      </c>
      <c r="B9">
        <v>1</v>
      </c>
      <c r="C9">
        <v>0</v>
      </c>
      <c r="D9">
        <v>3</v>
      </c>
      <c r="E9">
        <v>3</v>
      </c>
      <c r="F9" s="4" t="str">
        <f>CONCATENATE($P$2,A9,$Q$2)</f>
        <v xml:space="preserve">Progress is rea1. We have made improvements in the last 50 years poverty wordlwide has gone down. </v>
      </c>
      <c r="G9" t="s">
        <v>177</v>
      </c>
      <c r="H9" s="33" t="s">
        <v>175</v>
      </c>
      <c r="I9" s="1">
        <f>COUNTIF(D:D,2)</f>
        <v>7</v>
      </c>
      <c r="J9" s="1">
        <f>COUNTIF(E:E,2)</f>
        <v>2</v>
      </c>
      <c r="K9" s="37">
        <f>SUMIF(D:D, 2, $B:$B)</f>
        <v>24</v>
      </c>
      <c r="L9" s="37">
        <f>SUMIF(E:E, 2, $B:$B)</f>
        <v>2</v>
      </c>
      <c r="M9" s="38">
        <f t="shared" si="1"/>
        <v>0.36363636363636365</v>
      </c>
      <c r="N9" s="39">
        <f t="shared" si="0"/>
        <v>3.0303030303030304E-2</v>
      </c>
    </row>
    <row r="10" spans="1:17">
      <c r="A10" t="s">
        <v>359</v>
      </c>
      <c r="B10">
        <v>1</v>
      </c>
      <c r="C10">
        <v>0</v>
      </c>
      <c r="D10">
        <v>2</v>
      </c>
      <c r="E10">
        <v>3</v>
      </c>
      <c r="F10" s="4" t="str">
        <f>CONCATENATE($P$2,A10,$Q$2)</f>
        <v xml:space="preserve">Progress is rea1. We have made improvements in the last 50 years poverty world wide has gone down. </v>
      </c>
      <c r="G10" t="s">
        <v>177</v>
      </c>
      <c r="H10" s="33" t="s">
        <v>176</v>
      </c>
      <c r="I10" s="1">
        <f>COUNTIF(D:D,3)</f>
        <v>2</v>
      </c>
      <c r="J10" s="1">
        <f>COUNTIF(E:E,3)</f>
        <v>12</v>
      </c>
      <c r="K10" s="37">
        <f>SUMIF(D:D, 3, $B:$B)</f>
        <v>2</v>
      </c>
      <c r="L10" s="37">
        <f>SUMIF(E:E, 3, $B:$B)</f>
        <v>59</v>
      </c>
      <c r="M10" s="38">
        <f t="shared" si="1"/>
        <v>3.0303030303030304E-2</v>
      </c>
      <c r="N10" s="39">
        <f t="shared" si="0"/>
        <v>0.89393939393939392</v>
      </c>
    </row>
    <row r="11" spans="1:17">
      <c r="A11" t="s">
        <v>360</v>
      </c>
      <c r="B11">
        <v>1</v>
      </c>
      <c r="C11">
        <v>0</v>
      </c>
      <c r="D11">
        <v>2</v>
      </c>
      <c r="E11">
        <v>3</v>
      </c>
      <c r="F11" s="4" t="str">
        <f>CONCATENATE($P$2,A11,$Q$2)</f>
        <v xml:space="preserve">Progress is rea1. We have made improvements in the last 50 years Poverty world wide has gone down. </v>
      </c>
      <c r="G11" t="s">
        <v>177</v>
      </c>
      <c r="H11" s="40"/>
      <c r="I11">
        <f t="shared" ref="I11:N11" si="2">SUM(I7:I10)</f>
        <v>19</v>
      </c>
      <c r="J11">
        <f t="shared" si="2"/>
        <v>19</v>
      </c>
      <c r="K11">
        <f t="shared" si="2"/>
        <v>66</v>
      </c>
      <c r="L11">
        <f t="shared" si="2"/>
        <v>66</v>
      </c>
      <c r="M11">
        <f t="shared" si="2"/>
        <v>1</v>
      </c>
      <c r="N11" s="34">
        <f t="shared" si="2"/>
        <v>1</v>
      </c>
    </row>
    <row r="12" spans="1:17">
      <c r="A12" t="s">
        <v>361</v>
      </c>
      <c r="B12">
        <v>1</v>
      </c>
      <c r="C12">
        <v>0</v>
      </c>
      <c r="D12">
        <v>0</v>
      </c>
      <c r="E12">
        <v>0</v>
      </c>
      <c r="F12" s="4" t="str">
        <f>CONCATENATE($P$2,A12,$Q$2)</f>
        <v xml:space="preserve">Progress is rea1. We have made improvements in the last 50 years that poverty has gone down. </v>
      </c>
      <c r="G12" t="s">
        <v>177</v>
      </c>
      <c r="H12" s="40"/>
      <c r="N12" s="34"/>
    </row>
    <row r="13" spans="1:17">
      <c r="A13" t="s">
        <v>362</v>
      </c>
      <c r="B13">
        <v>1</v>
      </c>
      <c r="C13">
        <v>0</v>
      </c>
      <c r="D13">
        <v>3</v>
      </c>
      <c r="E13">
        <v>3</v>
      </c>
      <c r="F13" s="4" t="str">
        <f>CONCATENATE($P$2,A13,$Q$2)</f>
        <v xml:space="preserve">Progress is rea1. We have made improvements in the last 50 years that poverty woldwide has gone down. </v>
      </c>
      <c r="G13" t="s">
        <v>177</v>
      </c>
      <c r="H13" s="40"/>
      <c r="N13" s="34"/>
    </row>
    <row r="14" spans="1:17">
      <c r="A14" t="s">
        <v>363</v>
      </c>
      <c r="B14">
        <v>1</v>
      </c>
      <c r="C14">
        <v>0</v>
      </c>
      <c r="D14">
        <v>0</v>
      </c>
      <c r="E14">
        <v>0</v>
      </c>
      <c r="F14" s="4" t="str">
        <f>CONCATENATE($P$2,A14,$Q$2)</f>
        <v xml:space="preserve">Progress is rea1. We have made improvements in the last 50 years that poverty world wild has gone down. </v>
      </c>
      <c r="G14" t="s">
        <v>177</v>
      </c>
      <c r="H14" s="40" t="s">
        <v>251</v>
      </c>
      <c r="I14" t="s">
        <v>252</v>
      </c>
      <c r="N14" s="34"/>
    </row>
    <row r="15" spans="1:17">
      <c r="A15" t="s">
        <v>364</v>
      </c>
      <c r="B15">
        <v>1</v>
      </c>
      <c r="C15">
        <v>0</v>
      </c>
      <c r="D15">
        <v>2</v>
      </c>
      <c r="E15">
        <v>2</v>
      </c>
      <c r="F15" s="4" t="str">
        <f>CONCATENATE($P$2,A15,$Q$2)</f>
        <v xml:space="preserve">Progress is rea1. We have made improvements in the last 50 years that powerty worldwide has gone down. </v>
      </c>
      <c r="G15" t="s">
        <v>177</v>
      </c>
      <c r="H15" s="41"/>
      <c r="I15" s="42"/>
      <c r="J15" s="42"/>
      <c r="K15" s="42"/>
      <c r="L15" s="42"/>
      <c r="M15" s="42"/>
      <c r="N15" s="43"/>
    </row>
    <row r="16" spans="1:17">
      <c r="A16" t="s">
        <v>365</v>
      </c>
      <c r="B16">
        <v>1</v>
      </c>
      <c r="C16">
        <v>0</v>
      </c>
      <c r="D16">
        <v>0</v>
      </c>
      <c r="E16">
        <v>1</v>
      </c>
      <c r="F16" s="4" t="str">
        <f>CONCATENATE($P$2,A16,$Q$2)</f>
        <v xml:space="preserve">Progress is rea1. We have made improvements in the last 50 years that profiting world-wide has gone down. </v>
      </c>
      <c r="G16" t="s">
        <v>177</v>
      </c>
    </row>
    <row r="17" spans="1:24">
      <c r="A17" t="s">
        <v>366</v>
      </c>
      <c r="B17">
        <v>1</v>
      </c>
      <c r="C17">
        <v>0</v>
      </c>
      <c r="D17">
        <v>2</v>
      </c>
      <c r="E17">
        <v>3</v>
      </c>
      <c r="F17" s="4" t="str">
        <f>CONCATENATE($P$2,A17,$Q$2)</f>
        <v xml:space="preserve">Progress is rea1. We have made improvements in the last 50 years that proverty worldwide has gone down. </v>
      </c>
      <c r="G17" s="44">
        <f>M2</f>
        <v>0.66831683168316836</v>
      </c>
      <c r="H17" s="45">
        <f>K7</f>
        <v>38</v>
      </c>
      <c r="I17" s="45">
        <f>K8</f>
        <v>2</v>
      </c>
      <c r="J17" s="45">
        <f>K9</f>
        <v>24</v>
      </c>
      <c r="K17" s="45">
        <f>K10</f>
        <v>2</v>
      </c>
      <c r="L17" s="45">
        <f>L7</f>
        <v>3</v>
      </c>
      <c r="M17" s="45">
        <f>L8</f>
        <v>2</v>
      </c>
      <c r="N17" s="45">
        <f>L9</f>
        <v>2</v>
      </c>
      <c r="O17" s="45">
        <f>L10</f>
        <v>59</v>
      </c>
      <c r="P17" s="45"/>
      <c r="Q17" s="45">
        <f>I7</f>
        <v>8</v>
      </c>
      <c r="R17" s="45">
        <f>I8</f>
        <v>2</v>
      </c>
      <c r="S17" s="45">
        <f>I9</f>
        <v>7</v>
      </c>
      <c r="T17" s="45">
        <f>I10</f>
        <v>2</v>
      </c>
      <c r="U17" s="45">
        <f>J7</f>
        <v>3</v>
      </c>
      <c r="V17" s="45">
        <f>J8</f>
        <v>2</v>
      </c>
      <c r="W17" s="45">
        <f>J9</f>
        <v>2</v>
      </c>
      <c r="X17" s="45">
        <f>J10</f>
        <v>12</v>
      </c>
    </row>
    <row r="18" spans="1:24">
      <c r="A18" t="s">
        <v>367</v>
      </c>
      <c r="B18">
        <v>1</v>
      </c>
      <c r="C18">
        <v>0</v>
      </c>
      <c r="D18">
        <v>1</v>
      </c>
      <c r="E18">
        <v>2</v>
      </c>
      <c r="F18" s="4" t="str">
        <f>CONCATENATE($P$2,A18,$Q$2)</f>
        <v xml:space="preserve">Progress is rea1. We have made improvements in the last 50 years that pufferty worldwide has gone down. </v>
      </c>
      <c r="G18" t="s">
        <v>177</v>
      </c>
    </row>
    <row r="19" spans="1:24">
      <c r="A19" t="s">
        <v>368</v>
      </c>
      <c r="B19">
        <v>1</v>
      </c>
      <c r="C19">
        <v>0</v>
      </c>
      <c r="D19">
        <v>0</v>
      </c>
      <c r="E19">
        <v>0</v>
      </c>
      <c r="F19" s="4" t="str">
        <f>CONCATENATE($P$2,A19,$Q$2)</f>
        <v xml:space="preserve">Progress is rea1. We have made improvements in the last 50 years that through half  worldwide has gone down. </v>
      </c>
      <c r="G19" t="s">
        <v>177</v>
      </c>
    </row>
    <row r="20" spans="1:24">
      <c r="A20" t="s">
        <v>369</v>
      </c>
      <c r="B20">
        <v>1</v>
      </c>
      <c r="C20">
        <v>0</v>
      </c>
      <c r="D20">
        <v>0</v>
      </c>
      <c r="E20">
        <v>3</v>
      </c>
      <c r="F20" s="4" t="str">
        <f>CONCATENATE($P$2,A20,$Q$2)</f>
        <v xml:space="preserve">Progress is rea1. We have made improvements in the last 50 years that, poverty worldwide has gone down. </v>
      </c>
      <c r="G20" t="s">
        <v>177</v>
      </c>
    </row>
    <row r="21" spans="1:24">
      <c r="A21" t="s">
        <v>371</v>
      </c>
      <c r="B21">
        <v>1</v>
      </c>
      <c r="C21">
        <v>0</v>
      </c>
      <c r="D21">
        <v>2</v>
      </c>
      <c r="E21">
        <v>1</v>
      </c>
      <c r="F21" s="4" t="str">
        <f>CONCATENATE($P$2,A21,$Q$2)</f>
        <v xml:space="preserve">Progress is rea1. We have made improvements in the last 50 years the powerty worldwide has gone down. </v>
      </c>
      <c r="G21" t="s">
        <v>177</v>
      </c>
    </row>
    <row r="22" spans="1:24">
      <c r="A22" t="s">
        <v>348</v>
      </c>
      <c r="B22">
        <v>81</v>
      </c>
      <c r="C22">
        <v>1</v>
      </c>
      <c r="D22" t="str">
        <f>IF(C22=1,"NA")</f>
        <v>NA</v>
      </c>
      <c r="E22" t="str">
        <f>IF(C22=1,"NA")</f>
        <v>NA</v>
      </c>
      <c r="F22" s="4" t="str">
        <f>CONCATENATE($P$2,A22,$Q$2)</f>
        <v xml:space="preserve">Progress is rea1. We have made improvements in the last 50 years that poverty worldwide has gone down. </v>
      </c>
      <c r="G22" t="s">
        <v>177</v>
      </c>
    </row>
    <row r="23" spans="1:24">
      <c r="A23" t="s">
        <v>349</v>
      </c>
      <c r="B23">
        <v>27</v>
      </c>
      <c r="C23">
        <v>1</v>
      </c>
      <c r="D23" t="str">
        <f>IF(C23=1,"NA")</f>
        <v>NA</v>
      </c>
      <c r="E23" t="str">
        <f>IF(C23=1,"NA")</f>
        <v>NA</v>
      </c>
      <c r="F23" s="4" t="str">
        <f>CONCATENATE($P$2,A23,$Q$2)</f>
        <v xml:space="preserve">Progress is rea1. We have made improvements in the last 50 years the poverty worldwide has gone down. </v>
      </c>
      <c r="G23" t="s">
        <v>177</v>
      </c>
    </row>
    <row r="24" spans="1:24">
      <c r="A24" t="s">
        <v>356</v>
      </c>
      <c r="B24">
        <v>2</v>
      </c>
      <c r="C24">
        <v>1</v>
      </c>
      <c r="D24" t="str">
        <f>IF(C24=1,"NA")</f>
        <v>NA</v>
      </c>
      <c r="E24" t="str">
        <f>IF(C24=1,"NA")</f>
        <v>NA</v>
      </c>
      <c r="F24" s="4" t="str">
        <f>CONCATENATE($P$2,A24,$Q$2)</f>
        <v xml:space="preserve">Progress is rea1. We have made improvements in the last 50 years That poverty worldwide has gone down. </v>
      </c>
      <c r="G24" t="s">
        <v>177</v>
      </c>
    </row>
    <row r="25" spans="1:24">
      <c r="A25" t="s">
        <v>370</v>
      </c>
      <c r="B25">
        <v>1</v>
      </c>
      <c r="C25">
        <v>1</v>
      </c>
      <c r="D25" t="str">
        <f>IF(C25=1,"NA")</f>
        <v>NA</v>
      </c>
      <c r="E25" t="str">
        <f>IF(C25=1,"NA")</f>
        <v>NA</v>
      </c>
      <c r="F25" s="4" t="str">
        <f>CONCATENATE($P$2,A25,$Q$2)</f>
        <v xml:space="preserve">Progress is rea1. We have made improvements in the last 50 years The poverty worldwide has gone down. </v>
      </c>
      <c r="G25" t="s">
        <v>177</v>
      </c>
    </row>
    <row r="26" spans="1:24">
      <c r="B26">
        <v>1</v>
      </c>
      <c r="C26" t="s">
        <v>336</v>
      </c>
      <c r="D26" t="b">
        <f>IF(C26=1,"NA")</f>
        <v>0</v>
      </c>
      <c r="E26" t="b">
        <f>IF(C26=1,"NA")</f>
        <v>0</v>
      </c>
      <c r="F26" s="4" t="str">
        <f>CONCATENATE($P$2,A26,$Q$2)</f>
        <v xml:space="preserve">Progress is rea1. We have made improvements in the last 50 years  has gone down. </v>
      </c>
      <c r="G26" t="s">
        <v>177</v>
      </c>
    </row>
  </sheetData>
  <autoFilter ref="A1:F1" xr:uid="{68CDC644-DBA5-41AA-839F-360B9E48FA39}">
    <sortState xmlns:xlrd2="http://schemas.microsoft.com/office/spreadsheetml/2017/richdata2" ref="A2:F26">
      <sortCondition ref="C1"/>
    </sortState>
  </autoFilter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9406B-B316-4FF2-A4AF-F6D8B48D5287}">
  <dimension ref="A1:X19"/>
  <sheetViews>
    <sheetView workbookViewId="0">
      <selection activeCell="I3" sqref="I3"/>
    </sheetView>
  </sheetViews>
  <sheetFormatPr defaultRowHeight="15"/>
  <cols>
    <col min="1" max="1" width="38.5703125" customWidth="1"/>
  </cols>
  <sheetData>
    <row r="1" spans="1:17">
      <c r="A1" t="s">
        <v>0</v>
      </c>
      <c r="B1" t="s">
        <v>1</v>
      </c>
      <c r="C1" t="s">
        <v>58</v>
      </c>
      <c r="D1" t="s">
        <v>34</v>
      </c>
      <c r="E1" t="s">
        <v>33</v>
      </c>
      <c r="P1" t="s">
        <v>272</v>
      </c>
    </row>
    <row r="2" spans="1:17">
      <c r="A2" t="s">
        <v>375</v>
      </c>
      <c r="B2">
        <v>13</v>
      </c>
      <c r="C2">
        <v>0</v>
      </c>
      <c r="D2">
        <v>3</v>
      </c>
      <c r="E2">
        <v>3</v>
      </c>
      <c r="F2" s="4" t="str">
        <f>CONCATENATE($P$2,A2,$Q$2)</f>
        <v xml:space="preserve">Well, that seemingly mundane question is were our group first jumped into this story. </v>
      </c>
      <c r="G2" t="s">
        <v>177</v>
      </c>
      <c r="H2" s="28" t="s">
        <v>168</v>
      </c>
      <c r="I2" s="29">
        <f>SUM(B:B)</f>
        <v>202</v>
      </c>
      <c r="J2" s="29"/>
      <c r="K2" s="30"/>
      <c r="L2" s="29" t="s">
        <v>184</v>
      </c>
      <c r="M2" s="31">
        <f>I3/I2</f>
        <v>0.88118811881188119</v>
      </c>
      <c r="N2" s="32"/>
      <c r="P2" s="4" t="s">
        <v>385</v>
      </c>
      <c r="Q2" s="4" t="s">
        <v>386</v>
      </c>
    </row>
    <row r="3" spans="1:17">
      <c r="A3" t="s">
        <v>376</v>
      </c>
      <c r="B3">
        <v>2</v>
      </c>
      <c r="C3">
        <v>0</v>
      </c>
      <c r="D3">
        <v>1</v>
      </c>
      <c r="E3">
        <v>1</v>
      </c>
      <c r="F3" s="4" t="str">
        <f>CONCATENATE($P$2,A3,$Q$2)</f>
        <v xml:space="preserve">Well, that seemingly mundane question is where argue first jumped into this story. </v>
      </c>
      <c r="G3" t="s">
        <v>177</v>
      </c>
      <c r="H3" s="33" t="s">
        <v>169</v>
      </c>
      <c r="I3" s="1">
        <f>SUMIF(C:C, 1, $B:$B)</f>
        <v>178</v>
      </c>
      <c r="J3" s="1"/>
      <c r="N3" s="34"/>
      <c r="P3" t="s">
        <v>270</v>
      </c>
      <c r="Q3" t="s">
        <v>271</v>
      </c>
    </row>
    <row r="4" spans="1:17">
      <c r="A4" t="s">
        <v>377</v>
      </c>
      <c r="B4">
        <v>2</v>
      </c>
      <c r="C4">
        <v>0</v>
      </c>
      <c r="D4">
        <v>3</v>
      </c>
      <c r="E4">
        <v>1</v>
      </c>
      <c r="F4" s="4" t="str">
        <f>CONCATENATE($P$2,A4,$Q$2)</f>
        <v xml:space="preserve">Well, that seemingly mundane question where our group first jumped into this story. </v>
      </c>
      <c r="G4" t="s">
        <v>177</v>
      </c>
      <c r="H4" s="33" t="s">
        <v>170</v>
      </c>
      <c r="I4" s="1">
        <f>SUMIF(C:C, 0, $B:$B)</f>
        <v>23</v>
      </c>
      <c r="J4" s="1"/>
      <c r="N4" s="34"/>
    </row>
    <row r="5" spans="1:17">
      <c r="A5" t="s">
        <v>378</v>
      </c>
      <c r="B5">
        <v>1</v>
      </c>
      <c r="C5">
        <v>0</v>
      </c>
      <c r="D5">
        <v>1</v>
      </c>
      <c r="E5">
        <v>1</v>
      </c>
      <c r="F5" s="4" t="str">
        <f>CONCATENATE($P$2,A5,$Q$2)</f>
        <v xml:space="preserve">Well, that seemingly mundane question is were arguying first jumped into this story. </v>
      </c>
      <c r="G5" t="s">
        <v>177</v>
      </c>
      <c r="H5" s="33" t="s">
        <v>171</v>
      </c>
      <c r="I5" s="1">
        <f>I11</f>
        <v>9</v>
      </c>
      <c r="J5" s="1"/>
      <c r="N5" s="34"/>
    </row>
    <row r="6" spans="1:17">
      <c r="A6" t="s">
        <v>379</v>
      </c>
      <c r="B6">
        <v>1</v>
      </c>
      <c r="C6">
        <v>0</v>
      </c>
      <c r="D6">
        <v>1</v>
      </c>
      <c r="E6">
        <v>1</v>
      </c>
      <c r="F6" s="4" t="str">
        <f>CONCATENATE($P$2,A6,$Q$2)</f>
        <v xml:space="preserve">Well, that seemingly mundane question is were I groomed in first jumped into this story. </v>
      </c>
      <c r="G6" t="s">
        <v>177</v>
      </c>
      <c r="H6" s="33" t="s">
        <v>178</v>
      </c>
      <c r="I6" s="1" t="s">
        <v>34</v>
      </c>
      <c r="J6" s="1" t="s">
        <v>33</v>
      </c>
      <c r="K6" s="1" t="s">
        <v>181</v>
      </c>
      <c r="L6" s="1" t="s">
        <v>182</v>
      </c>
      <c r="M6" s="13" t="s">
        <v>179</v>
      </c>
      <c r="N6" s="35" t="s">
        <v>180</v>
      </c>
    </row>
    <row r="7" spans="1:17">
      <c r="A7" t="s">
        <v>380</v>
      </c>
      <c r="B7">
        <v>1</v>
      </c>
      <c r="C7">
        <v>0</v>
      </c>
      <c r="D7">
        <v>1</v>
      </c>
      <c r="E7">
        <v>1</v>
      </c>
      <c r="F7" s="4" t="str">
        <f>CONCATENATE($P$2,A7,$Q$2)</f>
        <v xml:space="preserve">Well, that seemingly mundane question is were our crew first jumped into this story. </v>
      </c>
      <c r="G7" t="s">
        <v>177</v>
      </c>
      <c r="H7" s="36" t="s">
        <v>173</v>
      </c>
      <c r="I7" s="1">
        <f>COUNTIF(D:D,0)</f>
        <v>2</v>
      </c>
      <c r="J7" s="1">
        <f>COUNTIF(E:E,0)</f>
        <v>2</v>
      </c>
      <c r="K7" s="37">
        <f>SUMIF(D:D, 0, $B:$B)</f>
        <v>2</v>
      </c>
      <c r="L7" s="37">
        <f>SUMIF(E:E, 0, $B:$B)</f>
        <v>2</v>
      </c>
      <c r="M7" s="38">
        <f>K7/$I$4</f>
        <v>8.6956521739130432E-2</v>
      </c>
      <c r="N7" s="39">
        <f t="shared" ref="N7:N10" si="0">L7/$I$4</f>
        <v>8.6956521739130432E-2</v>
      </c>
    </row>
    <row r="8" spans="1:17">
      <c r="A8" t="s">
        <v>381</v>
      </c>
      <c r="B8">
        <v>1</v>
      </c>
      <c r="C8">
        <v>0</v>
      </c>
      <c r="D8">
        <v>0</v>
      </c>
      <c r="E8">
        <v>0</v>
      </c>
      <c r="F8" s="4" t="str">
        <f>CONCATENATE($P$2,A8,$Q$2)</f>
        <v xml:space="preserve">Well, that seemingly mundane question is what our group first jumped into this story. </v>
      </c>
      <c r="G8" t="s">
        <v>177</v>
      </c>
      <c r="H8" s="33" t="s">
        <v>174</v>
      </c>
      <c r="I8" s="1">
        <f>COUNTIF(D:D,1)</f>
        <v>4</v>
      </c>
      <c r="J8" s="1">
        <f>COUNTIF(E:E,1)</f>
        <v>5</v>
      </c>
      <c r="K8" s="37">
        <f>SUMIF(D:D, 1, $B:$B)</f>
        <v>5</v>
      </c>
      <c r="L8" s="37">
        <f>SUMIF(E:E, 1, $B:$B)</f>
        <v>7</v>
      </c>
      <c r="M8" s="38">
        <f t="shared" ref="M8:M10" si="1">K8/$I$4</f>
        <v>0.21739130434782608</v>
      </c>
      <c r="N8" s="39">
        <f t="shared" si="0"/>
        <v>0.30434782608695654</v>
      </c>
    </row>
    <row r="9" spans="1:17">
      <c r="A9" t="s">
        <v>382</v>
      </c>
      <c r="B9">
        <v>1</v>
      </c>
      <c r="C9">
        <v>0</v>
      </c>
      <c r="D9">
        <v>0</v>
      </c>
      <c r="E9">
        <v>0</v>
      </c>
      <c r="F9" s="4" t="str">
        <f>CONCATENATE($P$2,A9,$Q$2)</f>
        <v xml:space="preserve">Well, that seemingly mundane question is where I grew up first jumped into this story. </v>
      </c>
      <c r="G9" t="s">
        <v>177</v>
      </c>
      <c r="H9" s="33" t="s">
        <v>175</v>
      </c>
      <c r="I9" s="1">
        <f>COUNTIF(D:D,2)</f>
        <v>0</v>
      </c>
      <c r="J9" s="1">
        <f>COUNTIF(E:E,2)</f>
        <v>0</v>
      </c>
      <c r="K9" s="37">
        <f>SUMIF(D:D, 2, $B:$B)</f>
        <v>0</v>
      </c>
      <c r="L9" s="37">
        <f>SUMIF(E:E, 2, $B:$B)</f>
        <v>0</v>
      </c>
      <c r="M9" s="38">
        <f t="shared" si="1"/>
        <v>0</v>
      </c>
      <c r="N9" s="39">
        <f t="shared" si="0"/>
        <v>0</v>
      </c>
    </row>
    <row r="10" spans="1:17">
      <c r="A10" t="s">
        <v>383</v>
      </c>
      <c r="B10">
        <v>1</v>
      </c>
      <c r="C10">
        <v>0</v>
      </c>
      <c r="D10">
        <v>3</v>
      </c>
      <c r="E10">
        <v>3</v>
      </c>
      <c r="F10" s="4" t="str">
        <f>CONCATENATE($P$2,A10,$Q$2)</f>
        <v xml:space="preserve">Well, that seemingly mundane question is where or group first jumped into this story. </v>
      </c>
      <c r="G10" t="s">
        <v>177</v>
      </c>
      <c r="H10" s="33" t="s">
        <v>176</v>
      </c>
      <c r="I10" s="1">
        <f>COUNTIF(D:D,3)</f>
        <v>3</v>
      </c>
      <c r="J10" s="1">
        <f>COUNTIF(E:E,3)</f>
        <v>2</v>
      </c>
      <c r="K10" s="37">
        <f>SUMIF(D:D, 3, $B:$B)</f>
        <v>16</v>
      </c>
      <c r="L10" s="37">
        <f>SUMIF(E:E, 3, $B:$B)</f>
        <v>14</v>
      </c>
      <c r="M10" s="38">
        <f t="shared" si="1"/>
        <v>0.69565217391304346</v>
      </c>
      <c r="N10" s="39">
        <f t="shared" si="0"/>
        <v>0.60869565217391308</v>
      </c>
    </row>
    <row r="11" spans="1:17">
      <c r="A11" t="s">
        <v>374</v>
      </c>
      <c r="B11">
        <v>177</v>
      </c>
      <c r="C11">
        <v>1</v>
      </c>
      <c r="D11" t="str">
        <f>IF(C11=1,"NA")</f>
        <v>NA</v>
      </c>
      <c r="E11" t="str">
        <f>IF(C11=1,"NA")</f>
        <v>NA</v>
      </c>
      <c r="F11" s="4" t="str">
        <f>CONCATENATE($P$2,A11,$Q$2)</f>
        <v xml:space="preserve">Well, that seemingly mundane question is where our group first jumped into this story. </v>
      </c>
      <c r="G11" t="s">
        <v>177</v>
      </c>
      <c r="H11" s="40"/>
      <c r="I11">
        <f t="shared" ref="I11:N11" si="2">SUM(I7:I10)</f>
        <v>9</v>
      </c>
      <c r="J11">
        <f t="shared" si="2"/>
        <v>9</v>
      </c>
      <c r="K11">
        <f t="shared" si="2"/>
        <v>23</v>
      </c>
      <c r="L11">
        <f t="shared" si="2"/>
        <v>23</v>
      </c>
      <c r="M11">
        <f t="shared" si="2"/>
        <v>1</v>
      </c>
      <c r="N11" s="34">
        <f t="shared" si="2"/>
        <v>1</v>
      </c>
    </row>
    <row r="12" spans="1:17">
      <c r="A12" t="s">
        <v>384</v>
      </c>
      <c r="B12">
        <v>1</v>
      </c>
      <c r="C12">
        <v>1</v>
      </c>
      <c r="D12" t="str">
        <f>IF(C12=1,"NA")</f>
        <v>NA</v>
      </c>
      <c r="E12" t="str">
        <f>IF(C12=1,"NA")</f>
        <v>NA</v>
      </c>
      <c r="F12" s="4" t="str">
        <f>CONCATENATE($P$2,A12,$Q$2)</f>
        <v xml:space="preserve">Well, that seemingly mundane question is where our group first first jumped into this story. </v>
      </c>
      <c r="G12" t="s">
        <v>177</v>
      </c>
      <c r="H12" s="40"/>
      <c r="N12" s="34"/>
    </row>
    <row r="13" spans="1:17">
      <c r="B13">
        <v>1</v>
      </c>
      <c r="C13" t="s">
        <v>336</v>
      </c>
      <c r="D13" t="b">
        <f>IF(C13=1,"NA")</f>
        <v>0</v>
      </c>
      <c r="E13" t="b">
        <f>IF(C13=1,"NA")</f>
        <v>0</v>
      </c>
      <c r="F13" s="4" t="str">
        <f>CONCATENATE($P$2,A13,$Q$2)</f>
        <v xml:space="preserve">Well, that seemingly mundane question  first jumped into this story. </v>
      </c>
      <c r="G13" t="s">
        <v>177</v>
      </c>
      <c r="H13" s="40"/>
      <c r="N13" s="34"/>
    </row>
    <row r="14" spans="1:17">
      <c r="D14" t="b">
        <f>IF(C14=1,"NA")</f>
        <v>0</v>
      </c>
      <c r="E14" t="b">
        <f>IF(C14=1,"NA")</f>
        <v>0</v>
      </c>
      <c r="F14" s="4" t="str">
        <f>CONCATENATE($P$2,A14,$Q$2)</f>
        <v xml:space="preserve">Well, that seemingly mundane question  first jumped into this story. </v>
      </c>
      <c r="G14" t="s">
        <v>177</v>
      </c>
      <c r="H14" s="40" t="s">
        <v>251</v>
      </c>
      <c r="I14" t="s">
        <v>252</v>
      </c>
      <c r="N14" s="34"/>
    </row>
    <row r="15" spans="1:17">
      <c r="D15" t="b">
        <f>IF(C15=1,"NA")</f>
        <v>0</v>
      </c>
      <c r="E15" t="b">
        <f>IF(C15=1,"NA")</f>
        <v>0</v>
      </c>
      <c r="F15" s="4" t="str">
        <f>CONCATENATE($P$2,A15,$Q$2)</f>
        <v xml:space="preserve">Well, that seemingly mundane question  first jumped into this story. </v>
      </c>
      <c r="G15" t="s">
        <v>177</v>
      </c>
      <c r="H15" s="41"/>
      <c r="I15" s="42"/>
      <c r="J15" s="42"/>
      <c r="K15" s="42"/>
      <c r="L15" s="42"/>
      <c r="M15" s="42"/>
      <c r="N15" s="43"/>
    </row>
    <row r="16" spans="1:17">
      <c r="D16" t="b">
        <f>IF(C16=1,"NA")</f>
        <v>0</v>
      </c>
      <c r="E16" t="b">
        <f>IF(C16=1,"NA")</f>
        <v>0</v>
      </c>
      <c r="F16" s="4" t="str">
        <f>CONCATENATE($P$2,A16,$Q$2)</f>
        <v xml:space="preserve">Well, that seemingly mundane question  first jumped into this story. </v>
      </c>
      <c r="G16" t="s">
        <v>177</v>
      </c>
    </row>
    <row r="17" spans="4:24">
      <c r="D17" t="b">
        <f>IF(C17=1,"NA")</f>
        <v>0</v>
      </c>
      <c r="E17" t="b">
        <f>IF(C17=1,"NA")</f>
        <v>0</v>
      </c>
      <c r="F17" s="4" t="str">
        <f>CONCATENATE($P$2,A17,$Q$2)</f>
        <v xml:space="preserve">Well, that seemingly mundane question  first jumped into this story. </v>
      </c>
      <c r="G17" s="44">
        <f>M2</f>
        <v>0.88118811881188119</v>
      </c>
      <c r="H17" s="45">
        <f>K7</f>
        <v>2</v>
      </c>
      <c r="I17" s="45">
        <f>K8</f>
        <v>5</v>
      </c>
      <c r="J17" s="45">
        <f>K9</f>
        <v>0</v>
      </c>
      <c r="K17" s="45">
        <f>K10</f>
        <v>16</v>
      </c>
      <c r="L17" s="45">
        <f>L7</f>
        <v>2</v>
      </c>
      <c r="M17" s="45">
        <f>L8</f>
        <v>7</v>
      </c>
      <c r="N17" s="45">
        <f>L9</f>
        <v>0</v>
      </c>
      <c r="O17" s="45">
        <f>L10</f>
        <v>14</v>
      </c>
      <c r="P17" s="45"/>
      <c r="Q17" s="45">
        <f>I7</f>
        <v>2</v>
      </c>
      <c r="R17" s="45">
        <f>I8</f>
        <v>4</v>
      </c>
      <c r="S17" s="45">
        <f>I9</f>
        <v>0</v>
      </c>
      <c r="T17" s="45">
        <f>I10</f>
        <v>3</v>
      </c>
      <c r="U17" s="45">
        <f>J7</f>
        <v>2</v>
      </c>
      <c r="V17" s="45">
        <f>J8</f>
        <v>5</v>
      </c>
      <c r="W17" s="45">
        <f>J9</f>
        <v>0</v>
      </c>
      <c r="X17" s="45">
        <f>J10</f>
        <v>2</v>
      </c>
    </row>
    <row r="18" spans="4:24">
      <c r="G18" t="s">
        <v>177</v>
      </c>
    </row>
    <row r="19" spans="4:24">
      <c r="G19" t="s">
        <v>177</v>
      </c>
    </row>
  </sheetData>
  <autoFilter ref="A1:F1" xr:uid="{4419406B-B316-4FF2-A4AF-F6D8B48D5287}">
    <sortState xmlns:xlrd2="http://schemas.microsoft.com/office/spreadsheetml/2017/richdata2" ref="A2:F19">
      <sortCondition ref="C1"/>
    </sortState>
  </autoFilter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10BDC-E88B-4A51-BB48-BE3DFD70A064}">
  <dimension ref="A1:T41"/>
  <sheetViews>
    <sheetView topLeftCell="A7" workbookViewId="0">
      <selection activeCell="C26" sqref="C26"/>
    </sheetView>
  </sheetViews>
  <sheetFormatPr defaultRowHeight="15"/>
  <cols>
    <col min="1" max="1" width="9.140625" style="1"/>
    <col min="2" max="2" width="9.140625" style="13"/>
    <col min="3" max="3" width="9.140625" style="1"/>
    <col min="4" max="4" width="10.28515625" style="1" bestFit="1" customWidth="1"/>
    <col min="5" max="5" width="9.140625" style="1"/>
    <col min="6" max="6" width="12.42578125" style="1" customWidth="1"/>
    <col min="7" max="16384" width="9.140625" style="1"/>
  </cols>
  <sheetData>
    <row r="1" spans="1:20" ht="14.25">
      <c r="A1" s="1" t="s">
        <v>191</v>
      </c>
      <c r="C1" s="1" t="s">
        <v>186</v>
      </c>
      <c r="D1" s="1" t="s">
        <v>34</v>
      </c>
      <c r="E1" s="1" t="s">
        <v>186</v>
      </c>
      <c r="F1" s="1" t="s">
        <v>34</v>
      </c>
      <c r="G1" s="1" t="s">
        <v>186</v>
      </c>
      <c r="H1" s="1" t="s">
        <v>33</v>
      </c>
      <c r="I1" s="1" t="s">
        <v>186</v>
      </c>
      <c r="J1" s="1" t="s">
        <v>33</v>
      </c>
      <c r="L1" s="1" t="s">
        <v>193</v>
      </c>
      <c r="M1" s="1" t="s">
        <v>34</v>
      </c>
      <c r="N1" s="1" t="s">
        <v>193</v>
      </c>
      <c r="O1" s="1" t="s">
        <v>34</v>
      </c>
      <c r="P1" s="1" t="s">
        <v>193</v>
      </c>
      <c r="Q1" s="1" t="s">
        <v>33</v>
      </c>
      <c r="R1" s="1" t="s">
        <v>193</v>
      </c>
      <c r="S1" s="1" t="s">
        <v>33</v>
      </c>
    </row>
    <row r="2" spans="1:20" ht="14.25">
      <c r="A2" s="1" t="s">
        <v>183</v>
      </c>
      <c r="B2" s="13" t="s">
        <v>185</v>
      </c>
      <c r="C2" s="3" t="s">
        <v>36</v>
      </c>
      <c r="D2" s="1" t="s">
        <v>38</v>
      </c>
      <c r="E2" s="1" t="s">
        <v>37</v>
      </c>
      <c r="F2" s="1" t="s">
        <v>35</v>
      </c>
      <c r="G2" s="3" t="s">
        <v>36</v>
      </c>
      <c r="H2" s="1" t="s">
        <v>38</v>
      </c>
      <c r="I2" s="1" t="s">
        <v>37</v>
      </c>
      <c r="J2" s="1" t="s">
        <v>35</v>
      </c>
      <c r="L2" s="3" t="s">
        <v>36</v>
      </c>
      <c r="M2" s="1" t="s">
        <v>38</v>
      </c>
      <c r="N2" s="1" t="s">
        <v>37</v>
      </c>
      <c r="O2" s="1" t="s">
        <v>35</v>
      </c>
      <c r="P2" s="3" t="s">
        <v>36</v>
      </c>
      <c r="Q2" s="1" t="s">
        <v>38</v>
      </c>
      <c r="R2" s="1" t="s">
        <v>37</v>
      </c>
      <c r="S2" s="1" t="s">
        <v>35</v>
      </c>
    </row>
    <row r="3" spans="1:20" ht="14.25">
      <c r="A3" s="1">
        <v>1</v>
      </c>
      <c r="B3" s="13">
        <v>0.78712871287128716</v>
      </c>
      <c r="C3" s="37">
        <v>13</v>
      </c>
      <c r="D3" s="37">
        <v>1</v>
      </c>
      <c r="E3" s="37">
        <v>0</v>
      </c>
      <c r="F3" s="37">
        <v>28</v>
      </c>
      <c r="G3" s="37">
        <v>13</v>
      </c>
      <c r="H3" s="37">
        <v>4</v>
      </c>
      <c r="I3" s="37">
        <v>0</v>
      </c>
      <c r="J3" s="37">
        <v>25</v>
      </c>
      <c r="L3" s="1">
        <v>7</v>
      </c>
      <c r="M3" s="1">
        <v>1</v>
      </c>
      <c r="N3" s="1">
        <v>0</v>
      </c>
      <c r="O3" s="1">
        <v>10</v>
      </c>
      <c r="P3" s="1">
        <v>7</v>
      </c>
      <c r="Q3" s="1">
        <v>4</v>
      </c>
      <c r="R3" s="1">
        <v>0</v>
      </c>
      <c r="S3" s="1">
        <v>7</v>
      </c>
    </row>
    <row r="4" spans="1:20">
      <c r="A4" s="1">
        <v>2</v>
      </c>
      <c r="B4" s="14">
        <v>0.82673267326732669</v>
      </c>
      <c r="C4" s="1">
        <v>32</v>
      </c>
      <c r="D4" s="1">
        <v>1</v>
      </c>
      <c r="E4" s="1">
        <v>0</v>
      </c>
      <c r="F4" s="1">
        <v>1</v>
      </c>
      <c r="G4" s="1">
        <v>34</v>
      </c>
      <c r="H4" s="1">
        <v>0</v>
      </c>
      <c r="I4" s="1">
        <v>0</v>
      </c>
      <c r="J4" s="1">
        <v>0</v>
      </c>
      <c r="L4" s="1">
        <v>6</v>
      </c>
      <c r="M4" s="1">
        <v>1</v>
      </c>
      <c r="N4" s="1">
        <v>0</v>
      </c>
      <c r="O4" s="1">
        <v>1</v>
      </c>
      <c r="P4" s="1">
        <v>8</v>
      </c>
      <c r="Q4" s="1">
        <v>0</v>
      </c>
      <c r="R4" s="1">
        <v>0</v>
      </c>
      <c r="S4" s="1">
        <v>0</v>
      </c>
    </row>
    <row r="5" spans="1:20" ht="14.25">
      <c r="A5" s="1">
        <v>3</v>
      </c>
      <c r="B5" s="13">
        <v>0.9455445544554455</v>
      </c>
      <c r="C5" s="1">
        <v>1</v>
      </c>
      <c r="D5" s="1">
        <v>0</v>
      </c>
      <c r="E5" s="1">
        <v>1</v>
      </c>
      <c r="F5" s="1">
        <v>8</v>
      </c>
      <c r="G5" s="1">
        <v>1</v>
      </c>
      <c r="H5" s="1">
        <v>0</v>
      </c>
      <c r="I5" s="1">
        <v>0</v>
      </c>
      <c r="J5" s="1">
        <v>9</v>
      </c>
      <c r="L5" s="1">
        <v>1</v>
      </c>
      <c r="M5" s="1">
        <v>0</v>
      </c>
      <c r="N5" s="1">
        <v>1</v>
      </c>
      <c r="O5" s="1">
        <v>5</v>
      </c>
      <c r="P5" s="1">
        <v>1</v>
      </c>
      <c r="Q5" s="1">
        <v>0</v>
      </c>
      <c r="R5" s="1">
        <v>0</v>
      </c>
      <c r="S5" s="1">
        <v>6</v>
      </c>
    </row>
    <row r="6" spans="1:20" ht="14.25">
      <c r="A6" s="1">
        <v>4</v>
      </c>
      <c r="B6" s="13">
        <v>0.29702970297029702</v>
      </c>
      <c r="C6" s="1">
        <v>105</v>
      </c>
      <c r="D6" s="1">
        <v>33</v>
      </c>
      <c r="E6" s="1">
        <v>1</v>
      </c>
      <c r="F6" s="1">
        <v>2</v>
      </c>
      <c r="G6" s="1">
        <v>107</v>
      </c>
      <c r="H6" s="1">
        <v>3</v>
      </c>
      <c r="I6" s="1">
        <v>2</v>
      </c>
      <c r="J6" s="1">
        <v>29</v>
      </c>
      <c r="L6" s="1">
        <v>6</v>
      </c>
      <c r="M6" s="1">
        <v>4</v>
      </c>
      <c r="N6" s="1">
        <v>1</v>
      </c>
      <c r="O6" s="1">
        <v>1</v>
      </c>
      <c r="P6" s="1">
        <v>7</v>
      </c>
      <c r="Q6" s="1">
        <v>3</v>
      </c>
      <c r="R6" s="1">
        <v>1</v>
      </c>
      <c r="S6" s="1">
        <v>1</v>
      </c>
    </row>
    <row r="7" spans="1:20" ht="14.25">
      <c r="A7" s="1">
        <v>5</v>
      </c>
      <c r="B7" s="13">
        <v>0.61881188118811881</v>
      </c>
      <c r="C7" s="1">
        <v>9</v>
      </c>
      <c r="D7" s="1">
        <v>5</v>
      </c>
      <c r="E7" s="1">
        <v>1</v>
      </c>
      <c r="F7" s="1">
        <v>61</v>
      </c>
      <c r="G7" s="1">
        <v>1</v>
      </c>
      <c r="H7" s="1">
        <v>0</v>
      </c>
      <c r="I7" s="1">
        <v>0</v>
      </c>
      <c r="J7" s="1">
        <v>75</v>
      </c>
      <c r="L7" s="1">
        <v>4</v>
      </c>
      <c r="M7" s="1">
        <v>1</v>
      </c>
      <c r="N7" s="1">
        <v>1</v>
      </c>
      <c r="O7" s="1">
        <v>2</v>
      </c>
      <c r="P7" s="1">
        <v>1</v>
      </c>
      <c r="Q7" s="1">
        <v>0</v>
      </c>
      <c r="R7" s="1">
        <v>0</v>
      </c>
      <c r="S7" s="1">
        <v>7</v>
      </c>
    </row>
    <row r="8" spans="1:20" ht="14.25">
      <c r="A8" s="1">
        <v>6</v>
      </c>
      <c r="B8" s="13">
        <v>0.34653465346534651</v>
      </c>
      <c r="C8" s="1">
        <v>129</v>
      </c>
      <c r="D8" s="1">
        <v>1</v>
      </c>
      <c r="E8" s="1">
        <v>1</v>
      </c>
      <c r="F8" s="1">
        <v>0</v>
      </c>
      <c r="G8" s="1">
        <v>73</v>
      </c>
      <c r="H8" s="1">
        <v>1</v>
      </c>
      <c r="I8" s="1">
        <v>56</v>
      </c>
      <c r="J8" s="1">
        <v>1</v>
      </c>
      <c r="L8" s="1">
        <v>7</v>
      </c>
      <c r="M8" s="1">
        <v>1</v>
      </c>
      <c r="N8" s="1">
        <v>1</v>
      </c>
      <c r="O8" s="1">
        <v>0</v>
      </c>
      <c r="P8" s="1">
        <v>6</v>
      </c>
      <c r="Q8" s="1">
        <v>1</v>
      </c>
      <c r="R8" s="1">
        <v>1</v>
      </c>
      <c r="S8" s="1">
        <v>1</v>
      </c>
    </row>
    <row r="9" spans="1:20" ht="14.25">
      <c r="A9" s="1">
        <v>7</v>
      </c>
      <c r="B9" s="13">
        <v>0.92574257425742579</v>
      </c>
      <c r="C9" s="1">
        <v>2</v>
      </c>
      <c r="D9" s="1">
        <v>1</v>
      </c>
      <c r="E9" s="1">
        <v>0</v>
      </c>
      <c r="F9" s="1">
        <v>11</v>
      </c>
      <c r="G9" s="1">
        <v>2</v>
      </c>
      <c r="H9" s="1">
        <v>1</v>
      </c>
      <c r="I9" s="1">
        <v>0</v>
      </c>
      <c r="J9" s="1">
        <v>11</v>
      </c>
      <c r="L9" s="1">
        <v>1</v>
      </c>
      <c r="M9" s="1">
        <v>1</v>
      </c>
      <c r="N9" s="1">
        <v>0</v>
      </c>
      <c r="O9" s="1">
        <v>3</v>
      </c>
      <c r="P9" s="1">
        <v>1</v>
      </c>
      <c r="Q9" s="1">
        <v>1</v>
      </c>
      <c r="R9" s="1">
        <v>0</v>
      </c>
      <c r="S9" s="1">
        <v>3</v>
      </c>
    </row>
    <row r="10" spans="1:20" ht="14.25">
      <c r="A10" s="1">
        <v>8</v>
      </c>
      <c r="B10" s="13">
        <v>0.59900990099009899</v>
      </c>
      <c r="C10" s="1">
        <v>78</v>
      </c>
      <c r="D10" s="1">
        <v>1</v>
      </c>
      <c r="E10" s="1">
        <v>1</v>
      </c>
      <c r="F10" s="1">
        <v>0</v>
      </c>
      <c r="G10" s="1">
        <v>23</v>
      </c>
      <c r="H10" s="1">
        <v>1</v>
      </c>
      <c r="I10" s="1">
        <v>0</v>
      </c>
      <c r="J10" s="1">
        <v>56</v>
      </c>
      <c r="L10" s="1">
        <v>6</v>
      </c>
      <c r="M10" s="1">
        <v>1</v>
      </c>
      <c r="N10" s="1">
        <v>1</v>
      </c>
      <c r="O10" s="1">
        <v>0</v>
      </c>
      <c r="P10" s="1">
        <v>4</v>
      </c>
      <c r="Q10" s="1">
        <v>1</v>
      </c>
      <c r="R10" s="1">
        <v>0</v>
      </c>
      <c r="S10" s="1">
        <v>3</v>
      </c>
    </row>
    <row r="11" spans="1:20" ht="14.25">
      <c r="A11" s="1">
        <v>9</v>
      </c>
      <c r="B11" s="13">
        <v>0.66831683168316836</v>
      </c>
      <c r="C11" s="1">
        <v>38</v>
      </c>
      <c r="D11" s="1">
        <v>2</v>
      </c>
      <c r="E11" s="1">
        <v>24</v>
      </c>
      <c r="F11" s="1">
        <v>2</v>
      </c>
      <c r="G11" s="1">
        <v>3</v>
      </c>
      <c r="H11" s="1">
        <v>2</v>
      </c>
      <c r="I11" s="1">
        <v>2</v>
      </c>
      <c r="J11" s="1">
        <v>59</v>
      </c>
      <c r="L11" s="1">
        <v>8</v>
      </c>
      <c r="M11" s="1">
        <v>2</v>
      </c>
      <c r="N11" s="1">
        <v>7</v>
      </c>
      <c r="O11" s="1">
        <v>2</v>
      </c>
      <c r="P11" s="1">
        <v>3</v>
      </c>
      <c r="Q11" s="1">
        <v>2</v>
      </c>
      <c r="R11" s="1">
        <v>2</v>
      </c>
      <c r="S11" s="1">
        <v>12</v>
      </c>
    </row>
    <row r="12" spans="1:20" ht="14.25">
      <c r="A12" s="1">
        <v>10</v>
      </c>
      <c r="B12" s="13">
        <v>0.88118811881188119</v>
      </c>
      <c r="C12" s="1">
        <v>2</v>
      </c>
      <c r="D12" s="1">
        <v>5</v>
      </c>
      <c r="E12" s="1">
        <v>0</v>
      </c>
      <c r="F12" s="1">
        <v>16</v>
      </c>
      <c r="G12" s="1">
        <v>2</v>
      </c>
      <c r="H12" s="1">
        <v>7</v>
      </c>
      <c r="I12" s="1">
        <v>0</v>
      </c>
      <c r="J12" s="1">
        <v>14</v>
      </c>
      <c r="L12" s="1">
        <v>2</v>
      </c>
      <c r="M12" s="1">
        <v>4</v>
      </c>
      <c r="N12" s="1">
        <v>0</v>
      </c>
      <c r="O12" s="1">
        <v>3</v>
      </c>
      <c r="P12" s="1">
        <v>2</v>
      </c>
      <c r="Q12" s="1">
        <v>5</v>
      </c>
      <c r="R12" s="1">
        <v>0</v>
      </c>
      <c r="S12" s="1">
        <v>2</v>
      </c>
    </row>
    <row r="13" spans="1:20" ht="14.25">
      <c r="B13" s="13" t="s">
        <v>177</v>
      </c>
      <c r="C13" s="1">
        <f t="shared" ref="C13:J13" si="0">SUM(C3:C12)</f>
        <v>409</v>
      </c>
      <c r="D13" s="1">
        <f t="shared" si="0"/>
        <v>50</v>
      </c>
      <c r="E13" s="1">
        <f t="shared" si="0"/>
        <v>29</v>
      </c>
      <c r="F13" s="1">
        <f t="shared" si="0"/>
        <v>129</v>
      </c>
      <c r="G13" s="1">
        <f t="shared" si="0"/>
        <v>259</v>
      </c>
      <c r="H13" s="1">
        <f t="shared" si="0"/>
        <v>19</v>
      </c>
      <c r="I13" s="1">
        <f t="shared" si="0"/>
        <v>60</v>
      </c>
      <c r="J13" s="1">
        <f t="shared" si="0"/>
        <v>279</v>
      </c>
      <c r="K13" s="13"/>
      <c r="L13" s="1">
        <f t="shared" ref="L13:S13" si="1">SUM(L3:L12)</f>
        <v>48</v>
      </c>
      <c r="M13" s="1">
        <f t="shared" si="1"/>
        <v>16</v>
      </c>
      <c r="N13" s="1">
        <f t="shared" si="1"/>
        <v>12</v>
      </c>
      <c r="O13" s="1">
        <f t="shared" si="1"/>
        <v>27</v>
      </c>
      <c r="P13" s="1">
        <f t="shared" si="1"/>
        <v>40</v>
      </c>
      <c r="Q13" s="1">
        <f t="shared" si="1"/>
        <v>17</v>
      </c>
      <c r="R13" s="1">
        <f t="shared" si="1"/>
        <v>4</v>
      </c>
      <c r="S13" s="1">
        <f t="shared" si="1"/>
        <v>42</v>
      </c>
    </row>
    <row r="14" spans="1:20" ht="14.25">
      <c r="B14" s="13" t="s">
        <v>177</v>
      </c>
      <c r="C14" s="28"/>
      <c r="D14" s="53">
        <f>1-C15</f>
        <v>0.36093750000000002</v>
      </c>
      <c r="E14" s="29">
        <f>SUM(D13:F13)</f>
        <v>208</v>
      </c>
      <c r="F14" s="47">
        <f>SUM(C13:F13)</f>
        <v>617</v>
      </c>
      <c r="G14" s="28"/>
      <c r="H14" s="53">
        <f>1-G15</f>
        <v>0.58022690437601299</v>
      </c>
      <c r="I14" s="29">
        <f>SUM(H13:J13)</f>
        <v>358</v>
      </c>
      <c r="J14" s="47">
        <f>SUM(G13:J13)</f>
        <v>617</v>
      </c>
      <c r="K14" s="13"/>
      <c r="L14" s="28"/>
      <c r="M14" s="53">
        <f>1-L15</f>
        <v>0.53398058252427183</v>
      </c>
      <c r="N14" s="29">
        <f>SUM(M13:O13)</f>
        <v>55</v>
      </c>
      <c r="O14" s="47">
        <f>SUM(L13:O13)</f>
        <v>103</v>
      </c>
      <c r="P14" s="28"/>
      <c r="Q14" s="53">
        <f>1-P15</f>
        <v>0.61165048543689315</v>
      </c>
      <c r="R14" s="29">
        <f>SUM(Q13:S13)</f>
        <v>63</v>
      </c>
      <c r="S14" s="47">
        <f>SUM(P13:S13)</f>
        <v>103</v>
      </c>
    </row>
    <row r="15" spans="1:20" ht="14.25">
      <c r="C15" s="48">
        <f t="shared" ref="C15:J15" si="2">C13/640</f>
        <v>0.63906249999999998</v>
      </c>
      <c r="D15" s="49">
        <f>D13/617</f>
        <v>8.1037277147487846E-2</v>
      </c>
      <c r="E15" s="49">
        <f t="shared" ref="E15:S15" si="3">E13/617</f>
        <v>4.7001620745542948E-2</v>
      </c>
      <c r="F15" s="35">
        <f t="shared" si="3"/>
        <v>0.20907617504051865</v>
      </c>
      <c r="G15" s="48">
        <f t="shared" si="3"/>
        <v>0.41977309562398701</v>
      </c>
      <c r="H15" s="49">
        <f t="shared" si="3"/>
        <v>3.0794165316045379E-2</v>
      </c>
      <c r="I15" s="49">
        <f t="shared" si="3"/>
        <v>9.7244732576985418E-2</v>
      </c>
      <c r="J15" s="35">
        <f t="shared" si="3"/>
        <v>0.45218800648298219</v>
      </c>
      <c r="K15" s="13"/>
      <c r="L15" s="48">
        <f>L13/103</f>
        <v>0.46601941747572817</v>
      </c>
      <c r="M15" s="49">
        <f t="shared" ref="M15:S15" si="4">M13/103</f>
        <v>0.1553398058252427</v>
      </c>
      <c r="N15" s="49">
        <f t="shared" si="4"/>
        <v>0.11650485436893204</v>
      </c>
      <c r="O15" s="35">
        <f t="shared" si="4"/>
        <v>0.26213592233009708</v>
      </c>
      <c r="P15" s="48">
        <f t="shared" si="4"/>
        <v>0.38834951456310679</v>
      </c>
      <c r="Q15" s="49">
        <f t="shared" si="4"/>
        <v>0.1650485436893204</v>
      </c>
      <c r="R15" s="49">
        <f t="shared" si="4"/>
        <v>3.8834951456310676E-2</v>
      </c>
      <c r="S15" s="35">
        <f t="shared" si="4"/>
        <v>0.40776699029126212</v>
      </c>
      <c r="T15" s="13"/>
    </row>
    <row r="16" spans="1:20" ht="14.25">
      <c r="C16" s="52"/>
      <c r="D16" s="50">
        <f>D13/$E$14</f>
        <v>0.24038461538461539</v>
      </c>
      <c r="E16" s="50">
        <f>E13/$E$14</f>
        <v>0.13942307692307693</v>
      </c>
      <c r="F16" s="51">
        <f>F13/$E$14</f>
        <v>0.62019230769230771</v>
      </c>
      <c r="G16" s="52"/>
      <c r="H16" s="50">
        <f>H13/$I$14</f>
        <v>5.3072625698324022E-2</v>
      </c>
      <c r="I16" s="50">
        <f t="shared" ref="I16:J16" si="5">I13/$I$14</f>
        <v>0.16759776536312848</v>
      </c>
      <c r="J16" s="51">
        <f t="shared" si="5"/>
        <v>0.77932960893854752</v>
      </c>
      <c r="K16" s="46"/>
      <c r="L16" s="52"/>
      <c r="M16" s="50">
        <f>M13/$N$14</f>
        <v>0.29090909090909089</v>
      </c>
      <c r="N16" s="50">
        <f t="shared" ref="N16:O16" si="6">N13/$N$14</f>
        <v>0.21818181818181817</v>
      </c>
      <c r="O16" s="51">
        <f t="shared" si="6"/>
        <v>0.49090909090909091</v>
      </c>
      <c r="P16" s="52"/>
      <c r="Q16" s="50">
        <f>Q13/$R$14</f>
        <v>0.26984126984126983</v>
      </c>
      <c r="R16" s="50">
        <f>R13/$R$14</f>
        <v>6.3492063492063489E-2</v>
      </c>
      <c r="S16" s="51">
        <f>S13/$R$14</f>
        <v>0.66666666666666663</v>
      </c>
    </row>
    <row r="17" spans="2:19" ht="14.25">
      <c r="B17" s="13" t="s">
        <v>190</v>
      </c>
      <c r="D17" s="1" t="s">
        <v>187</v>
      </c>
      <c r="F17" s="13">
        <f>SUM(D15:F15)</f>
        <v>0.33711507293354948</v>
      </c>
      <c r="G17" s="1" t="s">
        <v>188</v>
      </c>
      <c r="I17" s="13">
        <f>SUM(H15:J15)</f>
        <v>0.58022690437601299</v>
      </c>
      <c r="K17" s="13" t="s">
        <v>190</v>
      </c>
      <c r="M17" s="1" t="s">
        <v>187</v>
      </c>
      <c r="O17" s="13">
        <f>SUM(M15:O15)</f>
        <v>0.53398058252427183</v>
      </c>
      <c r="P17" s="1" t="s">
        <v>188</v>
      </c>
      <c r="R17" s="13">
        <f>SUM(Q15:S15)</f>
        <v>0.61165048543689315</v>
      </c>
    </row>
    <row r="18" spans="2:19" ht="14.25">
      <c r="D18" s="1" t="s">
        <v>189</v>
      </c>
      <c r="F18" s="13">
        <f>C15</f>
        <v>0.63906249999999998</v>
      </c>
      <c r="G18" s="1" t="s">
        <v>189</v>
      </c>
      <c r="I18" s="13">
        <f>G15</f>
        <v>0.41977309562398701</v>
      </c>
      <c r="K18" s="13"/>
      <c r="M18" s="1" t="s">
        <v>189</v>
      </c>
      <c r="O18" s="13">
        <f>L15</f>
        <v>0.46601941747572817</v>
      </c>
      <c r="P18" s="1" t="s">
        <v>189</v>
      </c>
      <c r="R18" s="13">
        <f>P15</f>
        <v>0.38834951456310679</v>
      </c>
    </row>
    <row r="19" spans="2:19" ht="14.25">
      <c r="D19" s="1" t="s">
        <v>192</v>
      </c>
      <c r="F19" s="13">
        <f>SUM(E15:F15)</f>
        <v>0.2560777957860616</v>
      </c>
      <c r="G19" s="1" t="s">
        <v>192</v>
      </c>
      <c r="I19" s="13">
        <f>SUM(I15:J15)</f>
        <v>0.54943273905996759</v>
      </c>
      <c r="K19" s="13"/>
      <c r="M19" s="1" t="s">
        <v>192</v>
      </c>
      <c r="O19" s="13">
        <f>SUM(N15:O15)</f>
        <v>0.37864077669902912</v>
      </c>
      <c r="P19" s="1" t="s">
        <v>192</v>
      </c>
      <c r="R19" s="13">
        <f>SUM(R15:S15)</f>
        <v>0.44660194174757278</v>
      </c>
    </row>
    <row r="20" spans="2:19" ht="14.25">
      <c r="D20" s="1" t="s">
        <v>194</v>
      </c>
      <c r="F20" s="13">
        <f>F19/F17</f>
        <v>0.75961538461538458</v>
      </c>
      <c r="G20" s="1" t="s">
        <v>194</v>
      </c>
      <c r="I20" s="13">
        <f>I19/I17</f>
        <v>0.94692737430167595</v>
      </c>
      <c r="K20" s="13"/>
      <c r="M20" s="1" t="s">
        <v>194</v>
      </c>
      <c r="O20" s="13">
        <f>O19/O17</f>
        <v>0.70909090909090911</v>
      </c>
      <c r="P20" s="1" t="s">
        <v>177</v>
      </c>
      <c r="R20" s="13">
        <f>R19/R17</f>
        <v>0.73015873015873012</v>
      </c>
    </row>
    <row r="24" spans="2:19" ht="14.25">
      <c r="F24" s="1">
        <f>E13/F14</f>
        <v>4.7001620745542948E-2</v>
      </c>
      <c r="J24" s="1">
        <f>I13/J14</f>
        <v>9.7244732576985418E-2</v>
      </c>
      <c r="O24" s="1">
        <f>N13/O14</f>
        <v>0.11650485436893204</v>
      </c>
      <c r="S24" s="1">
        <f>R13/S14</f>
        <v>3.8834951456310676E-2</v>
      </c>
    </row>
    <row r="27" spans="2:19" ht="14.25">
      <c r="B27" s="13">
        <v>0.82770270270270274</v>
      </c>
      <c r="F27" s="15">
        <f>SUM(D13:F13)</f>
        <v>208</v>
      </c>
      <c r="J27" s="15">
        <f>SUM(H13:J13)</f>
        <v>358</v>
      </c>
      <c r="O27" s="15">
        <f>SUM(M13:O13)</f>
        <v>55</v>
      </c>
      <c r="S27" s="15">
        <f>SUM(Q13:S13)</f>
        <v>63</v>
      </c>
    </row>
    <row r="28" spans="2:19" ht="14.25">
      <c r="B28" s="13">
        <v>0.94594594594594594</v>
      </c>
      <c r="F28" s="1">
        <f>E13/F27</f>
        <v>0.13942307692307693</v>
      </c>
      <c r="J28" s="1">
        <f>I13/J27</f>
        <v>0.16759776536312848</v>
      </c>
      <c r="O28" s="1">
        <f>N13/O27</f>
        <v>0.21818181818181817</v>
      </c>
      <c r="S28" s="1">
        <f>R13/S27</f>
        <v>6.3492063492063489E-2</v>
      </c>
    </row>
    <row r="29" spans="2:19" ht="14.25">
      <c r="B29" s="13">
        <v>0.98310810810810811</v>
      </c>
      <c r="F29" s="1">
        <f>F13/F27</f>
        <v>0.62019230769230771</v>
      </c>
      <c r="J29" s="1">
        <f>J13/J27</f>
        <v>0.77932960893854752</v>
      </c>
      <c r="O29" s="1">
        <f>O13/O27</f>
        <v>0.49090909090909091</v>
      </c>
      <c r="S29" s="1">
        <f>S13/S27</f>
        <v>0.66666666666666663</v>
      </c>
    </row>
    <row r="30" spans="2:19" ht="14.25">
      <c r="B30" s="13">
        <v>0.84121621621621623</v>
      </c>
    </row>
    <row r="31" spans="2:19" ht="14.25">
      <c r="B31" s="13">
        <v>0.46621621621621623</v>
      </c>
    </row>
    <row r="32" spans="2:19" ht="14.25">
      <c r="B32" s="13">
        <v>0.92567567567567566</v>
      </c>
    </row>
    <row r="33" spans="2:2" ht="14.25">
      <c r="B33" s="13">
        <v>0.90202702702702697</v>
      </c>
    </row>
    <row r="34" spans="2:2" ht="14.25">
      <c r="B34" s="13">
        <v>0.75</v>
      </c>
    </row>
    <row r="35" spans="2:2" ht="14.25">
      <c r="B35" s="13">
        <v>0.89527027027027029</v>
      </c>
    </row>
    <row r="36" spans="2:2" ht="14.25">
      <c r="B36" s="13">
        <v>0.30067567567567566</v>
      </c>
    </row>
    <row r="38" spans="2:2" ht="14.25">
      <c r="B38" s="13">
        <f>AVERAGE(B27:B36)</f>
        <v>0.78378378378378377</v>
      </c>
    </row>
    <row r="39" spans="2:2" ht="14.25">
      <c r="B39" s="13">
        <f>STDEV(B27:B36)</f>
        <v>0.22439599600367624</v>
      </c>
    </row>
    <row r="40" spans="2:2" ht="14.25">
      <c r="B40" s="13">
        <f>MAX(B27:B36)</f>
        <v>0.98310810810810811</v>
      </c>
    </row>
    <row r="41" spans="2:2" ht="14.25">
      <c r="B41" s="13">
        <f>MIN(B27:B36)</f>
        <v>0.30067567567567566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P29"/>
  <sheetViews>
    <sheetView workbookViewId="0">
      <selection sqref="A1:XFD1048576"/>
    </sheetView>
  </sheetViews>
  <sheetFormatPr defaultRowHeight="14.25"/>
  <cols>
    <col min="1" max="1" width="19.42578125" style="1" customWidth="1"/>
    <col min="2" max="10" width="9.140625" style="1"/>
    <col min="11" max="11" width="38.140625" style="1" customWidth="1"/>
    <col min="12" max="16384" width="9.140625" style="1"/>
  </cols>
  <sheetData>
    <row r="1" spans="1:13">
      <c r="A1" s="1" t="s">
        <v>195</v>
      </c>
    </row>
    <row r="2" spans="1:13">
      <c r="A2" s="19" t="s">
        <v>199</v>
      </c>
      <c r="B2" s="19"/>
      <c r="C2" s="19"/>
      <c r="D2" s="19"/>
      <c r="E2" s="19"/>
      <c r="F2" s="19"/>
      <c r="G2" s="19"/>
      <c r="H2" s="19"/>
      <c r="I2" s="19"/>
      <c r="K2" s="19" t="s">
        <v>208</v>
      </c>
      <c r="L2" s="19"/>
      <c r="M2" s="19"/>
    </row>
    <row r="3" spans="1:13">
      <c r="B3" s="20" t="s">
        <v>34</v>
      </c>
      <c r="C3" s="21" t="s">
        <v>33</v>
      </c>
      <c r="D3" s="20" t="s">
        <v>34</v>
      </c>
      <c r="E3" s="21" t="s">
        <v>33</v>
      </c>
      <c r="F3" s="20" t="s">
        <v>34</v>
      </c>
      <c r="G3" s="21" t="s">
        <v>33</v>
      </c>
      <c r="H3" s="20" t="s">
        <v>34</v>
      </c>
      <c r="I3" s="21" t="s">
        <v>33</v>
      </c>
      <c r="L3" s="26" t="s">
        <v>34</v>
      </c>
      <c r="M3" s="26" t="s">
        <v>33</v>
      </c>
    </row>
    <row r="4" spans="1:13">
      <c r="B4" s="3" t="s">
        <v>36</v>
      </c>
      <c r="C4" s="17" t="s">
        <v>36</v>
      </c>
      <c r="D4" s="1" t="s">
        <v>38</v>
      </c>
      <c r="E4" s="16" t="s">
        <v>38</v>
      </c>
      <c r="F4" s="1" t="s">
        <v>37</v>
      </c>
      <c r="G4" s="16" t="s">
        <v>37</v>
      </c>
      <c r="H4" s="1" t="s">
        <v>35</v>
      </c>
      <c r="I4" s="16" t="s">
        <v>35</v>
      </c>
      <c r="K4" s="1" t="s">
        <v>172</v>
      </c>
      <c r="L4" s="15">
        <v>0.58571428571428574</v>
      </c>
      <c r="M4" s="15">
        <v>0.63829531812725093</v>
      </c>
    </row>
    <row r="5" spans="1:13">
      <c r="A5" s="1" t="s">
        <v>196</v>
      </c>
      <c r="B5" s="15">
        <v>0.5</v>
      </c>
      <c r="C5" s="18">
        <v>0.26470588235294118</v>
      </c>
      <c r="D5" s="15">
        <v>5.8823529411764705E-2</v>
      </c>
      <c r="E5" s="18">
        <v>0.14705882352941177</v>
      </c>
      <c r="F5" s="15">
        <v>0.44117647058823528</v>
      </c>
      <c r="G5" s="18">
        <v>0.47058823529411764</v>
      </c>
      <c r="H5" s="15">
        <v>0</v>
      </c>
      <c r="I5" s="18">
        <v>0.11764705882352941</v>
      </c>
      <c r="K5" s="25" t="s">
        <v>207</v>
      </c>
      <c r="L5" s="15"/>
      <c r="M5" s="15" t="s">
        <v>177</v>
      </c>
    </row>
    <row r="6" spans="1:13">
      <c r="A6" s="1" t="s">
        <v>197</v>
      </c>
      <c r="B6" s="15">
        <v>0.42857142857142855</v>
      </c>
      <c r="C6" s="18">
        <v>0.44897959183673469</v>
      </c>
      <c r="D6" s="15">
        <v>0.26530612244897961</v>
      </c>
      <c r="E6" s="18">
        <v>0.16326530612244897</v>
      </c>
      <c r="F6" s="15">
        <v>0.12244897959183673</v>
      </c>
      <c r="G6" s="18">
        <v>0.18367346938775511</v>
      </c>
      <c r="H6" s="15">
        <v>0.18367346938775511</v>
      </c>
      <c r="I6" s="18">
        <v>0.20408163265306123</v>
      </c>
      <c r="K6" s="3" t="s">
        <v>205</v>
      </c>
      <c r="L6" s="15">
        <f>AVERAGE(D5:D7)</f>
        <v>0.12709083633453383</v>
      </c>
      <c r="M6" s="15">
        <f>AVERAGE(E5:E7)</f>
        <v>0.10344137655062025</v>
      </c>
    </row>
    <row r="7" spans="1:13">
      <c r="A7" s="1" t="s">
        <v>198</v>
      </c>
      <c r="B7" s="15">
        <v>0.31428571428571428</v>
      </c>
      <c r="C7" s="18">
        <v>0.37142857142857144</v>
      </c>
      <c r="D7" s="15">
        <v>5.7142857142857141E-2</v>
      </c>
      <c r="E7" s="18">
        <v>0</v>
      </c>
      <c r="F7" s="15">
        <v>0.31428571428571428</v>
      </c>
      <c r="G7" s="18">
        <v>0.25714285714285712</v>
      </c>
      <c r="H7" s="15">
        <v>0.31428571428571428</v>
      </c>
      <c r="I7" s="18">
        <v>0.37142857142857144</v>
      </c>
      <c r="K7" s="3" t="s">
        <v>204</v>
      </c>
      <c r="L7" s="15">
        <f>AVERAGE(F5:F7)</f>
        <v>0.29263705482192875</v>
      </c>
      <c r="M7" s="15">
        <f>AVERAGE(G5:G7)</f>
        <v>0.30380152060824328</v>
      </c>
    </row>
    <row r="8" spans="1:13" ht="14.25" customHeight="1">
      <c r="A8" s="23" t="s">
        <v>200</v>
      </c>
      <c r="C8" s="15"/>
      <c r="D8" s="15"/>
      <c r="E8" s="15"/>
      <c r="F8" s="15"/>
      <c r="G8" s="15"/>
      <c r="H8" s="15"/>
      <c r="I8" s="15"/>
      <c r="K8" s="27" t="s">
        <v>206</v>
      </c>
      <c r="L8" s="22">
        <f>AVERAGE(H5:H7)</f>
        <v>0.16598639455782313</v>
      </c>
      <c r="M8" s="22">
        <f>AVERAGE(I5:I7)</f>
        <v>0.23105242096838738</v>
      </c>
    </row>
    <row r="9" spans="1:13">
      <c r="A9" s="24" t="s">
        <v>201</v>
      </c>
    </row>
    <row r="10" spans="1:13">
      <c r="A10" s="24" t="s">
        <v>202</v>
      </c>
      <c r="D10" s="13"/>
      <c r="E10" s="13"/>
      <c r="F10" s="13"/>
      <c r="G10" s="13"/>
      <c r="H10" s="13"/>
      <c r="I10" s="13"/>
      <c r="J10" s="13"/>
      <c r="K10" s="13"/>
      <c r="L10" s="15"/>
      <c r="M10" s="15"/>
    </row>
    <row r="11" spans="1:13">
      <c r="A11" s="24" t="s">
        <v>203</v>
      </c>
    </row>
    <row r="12" spans="1:13">
      <c r="H12" s="15">
        <v>0.5</v>
      </c>
      <c r="I12" s="15">
        <v>0.73529411764705888</v>
      </c>
    </row>
    <row r="13" spans="1:13">
      <c r="H13" s="15">
        <v>0.5714285714285714</v>
      </c>
      <c r="I13" s="15">
        <v>0.55102040816326525</v>
      </c>
    </row>
    <row r="14" spans="1:13">
      <c r="H14" s="15">
        <v>0.68571428571428572</v>
      </c>
      <c r="I14" s="15">
        <v>0.62857142857142856</v>
      </c>
    </row>
    <row r="19" spans="2:16">
      <c r="B19" s="20"/>
      <c r="C19" s="20"/>
      <c r="D19" s="20"/>
      <c r="E19" s="20"/>
    </row>
    <row r="20" spans="2:16">
      <c r="B20" s="3"/>
    </row>
    <row r="21" spans="2:16">
      <c r="B21" s="15"/>
      <c r="C21" s="15"/>
      <c r="D21" s="15"/>
      <c r="E21" s="15"/>
    </row>
    <row r="22" spans="2:16">
      <c r="B22" s="15"/>
      <c r="C22" s="15"/>
      <c r="D22" s="15"/>
      <c r="E22" s="15"/>
      <c r="M22" s="21"/>
      <c r="N22" s="21"/>
      <c r="O22" s="21"/>
      <c r="P22" s="21"/>
    </row>
    <row r="23" spans="2:16">
      <c r="B23" s="15"/>
      <c r="C23" s="15"/>
      <c r="D23" s="15"/>
      <c r="E23" s="15"/>
      <c r="M23" s="17"/>
      <c r="N23" s="16"/>
      <c r="O23" s="16"/>
      <c r="P23" s="16"/>
    </row>
    <row r="24" spans="2:16">
      <c r="C24" s="15"/>
      <c r="D24" s="15"/>
      <c r="M24" s="18"/>
      <c r="N24" s="18"/>
      <c r="O24" s="18"/>
      <c r="P24" s="18"/>
    </row>
    <row r="25" spans="2:16">
      <c r="B25" s="20"/>
      <c r="C25" s="20"/>
      <c r="D25" s="20"/>
      <c r="E25" s="20"/>
      <c r="M25" s="18"/>
      <c r="N25" s="18"/>
      <c r="O25" s="18"/>
      <c r="P25" s="18"/>
    </row>
    <row r="26" spans="2:16">
      <c r="B26" s="3"/>
      <c r="M26" s="18"/>
      <c r="N26" s="18"/>
      <c r="O26" s="18"/>
      <c r="P26" s="18"/>
    </row>
    <row r="27" spans="2:16">
      <c r="B27" s="15"/>
      <c r="C27" s="15"/>
      <c r="D27" s="15"/>
      <c r="E27" s="15"/>
    </row>
    <row r="28" spans="2:16">
      <c r="B28" s="15"/>
      <c r="C28" s="15"/>
      <c r="D28" s="15"/>
      <c r="E28" s="15"/>
    </row>
    <row r="29" spans="2:16">
      <c r="B29" s="15"/>
      <c r="C29" s="15"/>
      <c r="D29" s="15"/>
      <c r="E29" s="1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0"/>
  <sheetViews>
    <sheetView workbookViewId="0"/>
  </sheetViews>
  <sheetFormatPr defaultRowHeight="15"/>
  <sheetData>
    <row r="1" spans="1:14">
      <c r="A1" t="s">
        <v>0</v>
      </c>
      <c r="B1" t="s">
        <v>1</v>
      </c>
      <c r="C1" t="s">
        <v>13</v>
      </c>
      <c r="D1" t="s">
        <v>34</v>
      </c>
      <c r="E1" t="s">
        <v>33</v>
      </c>
    </row>
    <row r="2" spans="1:14">
      <c r="A2" t="s">
        <v>52</v>
      </c>
      <c r="B2">
        <v>290</v>
      </c>
      <c r="C2" s="1" t="s">
        <v>15</v>
      </c>
      <c r="D2" s="1"/>
      <c r="E2" s="2"/>
      <c r="F2" t="s">
        <v>53</v>
      </c>
      <c r="H2" s="1" t="s">
        <v>168</v>
      </c>
      <c r="I2" s="1">
        <f>SUM(B2:B4)</f>
        <v>296</v>
      </c>
      <c r="J2" s="1"/>
      <c r="L2" s="1" t="s">
        <v>184</v>
      </c>
      <c r="M2" s="13">
        <f>I3/I2</f>
        <v>0.98310810810810811</v>
      </c>
    </row>
    <row r="3" spans="1:14">
      <c r="A3" t="s">
        <v>54</v>
      </c>
      <c r="B3">
        <v>5</v>
      </c>
      <c r="C3" s="1" t="s">
        <v>21</v>
      </c>
      <c r="D3" s="1" t="s">
        <v>35</v>
      </c>
      <c r="E3" s="2" t="s">
        <v>35</v>
      </c>
      <c r="F3" t="s">
        <v>55</v>
      </c>
      <c r="H3" s="1" t="s">
        <v>169</v>
      </c>
      <c r="I3" s="1">
        <f>B2+B4</f>
        <v>291</v>
      </c>
      <c r="J3" s="1"/>
    </row>
    <row r="4" spans="1:14">
      <c r="A4" t="s">
        <v>56</v>
      </c>
      <c r="B4">
        <v>1</v>
      </c>
      <c r="C4" s="1" t="s">
        <v>15</v>
      </c>
      <c r="D4" s="1"/>
      <c r="E4" s="2"/>
      <c r="F4" t="s">
        <v>57</v>
      </c>
      <c r="H4" s="1" t="s">
        <v>170</v>
      </c>
      <c r="I4" s="1">
        <f>B3</f>
        <v>5</v>
      </c>
      <c r="J4" s="1"/>
    </row>
    <row r="5" spans="1:14">
      <c r="H5" s="1" t="s">
        <v>171</v>
      </c>
      <c r="I5" s="1">
        <v>1</v>
      </c>
      <c r="J5" s="1"/>
    </row>
    <row r="6" spans="1:14">
      <c r="H6" s="1"/>
      <c r="I6" s="1" t="s">
        <v>34</v>
      </c>
      <c r="J6" s="1" t="s">
        <v>33</v>
      </c>
      <c r="K6" s="1" t="s">
        <v>181</v>
      </c>
      <c r="L6" s="1" t="s">
        <v>182</v>
      </c>
      <c r="M6" s="13" t="s">
        <v>179</v>
      </c>
      <c r="N6" s="13" t="s">
        <v>180</v>
      </c>
    </row>
    <row r="7" spans="1:14">
      <c r="H7" s="3" t="s">
        <v>173</v>
      </c>
      <c r="I7" s="1">
        <v>0</v>
      </c>
      <c r="J7" s="1">
        <v>0</v>
      </c>
      <c r="K7" s="1">
        <v>0</v>
      </c>
      <c r="L7" s="1">
        <v>0</v>
      </c>
      <c r="M7" s="13">
        <v>0</v>
      </c>
      <c r="N7" s="13">
        <v>0</v>
      </c>
    </row>
    <row r="8" spans="1:14">
      <c r="H8" s="1" t="s">
        <v>174</v>
      </c>
      <c r="I8" s="1">
        <v>0</v>
      </c>
      <c r="J8" s="1">
        <v>0</v>
      </c>
      <c r="K8" s="1">
        <v>0</v>
      </c>
      <c r="L8" s="1">
        <v>0</v>
      </c>
      <c r="M8" s="13">
        <v>0</v>
      </c>
      <c r="N8" s="13">
        <v>0</v>
      </c>
    </row>
    <row r="9" spans="1:14">
      <c r="H9" s="1" t="s">
        <v>175</v>
      </c>
      <c r="I9" s="1">
        <v>0</v>
      </c>
      <c r="J9" s="1">
        <v>0</v>
      </c>
      <c r="K9" s="1">
        <v>0</v>
      </c>
      <c r="L9" s="1">
        <v>0</v>
      </c>
      <c r="M9" s="13">
        <v>0</v>
      </c>
      <c r="N9" s="13">
        <v>0</v>
      </c>
    </row>
    <row r="10" spans="1:14">
      <c r="H10" s="1" t="s">
        <v>176</v>
      </c>
      <c r="I10" s="1">
        <v>1</v>
      </c>
      <c r="J10" s="1">
        <v>1</v>
      </c>
      <c r="K10" s="1">
        <v>5</v>
      </c>
      <c r="L10" s="1">
        <v>5</v>
      </c>
      <c r="M10" s="13">
        <v>1</v>
      </c>
      <c r="N10" s="13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14"/>
  <sheetViews>
    <sheetView workbookViewId="0"/>
  </sheetViews>
  <sheetFormatPr defaultRowHeight="15"/>
  <cols>
    <col min="10" max="10" width="17.7109375" customWidth="1"/>
  </cols>
  <sheetData>
    <row r="1" spans="1:16">
      <c r="A1" t="s">
        <v>0</v>
      </c>
      <c r="B1" t="s">
        <v>1</v>
      </c>
      <c r="C1" t="s">
        <v>58</v>
      </c>
      <c r="D1" t="s">
        <v>34</v>
      </c>
      <c r="E1" t="s">
        <v>33</v>
      </c>
    </row>
    <row r="2" spans="1:16">
      <c r="A2" t="s">
        <v>59</v>
      </c>
      <c r="B2">
        <v>197</v>
      </c>
      <c r="C2" s="1" t="s">
        <v>15</v>
      </c>
      <c r="F2" t="s">
        <v>60</v>
      </c>
      <c r="I2" t="s">
        <v>177</v>
      </c>
      <c r="J2" s="1" t="s">
        <v>168</v>
      </c>
      <c r="K2" s="1">
        <f>SUM(B2:B9)</f>
        <v>296</v>
      </c>
      <c r="L2" s="1"/>
      <c r="N2" s="1" t="s">
        <v>184</v>
      </c>
      <c r="O2" s="13">
        <f>K3/K2</f>
        <v>0.84121621621621623</v>
      </c>
    </row>
    <row r="3" spans="1:16">
      <c r="A3" t="s">
        <v>61</v>
      </c>
      <c r="B3">
        <v>50</v>
      </c>
      <c r="C3" s="1" t="s">
        <v>15</v>
      </c>
      <c r="F3" t="s">
        <v>62</v>
      </c>
      <c r="I3" t="s">
        <v>177</v>
      </c>
      <c r="J3" s="1" t="s">
        <v>169</v>
      </c>
      <c r="K3" s="1">
        <f>B2+B3+B6+B8</f>
        <v>249</v>
      </c>
      <c r="L3" s="1"/>
    </row>
    <row r="4" spans="1:16">
      <c r="A4" t="s">
        <v>63</v>
      </c>
      <c r="B4">
        <v>33</v>
      </c>
      <c r="C4" s="1" t="s">
        <v>21</v>
      </c>
      <c r="D4" t="s">
        <v>37</v>
      </c>
      <c r="E4" t="s">
        <v>37</v>
      </c>
      <c r="F4" t="s">
        <v>64</v>
      </c>
      <c r="I4" t="s">
        <v>177</v>
      </c>
      <c r="J4" s="1" t="s">
        <v>170</v>
      </c>
      <c r="K4" s="1">
        <f>B4+B5+B7+B9</f>
        <v>47</v>
      </c>
      <c r="L4" s="1"/>
    </row>
    <row r="5" spans="1:16">
      <c r="A5" t="s">
        <v>65</v>
      </c>
      <c r="B5">
        <v>12</v>
      </c>
      <c r="C5" s="1" t="s">
        <v>21</v>
      </c>
      <c r="D5" t="s">
        <v>37</v>
      </c>
      <c r="E5" t="s">
        <v>37</v>
      </c>
      <c r="F5" t="s">
        <v>66</v>
      </c>
      <c r="I5" t="s">
        <v>177</v>
      </c>
      <c r="J5" s="1" t="s">
        <v>171</v>
      </c>
      <c r="K5" s="1">
        <v>4</v>
      </c>
      <c r="L5" s="1"/>
    </row>
    <row r="6" spans="1:16">
      <c r="A6" t="s">
        <v>67</v>
      </c>
      <c r="B6">
        <v>1</v>
      </c>
      <c r="C6" s="1" t="s">
        <v>15</v>
      </c>
      <c r="F6" t="s">
        <v>68</v>
      </c>
      <c r="I6" t="s">
        <v>177</v>
      </c>
      <c r="J6" s="1" t="s">
        <v>178</v>
      </c>
      <c r="K6" s="1" t="s">
        <v>34</v>
      </c>
      <c r="L6" s="1" t="s">
        <v>33</v>
      </c>
      <c r="M6" s="1" t="s">
        <v>181</v>
      </c>
      <c r="N6" s="1" t="s">
        <v>182</v>
      </c>
      <c r="O6" s="13" t="s">
        <v>179</v>
      </c>
      <c r="P6" s="13" t="s">
        <v>180</v>
      </c>
    </row>
    <row r="7" spans="1:16">
      <c r="A7" t="s">
        <v>69</v>
      </c>
      <c r="B7">
        <v>1</v>
      </c>
      <c r="C7" s="1" t="s">
        <v>21</v>
      </c>
      <c r="D7" t="s">
        <v>38</v>
      </c>
      <c r="E7" t="s">
        <v>38</v>
      </c>
      <c r="F7" t="s">
        <v>70</v>
      </c>
      <c r="I7" t="s">
        <v>177</v>
      </c>
      <c r="J7" s="3" t="s">
        <v>173</v>
      </c>
      <c r="K7" s="1">
        <v>0</v>
      </c>
      <c r="L7" s="1">
        <v>0</v>
      </c>
      <c r="M7" s="1">
        <v>0</v>
      </c>
      <c r="N7" s="1">
        <v>0</v>
      </c>
      <c r="O7" s="13">
        <v>0</v>
      </c>
      <c r="P7" s="13">
        <v>0</v>
      </c>
    </row>
    <row r="8" spans="1:16">
      <c r="A8" t="s">
        <v>71</v>
      </c>
      <c r="B8">
        <v>1</v>
      </c>
      <c r="C8" s="1" t="s">
        <v>15</v>
      </c>
      <c r="F8" t="s">
        <v>72</v>
      </c>
      <c r="I8" t="s">
        <v>177</v>
      </c>
      <c r="J8" s="1" t="s">
        <v>174</v>
      </c>
      <c r="K8" s="1">
        <v>1</v>
      </c>
      <c r="L8" s="1">
        <v>1</v>
      </c>
      <c r="M8" s="1">
        <v>1</v>
      </c>
      <c r="N8" s="1">
        <v>1</v>
      </c>
      <c r="O8" s="13">
        <v>2.1276595744680851E-2</v>
      </c>
      <c r="P8" s="13">
        <v>2.1276595744680851E-2</v>
      </c>
    </row>
    <row r="9" spans="1:16">
      <c r="A9" t="s">
        <v>73</v>
      </c>
      <c r="B9">
        <v>1</v>
      </c>
      <c r="C9" s="1" t="s">
        <v>21</v>
      </c>
      <c r="D9" t="s">
        <v>37</v>
      </c>
      <c r="E9" t="s">
        <v>37</v>
      </c>
      <c r="F9" t="s">
        <v>74</v>
      </c>
      <c r="I9" t="s">
        <v>177</v>
      </c>
      <c r="J9" s="1" t="s">
        <v>175</v>
      </c>
      <c r="K9" s="1">
        <v>3</v>
      </c>
      <c r="L9" s="1">
        <v>3</v>
      </c>
      <c r="M9" s="1">
        <v>46</v>
      </c>
      <c r="N9" s="1">
        <v>46</v>
      </c>
      <c r="O9" s="13">
        <v>0.97872340425531912</v>
      </c>
      <c r="P9" s="13">
        <v>0.97872340425531912</v>
      </c>
    </row>
    <row r="10" spans="1:16">
      <c r="I10" t="s">
        <v>177</v>
      </c>
      <c r="J10" s="1" t="s">
        <v>176</v>
      </c>
      <c r="K10" s="1">
        <v>0</v>
      </c>
      <c r="L10" s="1">
        <v>0</v>
      </c>
      <c r="M10" s="1">
        <v>0</v>
      </c>
      <c r="N10" s="1">
        <v>0</v>
      </c>
      <c r="O10" s="13">
        <v>0</v>
      </c>
      <c r="P10" s="13">
        <v>0</v>
      </c>
    </row>
    <row r="11" spans="1:16">
      <c r="I11" t="s">
        <v>177</v>
      </c>
    </row>
    <row r="12" spans="1:16">
      <c r="I12" t="s">
        <v>177</v>
      </c>
    </row>
    <row r="13" spans="1:16">
      <c r="I13" t="s">
        <v>177</v>
      </c>
    </row>
    <row r="14" spans="1:16">
      <c r="I14" t="s">
        <v>177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10"/>
  <sheetViews>
    <sheetView workbookViewId="0">
      <selection activeCell="E2" sqref="E2"/>
    </sheetView>
  </sheetViews>
  <sheetFormatPr defaultRowHeight="15"/>
  <cols>
    <col min="10" max="10" width="18.42578125" customWidth="1"/>
  </cols>
  <sheetData>
    <row r="1" spans="1:16">
      <c r="A1" t="s">
        <v>0</v>
      </c>
      <c r="B1" t="s">
        <v>1</v>
      </c>
      <c r="C1" t="s">
        <v>58</v>
      </c>
      <c r="D1" t="s">
        <v>34</v>
      </c>
      <c r="E1" t="s">
        <v>33</v>
      </c>
    </row>
    <row r="2" spans="1:16">
      <c r="A2" t="s">
        <v>75</v>
      </c>
      <c r="B2">
        <v>138</v>
      </c>
      <c r="C2" t="s">
        <v>15</v>
      </c>
      <c r="D2" s="1"/>
      <c r="E2" s="2"/>
      <c r="F2" t="s">
        <v>76</v>
      </c>
      <c r="I2" t="s">
        <v>177</v>
      </c>
      <c r="J2" s="1" t="s">
        <v>168</v>
      </c>
      <c r="K2" s="1">
        <v>296</v>
      </c>
      <c r="L2" s="1"/>
      <c r="N2" s="1" t="s">
        <v>184</v>
      </c>
      <c r="O2" s="13">
        <f>K3/K2</f>
        <v>0.46621621621621623</v>
      </c>
    </row>
    <row r="3" spans="1:16">
      <c r="A3" t="s">
        <v>77</v>
      </c>
      <c r="B3">
        <v>73</v>
      </c>
      <c r="C3" t="s">
        <v>21</v>
      </c>
      <c r="D3" s="1" t="s">
        <v>35</v>
      </c>
      <c r="E3" s="3" t="s">
        <v>39</v>
      </c>
      <c r="F3" t="s">
        <v>78</v>
      </c>
      <c r="I3" t="s">
        <v>177</v>
      </c>
      <c r="J3" s="1" t="s">
        <v>169</v>
      </c>
      <c r="K3" s="1">
        <v>138</v>
      </c>
      <c r="L3" s="1"/>
    </row>
    <row r="4" spans="1:16">
      <c r="A4" t="s">
        <v>79</v>
      </c>
      <c r="B4">
        <v>40</v>
      </c>
      <c r="C4" t="s">
        <v>21</v>
      </c>
      <c r="D4" s="1" t="s">
        <v>38</v>
      </c>
      <c r="E4" s="1" t="s">
        <v>35</v>
      </c>
      <c r="F4" t="s">
        <v>80</v>
      </c>
      <c r="I4" t="s">
        <v>177</v>
      </c>
      <c r="J4" s="1" t="s">
        <v>170</v>
      </c>
      <c r="K4" s="1">
        <v>158</v>
      </c>
      <c r="L4" s="1"/>
    </row>
    <row r="5" spans="1:16">
      <c r="A5" t="s">
        <v>81</v>
      </c>
      <c r="B5">
        <v>17</v>
      </c>
      <c r="C5" t="s">
        <v>21</v>
      </c>
      <c r="D5" s="3" t="s">
        <v>39</v>
      </c>
      <c r="E5" s="3" t="s">
        <v>39</v>
      </c>
      <c r="F5" t="s">
        <v>82</v>
      </c>
      <c r="I5" t="s">
        <v>177</v>
      </c>
      <c r="J5" s="1" t="s">
        <v>171</v>
      </c>
      <c r="K5" s="1">
        <v>6</v>
      </c>
      <c r="L5" s="1"/>
    </row>
    <row r="6" spans="1:16">
      <c r="A6" t="s">
        <v>83</v>
      </c>
      <c r="B6">
        <v>17</v>
      </c>
      <c r="C6" t="s">
        <v>21</v>
      </c>
      <c r="D6" s="1" t="s">
        <v>35</v>
      </c>
      <c r="E6" s="1" t="s">
        <v>38</v>
      </c>
      <c r="F6" t="s">
        <v>84</v>
      </c>
      <c r="I6" t="s">
        <v>177</v>
      </c>
      <c r="J6" s="1" t="s">
        <v>178</v>
      </c>
      <c r="K6" s="1" t="s">
        <v>34</v>
      </c>
      <c r="L6" s="1" t="s">
        <v>33</v>
      </c>
      <c r="M6" s="1" t="s">
        <v>181</v>
      </c>
      <c r="N6" s="1" t="s">
        <v>182</v>
      </c>
      <c r="O6" s="13" t="s">
        <v>179</v>
      </c>
      <c r="P6" s="13" t="s">
        <v>180</v>
      </c>
    </row>
    <row r="7" spans="1:16">
      <c r="A7" t="s">
        <v>85</v>
      </c>
      <c r="B7">
        <v>8</v>
      </c>
      <c r="C7" t="s">
        <v>21</v>
      </c>
      <c r="D7" s="3" t="s">
        <v>36</v>
      </c>
      <c r="E7" s="3" t="s">
        <v>36</v>
      </c>
      <c r="F7" t="s">
        <v>86</v>
      </c>
      <c r="I7" t="s">
        <v>177</v>
      </c>
      <c r="J7" s="3" t="s">
        <v>173</v>
      </c>
      <c r="K7" s="1">
        <v>2</v>
      </c>
      <c r="L7" s="1">
        <v>4</v>
      </c>
      <c r="M7" s="1">
        <v>25</v>
      </c>
      <c r="N7" s="1">
        <v>101</v>
      </c>
      <c r="O7" s="13">
        <v>0.15822784810126583</v>
      </c>
      <c r="P7" s="13">
        <v>0.63924050632911389</v>
      </c>
    </row>
    <row r="8" spans="1:16">
      <c r="A8" t="s">
        <v>87</v>
      </c>
      <c r="B8">
        <v>3</v>
      </c>
      <c r="C8" t="s">
        <v>21</v>
      </c>
      <c r="D8" s="1" t="s">
        <v>38</v>
      </c>
      <c r="E8" s="3" t="s">
        <v>36</v>
      </c>
      <c r="F8" t="s">
        <v>88</v>
      </c>
      <c r="I8" t="s">
        <v>177</v>
      </c>
      <c r="J8" s="1" t="s">
        <v>174</v>
      </c>
      <c r="K8" s="1">
        <v>2</v>
      </c>
      <c r="L8" s="1">
        <v>1</v>
      </c>
      <c r="M8" s="1">
        <v>43</v>
      </c>
      <c r="N8" s="1">
        <v>17</v>
      </c>
      <c r="O8" s="13">
        <v>0.27215189873417722</v>
      </c>
      <c r="P8" s="13">
        <v>0.10759493670886076</v>
      </c>
    </row>
    <row r="9" spans="1:16">
      <c r="I9" t="s">
        <v>177</v>
      </c>
      <c r="J9" s="1" t="s">
        <v>175</v>
      </c>
      <c r="K9" s="1">
        <v>0</v>
      </c>
      <c r="L9" s="1">
        <v>0</v>
      </c>
      <c r="M9" s="1">
        <v>0</v>
      </c>
      <c r="N9" s="1">
        <v>0</v>
      </c>
      <c r="O9" s="13">
        <v>0</v>
      </c>
      <c r="P9" s="13">
        <v>0</v>
      </c>
    </row>
    <row r="10" spans="1:16">
      <c r="I10" t="s">
        <v>177</v>
      </c>
      <c r="J10" s="1" t="s">
        <v>176</v>
      </c>
      <c r="K10" s="1">
        <v>2</v>
      </c>
      <c r="L10" s="1">
        <v>1</v>
      </c>
      <c r="M10" s="1">
        <v>90</v>
      </c>
      <c r="N10" s="1">
        <v>40</v>
      </c>
      <c r="O10" s="13">
        <v>0.569620253164557</v>
      </c>
      <c r="P10" s="13">
        <v>0.25316455696202533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10"/>
  <sheetViews>
    <sheetView workbookViewId="0"/>
  </sheetViews>
  <sheetFormatPr defaultRowHeight="15"/>
  <cols>
    <col min="1" max="1" width="25" customWidth="1"/>
  </cols>
  <sheetData>
    <row r="1" spans="1:14">
      <c r="A1" t="s">
        <v>0</v>
      </c>
      <c r="B1" t="s">
        <v>1</v>
      </c>
      <c r="C1" t="s">
        <v>58</v>
      </c>
      <c r="D1" t="s">
        <v>34</v>
      </c>
      <c r="E1" t="s">
        <v>33</v>
      </c>
    </row>
    <row r="2" spans="1:14">
      <c r="A2" t="s">
        <v>89</v>
      </c>
      <c r="B2">
        <v>217</v>
      </c>
      <c r="C2" t="s">
        <v>15</v>
      </c>
      <c r="D2" s="1"/>
      <c r="E2" s="2"/>
      <c r="F2" t="s">
        <v>90</v>
      </c>
      <c r="G2" t="s">
        <v>177</v>
      </c>
      <c r="H2" s="1" t="s">
        <v>168</v>
      </c>
      <c r="I2" s="1">
        <v>296</v>
      </c>
      <c r="J2" s="1"/>
      <c r="L2" s="1" t="s">
        <v>184</v>
      </c>
      <c r="M2" s="13">
        <f>I3/I2</f>
        <v>0.92567567567567566</v>
      </c>
    </row>
    <row r="3" spans="1:14">
      <c r="A3" t="s">
        <v>91</v>
      </c>
      <c r="B3">
        <v>54</v>
      </c>
      <c r="C3" t="s">
        <v>15</v>
      </c>
      <c r="D3" s="1"/>
      <c r="E3" s="2"/>
      <c r="F3" t="s">
        <v>92</v>
      </c>
      <c r="G3" t="s">
        <v>177</v>
      </c>
      <c r="H3" s="1" t="s">
        <v>169</v>
      </c>
      <c r="I3" s="1">
        <v>274</v>
      </c>
      <c r="J3" s="1"/>
    </row>
    <row r="4" spans="1:14">
      <c r="A4" t="s">
        <v>93</v>
      </c>
      <c r="B4">
        <v>20</v>
      </c>
      <c r="C4" t="s">
        <v>21</v>
      </c>
      <c r="D4" s="1" t="s">
        <v>35</v>
      </c>
      <c r="E4" s="2" t="s">
        <v>37</v>
      </c>
      <c r="F4" t="s">
        <v>94</v>
      </c>
      <c r="G4" t="s">
        <v>177</v>
      </c>
      <c r="H4" s="1" t="s">
        <v>170</v>
      </c>
      <c r="I4" s="1">
        <v>22</v>
      </c>
      <c r="J4" s="1"/>
    </row>
    <row r="5" spans="1:14">
      <c r="A5" t="s">
        <v>95</v>
      </c>
      <c r="B5">
        <v>1</v>
      </c>
      <c r="C5" t="s">
        <v>15</v>
      </c>
      <c r="D5" s="1"/>
      <c r="E5" s="2"/>
      <c r="F5" t="s">
        <v>96</v>
      </c>
      <c r="G5" t="s">
        <v>177</v>
      </c>
      <c r="H5" s="1" t="s">
        <v>171</v>
      </c>
      <c r="I5" s="1">
        <v>3</v>
      </c>
      <c r="J5" s="1"/>
    </row>
    <row r="6" spans="1:14">
      <c r="A6" t="s">
        <v>97</v>
      </c>
      <c r="B6">
        <v>1</v>
      </c>
      <c r="C6" t="s">
        <v>15</v>
      </c>
      <c r="D6" s="1"/>
      <c r="E6" s="2"/>
      <c r="F6" t="s">
        <v>98</v>
      </c>
      <c r="G6" t="s">
        <v>177</v>
      </c>
      <c r="H6" s="1" t="s">
        <v>178</v>
      </c>
      <c r="I6" s="1" t="s">
        <v>34</v>
      </c>
      <c r="J6" s="1" t="s">
        <v>33</v>
      </c>
      <c r="K6" s="1" t="s">
        <v>181</v>
      </c>
      <c r="L6" s="1" t="s">
        <v>182</v>
      </c>
      <c r="M6" s="13" t="s">
        <v>179</v>
      </c>
      <c r="N6" s="13" t="s">
        <v>180</v>
      </c>
    </row>
    <row r="7" spans="1:14">
      <c r="A7" t="s">
        <v>99</v>
      </c>
      <c r="B7">
        <v>1</v>
      </c>
      <c r="C7" t="s">
        <v>21</v>
      </c>
      <c r="D7" s="1" t="s">
        <v>38</v>
      </c>
      <c r="E7" s="2" t="s">
        <v>38</v>
      </c>
      <c r="F7" t="s">
        <v>100</v>
      </c>
      <c r="G7" t="s">
        <v>177</v>
      </c>
      <c r="H7" s="3" t="s">
        <v>173</v>
      </c>
      <c r="I7" s="1">
        <v>1</v>
      </c>
      <c r="J7" s="1">
        <v>0</v>
      </c>
      <c r="K7" s="1">
        <v>1</v>
      </c>
      <c r="L7" s="1">
        <v>0</v>
      </c>
      <c r="M7" s="13">
        <v>4.5454545454545456E-2</v>
      </c>
      <c r="N7" s="13">
        <v>0</v>
      </c>
    </row>
    <row r="8" spans="1:14">
      <c r="A8" t="s">
        <v>101</v>
      </c>
      <c r="B8">
        <v>1</v>
      </c>
      <c r="C8" t="s">
        <v>15</v>
      </c>
      <c r="D8" s="1"/>
      <c r="E8" s="2"/>
      <c r="F8" t="s">
        <v>102</v>
      </c>
      <c r="G8" t="s">
        <v>177</v>
      </c>
      <c r="H8" s="1" t="s">
        <v>174</v>
      </c>
      <c r="I8" s="1">
        <v>1</v>
      </c>
      <c r="J8" s="1">
        <v>2</v>
      </c>
      <c r="K8" s="1">
        <v>1</v>
      </c>
      <c r="L8" s="1">
        <v>2</v>
      </c>
      <c r="M8" s="13">
        <v>4.5454545454545456E-2</v>
      </c>
      <c r="N8" s="13">
        <v>9.0909090909090912E-2</v>
      </c>
    </row>
    <row r="9" spans="1:14">
      <c r="A9" t="s">
        <v>103</v>
      </c>
      <c r="B9">
        <v>1</v>
      </c>
      <c r="C9" t="s">
        <v>21</v>
      </c>
      <c r="D9" s="3" t="s">
        <v>39</v>
      </c>
      <c r="E9" s="2" t="s">
        <v>38</v>
      </c>
      <c r="F9" t="s">
        <v>104</v>
      </c>
      <c r="G9" t="s">
        <v>177</v>
      </c>
      <c r="H9" s="1" t="s">
        <v>175</v>
      </c>
      <c r="I9" s="1">
        <v>0</v>
      </c>
      <c r="J9" s="1">
        <v>1</v>
      </c>
      <c r="K9" s="1">
        <v>0</v>
      </c>
      <c r="L9" s="1">
        <v>20</v>
      </c>
      <c r="M9" s="13">
        <v>0</v>
      </c>
      <c r="N9" s="13">
        <v>0.90909090909090906</v>
      </c>
    </row>
    <row r="10" spans="1:14">
      <c r="G10" t="s">
        <v>177</v>
      </c>
      <c r="H10" s="1" t="s">
        <v>176</v>
      </c>
      <c r="I10" s="1">
        <v>1</v>
      </c>
      <c r="J10" s="1">
        <v>0</v>
      </c>
      <c r="K10" s="1">
        <v>20</v>
      </c>
      <c r="L10" s="1">
        <v>0</v>
      </c>
      <c r="M10" s="13">
        <v>0.90909090909090906</v>
      </c>
      <c r="N10" s="13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15"/>
  <sheetViews>
    <sheetView workbookViewId="0"/>
  </sheetViews>
  <sheetFormatPr defaultRowHeight="15"/>
  <sheetData>
    <row r="1" spans="1:15">
      <c r="A1" t="s">
        <v>0</v>
      </c>
      <c r="B1" t="s">
        <v>1</v>
      </c>
      <c r="C1" t="s">
        <v>58</v>
      </c>
      <c r="D1" t="s">
        <v>34</v>
      </c>
      <c r="E1" t="s">
        <v>33</v>
      </c>
    </row>
    <row r="2" spans="1:15">
      <c r="A2" t="s">
        <v>105</v>
      </c>
      <c r="B2">
        <v>208</v>
      </c>
      <c r="C2" t="s">
        <v>15</v>
      </c>
      <c r="D2" s="1"/>
      <c r="E2" s="1"/>
      <c r="F2" t="s">
        <v>106</v>
      </c>
      <c r="H2" t="s">
        <v>177</v>
      </c>
      <c r="I2" s="1" t="s">
        <v>168</v>
      </c>
      <c r="J2" s="1">
        <f>SUM(B2:B12)</f>
        <v>296</v>
      </c>
      <c r="K2" s="1"/>
      <c r="M2" s="1" t="s">
        <v>184</v>
      </c>
      <c r="N2" s="13">
        <f>J3/J2</f>
        <v>0.90202702702702697</v>
      </c>
    </row>
    <row r="3" spans="1:15">
      <c r="A3" t="s">
        <v>107</v>
      </c>
      <c r="B3">
        <v>24</v>
      </c>
      <c r="C3" t="s">
        <v>15</v>
      </c>
      <c r="D3" s="1"/>
      <c r="E3" s="1"/>
      <c r="F3" t="s">
        <v>108</v>
      </c>
      <c r="H3" t="s">
        <v>177</v>
      </c>
      <c r="I3" s="1" t="s">
        <v>169</v>
      </c>
      <c r="J3" s="1">
        <f>B2+B3+B5+B6+B10+B11</f>
        <v>267</v>
      </c>
      <c r="K3" s="1"/>
    </row>
    <row r="4" spans="1:15">
      <c r="A4" s="4" t="s">
        <v>109</v>
      </c>
      <c r="B4">
        <v>22</v>
      </c>
      <c r="C4" t="s">
        <v>21</v>
      </c>
      <c r="D4" s="3" t="s">
        <v>36</v>
      </c>
      <c r="E4" s="3" t="s">
        <v>36</v>
      </c>
      <c r="F4" t="s">
        <v>110</v>
      </c>
      <c r="H4" t="s">
        <v>177</v>
      </c>
      <c r="I4" s="1" t="s">
        <v>170</v>
      </c>
      <c r="J4" s="1">
        <f>B4+B7+B8+B9+B12</f>
        <v>29</v>
      </c>
      <c r="K4" s="1"/>
    </row>
    <row r="5" spans="1:15">
      <c r="A5" t="s">
        <v>111</v>
      </c>
      <c r="B5">
        <v>19</v>
      </c>
      <c r="C5" t="s">
        <v>15</v>
      </c>
      <c r="D5" s="1"/>
      <c r="E5" s="1"/>
      <c r="F5" t="s">
        <v>112</v>
      </c>
      <c r="H5" t="s">
        <v>177</v>
      </c>
      <c r="I5" s="1" t="s">
        <v>171</v>
      </c>
      <c r="J5" s="1">
        <v>5</v>
      </c>
      <c r="K5" s="1"/>
    </row>
    <row r="6" spans="1:15">
      <c r="A6" t="s">
        <v>52</v>
      </c>
      <c r="B6">
        <v>13</v>
      </c>
      <c r="C6" t="s">
        <v>15</v>
      </c>
      <c r="D6" s="1"/>
      <c r="E6" s="1"/>
      <c r="F6" t="s">
        <v>113</v>
      </c>
      <c r="H6" t="s">
        <v>177</v>
      </c>
      <c r="I6" s="1" t="s">
        <v>178</v>
      </c>
      <c r="J6" s="1" t="s">
        <v>34</v>
      </c>
      <c r="K6" s="1" t="s">
        <v>33</v>
      </c>
      <c r="L6" s="1" t="s">
        <v>181</v>
      </c>
      <c r="M6" s="1" t="s">
        <v>182</v>
      </c>
      <c r="N6" s="13" t="s">
        <v>179</v>
      </c>
      <c r="O6" s="13" t="s">
        <v>180</v>
      </c>
    </row>
    <row r="7" spans="1:15">
      <c r="A7" s="4" t="s">
        <v>114</v>
      </c>
      <c r="B7">
        <v>2</v>
      </c>
      <c r="C7" t="s">
        <v>21</v>
      </c>
      <c r="D7" s="3" t="s">
        <v>36</v>
      </c>
      <c r="E7" s="3" t="s">
        <v>36</v>
      </c>
      <c r="F7" t="s">
        <v>115</v>
      </c>
      <c r="H7" t="s">
        <v>177</v>
      </c>
      <c r="I7" s="3" t="s">
        <v>173</v>
      </c>
      <c r="J7" s="1">
        <v>5</v>
      </c>
      <c r="K7" s="1">
        <v>4</v>
      </c>
      <c r="L7">
        <v>29</v>
      </c>
      <c r="M7">
        <v>27</v>
      </c>
      <c r="N7" s="14">
        <v>1</v>
      </c>
      <c r="O7" s="14">
        <v>0.93103448275862066</v>
      </c>
    </row>
    <row r="8" spans="1:15">
      <c r="A8" t="s">
        <v>116</v>
      </c>
      <c r="B8">
        <v>2</v>
      </c>
      <c r="C8" t="s">
        <v>21</v>
      </c>
      <c r="D8" s="3" t="s">
        <v>36</v>
      </c>
      <c r="E8" s="3" t="s">
        <v>36</v>
      </c>
      <c r="F8" t="s">
        <v>117</v>
      </c>
      <c r="H8" t="s">
        <v>177</v>
      </c>
      <c r="I8" s="1" t="s">
        <v>174</v>
      </c>
      <c r="J8" s="1">
        <v>0</v>
      </c>
      <c r="K8" s="1">
        <v>0</v>
      </c>
      <c r="L8">
        <v>0</v>
      </c>
      <c r="M8" s="1">
        <v>0</v>
      </c>
      <c r="N8" s="14">
        <v>0</v>
      </c>
      <c r="O8" s="14">
        <v>0</v>
      </c>
    </row>
    <row r="9" spans="1:15">
      <c r="A9" t="s">
        <v>118</v>
      </c>
      <c r="B9">
        <v>2</v>
      </c>
      <c r="C9" t="s">
        <v>21</v>
      </c>
      <c r="D9" s="3" t="s">
        <v>36</v>
      </c>
      <c r="E9" s="1" t="s">
        <v>35</v>
      </c>
      <c r="F9" t="s">
        <v>119</v>
      </c>
      <c r="H9" t="s">
        <v>177</v>
      </c>
      <c r="I9" s="1" t="s">
        <v>175</v>
      </c>
      <c r="J9" s="1">
        <v>0</v>
      </c>
      <c r="K9" s="1">
        <v>0</v>
      </c>
      <c r="L9">
        <v>0</v>
      </c>
      <c r="M9" s="1">
        <v>0</v>
      </c>
      <c r="N9" s="14">
        <v>0</v>
      </c>
      <c r="O9" s="14">
        <v>0</v>
      </c>
    </row>
    <row r="10" spans="1:15">
      <c r="A10" t="s">
        <v>120</v>
      </c>
      <c r="B10">
        <v>2</v>
      </c>
      <c r="C10" t="s">
        <v>15</v>
      </c>
      <c r="D10" s="1"/>
      <c r="E10" s="1"/>
      <c r="F10" t="s">
        <v>121</v>
      </c>
      <c r="H10" t="s">
        <v>177</v>
      </c>
      <c r="I10" s="1" t="s">
        <v>176</v>
      </c>
      <c r="J10" s="1">
        <v>0</v>
      </c>
      <c r="K10" s="1">
        <v>1</v>
      </c>
      <c r="L10">
        <v>0</v>
      </c>
      <c r="M10">
        <v>2</v>
      </c>
      <c r="N10" s="14">
        <v>0</v>
      </c>
      <c r="O10" s="14">
        <v>6.8965517241379309E-2</v>
      </c>
    </row>
    <row r="11" spans="1:15">
      <c r="A11" t="s">
        <v>122</v>
      </c>
      <c r="B11">
        <v>1</v>
      </c>
      <c r="C11" t="s">
        <v>15</v>
      </c>
      <c r="D11" s="1"/>
      <c r="E11" s="1"/>
      <c r="F11" t="s">
        <v>123</v>
      </c>
      <c r="H11" t="s">
        <v>177</v>
      </c>
    </row>
    <row r="12" spans="1:15">
      <c r="A12" s="4" t="s">
        <v>124</v>
      </c>
      <c r="B12">
        <v>1</v>
      </c>
      <c r="C12" t="s">
        <v>21</v>
      </c>
      <c r="D12" s="3" t="s">
        <v>36</v>
      </c>
      <c r="E12" s="3" t="s">
        <v>36</v>
      </c>
      <c r="F12" t="s">
        <v>125</v>
      </c>
      <c r="H12" t="s">
        <v>177</v>
      </c>
      <c r="I12" s="1" t="s">
        <v>177</v>
      </c>
    </row>
    <row r="15" spans="1:15">
      <c r="A15" t="s">
        <v>126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12"/>
  <sheetViews>
    <sheetView workbookViewId="0"/>
  </sheetViews>
  <sheetFormatPr defaultRowHeight="15"/>
  <cols>
    <col min="1" max="1" width="14.85546875" customWidth="1"/>
  </cols>
  <sheetData>
    <row r="1" spans="1:15">
      <c r="A1" t="s">
        <v>0</v>
      </c>
      <c r="B1" t="s">
        <v>1</v>
      </c>
      <c r="C1" t="s">
        <v>58</v>
      </c>
      <c r="D1" t="s">
        <v>34</v>
      </c>
      <c r="E1" t="s">
        <v>33</v>
      </c>
    </row>
    <row r="2" spans="1:15">
      <c r="A2" t="s">
        <v>127</v>
      </c>
      <c r="B2">
        <v>222</v>
      </c>
      <c r="C2" t="s">
        <v>15</v>
      </c>
      <c r="D2" s="1"/>
      <c r="E2" s="1"/>
      <c r="F2" t="s">
        <v>128</v>
      </c>
      <c r="H2" t="s">
        <v>177</v>
      </c>
      <c r="I2" s="1" t="s">
        <v>168</v>
      </c>
      <c r="J2" s="1">
        <f>SUM(B2:B6)</f>
        <v>296</v>
      </c>
      <c r="K2" s="1"/>
      <c r="M2" s="1" t="s">
        <v>184</v>
      </c>
      <c r="N2" s="13">
        <f>J3/J2</f>
        <v>0.75</v>
      </c>
    </row>
    <row r="3" spans="1:15">
      <c r="A3" t="s">
        <v>129</v>
      </c>
      <c r="B3">
        <v>71</v>
      </c>
      <c r="C3" t="s">
        <v>21</v>
      </c>
      <c r="D3" s="1" t="s">
        <v>35</v>
      </c>
      <c r="E3" s="1" t="s">
        <v>35</v>
      </c>
      <c r="F3" t="s">
        <v>130</v>
      </c>
      <c r="H3" t="s">
        <v>177</v>
      </c>
      <c r="I3" s="1" t="s">
        <v>169</v>
      </c>
      <c r="J3" s="1">
        <f>B2</f>
        <v>222</v>
      </c>
      <c r="K3" s="1"/>
    </row>
    <row r="4" spans="1:15">
      <c r="A4" t="s">
        <v>131</v>
      </c>
      <c r="B4">
        <v>1</v>
      </c>
      <c r="C4" t="s">
        <v>21</v>
      </c>
      <c r="D4" s="1" t="s">
        <v>35</v>
      </c>
      <c r="E4" s="1" t="s">
        <v>35</v>
      </c>
      <c r="F4" t="s">
        <v>132</v>
      </c>
      <c r="H4" t="s">
        <v>177</v>
      </c>
      <c r="I4" s="1" t="s">
        <v>170</v>
      </c>
      <c r="J4" s="1">
        <f>B3+B4+B5+B6</f>
        <v>74</v>
      </c>
      <c r="K4" s="1"/>
    </row>
    <row r="5" spans="1:15">
      <c r="A5" t="s">
        <v>133</v>
      </c>
      <c r="B5">
        <v>1</v>
      </c>
      <c r="C5" t="s">
        <v>21</v>
      </c>
      <c r="D5" s="1" t="s">
        <v>38</v>
      </c>
      <c r="E5" s="1" t="s">
        <v>37</v>
      </c>
      <c r="F5" t="s">
        <v>134</v>
      </c>
      <c r="H5" t="s">
        <v>177</v>
      </c>
      <c r="I5" s="1" t="s">
        <v>171</v>
      </c>
      <c r="J5" s="1">
        <v>4</v>
      </c>
      <c r="K5" s="1"/>
    </row>
    <row r="6" spans="1:15">
      <c r="A6" t="s">
        <v>135</v>
      </c>
      <c r="B6">
        <v>1</v>
      </c>
      <c r="C6" t="s">
        <v>21</v>
      </c>
      <c r="D6" s="1" t="s">
        <v>37</v>
      </c>
      <c r="E6" s="1" t="s">
        <v>35</v>
      </c>
      <c r="F6" t="s">
        <v>136</v>
      </c>
      <c r="H6" t="s">
        <v>177</v>
      </c>
      <c r="I6" s="1" t="s">
        <v>178</v>
      </c>
      <c r="J6" s="1" t="s">
        <v>34</v>
      </c>
      <c r="K6" s="1" t="s">
        <v>33</v>
      </c>
      <c r="L6" s="1" t="s">
        <v>181</v>
      </c>
      <c r="M6" s="1" t="s">
        <v>182</v>
      </c>
      <c r="N6" s="13" t="s">
        <v>179</v>
      </c>
      <c r="O6" s="13" t="s">
        <v>180</v>
      </c>
    </row>
    <row r="7" spans="1:15">
      <c r="H7" t="s">
        <v>177</v>
      </c>
      <c r="I7" s="3" t="s">
        <v>173</v>
      </c>
      <c r="J7" s="1">
        <v>0</v>
      </c>
      <c r="K7" s="1">
        <v>0</v>
      </c>
      <c r="L7">
        <v>0</v>
      </c>
      <c r="M7">
        <v>0</v>
      </c>
      <c r="N7" s="14">
        <v>0</v>
      </c>
      <c r="O7" s="14">
        <v>0</v>
      </c>
    </row>
    <row r="8" spans="1:15">
      <c r="H8" t="s">
        <v>177</v>
      </c>
      <c r="I8" s="1" t="s">
        <v>174</v>
      </c>
      <c r="J8" s="1">
        <v>1</v>
      </c>
      <c r="K8" s="1">
        <v>0</v>
      </c>
      <c r="L8">
        <v>1</v>
      </c>
      <c r="M8" s="1">
        <v>0</v>
      </c>
      <c r="N8" s="14">
        <v>1.3513513513513514E-2</v>
      </c>
      <c r="O8" s="14">
        <v>0</v>
      </c>
    </row>
    <row r="9" spans="1:15">
      <c r="H9" t="s">
        <v>177</v>
      </c>
      <c r="I9" s="1" t="s">
        <v>175</v>
      </c>
      <c r="J9" s="1">
        <v>1</v>
      </c>
      <c r="K9" s="1">
        <v>1</v>
      </c>
      <c r="L9">
        <v>1</v>
      </c>
      <c r="M9" s="1">
        <v>1</v>
      </c>
      <c r="N9" s="14">
        <v>1.3513513513513514E-2</v>
      </c>
      <c r="O9" s="14">
        <v>1.3513513513513514E-2</v>
      </c>
    </row>
    <row r="10" spans="1:15">
      <c r="H10" t="s">
        <v>177</v>
      </c>
      <c r="I10" s="1" t="s">
        <v>176</v>
      </c>
      <c r="J10" s="1">
        <v>2</v>
      </c>
      <c r="K10" s="1">
        <v>3</v>
      </c>
      <c r="L10">
        <v>72</v>
      </c>
      <c r="M10" s="1">
        <v>73</v>
      </c>
      <c r="N10" s="14">
        <v>0.97297297297297303</v>
      </c>
      <c r="O10" s="14">
        <v>0.98648648648648651</v>
      </c>
    </row>
    <row r="11" spans="1:15">
      <c r="H11" t="s">
        <v>177</v>
      </c>
    </row>
    <row r="12" spans="1:15">
      <c r="H12" t="s">
        <v>177</v>
      </c>
      <c r="I12" s="1" t="s">
        <v>177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12"/>
  <sheetViews>
    <sheetView workbookViewId="0"/>
  </sheetViews>
  <sheetFormatPr defaultRowHeight="15"/>
  <sheetData>
    <row r="1" spans="1:14">
      <c r="A1" t="s">
        <v>0</v>
      </c>
      <c r="B1" t="s">
        <v>1</v>
      </c>
      <c r="C1" t="s">
        <v>58</v>
      </c>
      <c r="D1" t="s">
        <v>34</v>
      </c>
      <c r="E1" t="s">
        <v>33</v>
      </c>
    </row>
    <row r="2" spans="1:14">
      <c r="A2" t="s">
        <v>137</v>
      </c>
      <c r="B2">
        <v>265</v>
      </c>
      <c r="C2" t="s">
        <v>15</v>
      </c>
      <c r="D2" s="1"/>
      <c r="E2" s="1"/>
      <c r="F2" t="s">
        <v>138</v>
      </c>
      <c r="G2" t="s">
        <v>177</v>
      </c>
      <c r="H2" s="1" t="s">
        <v>168</v>
      </c>
      <c r="I2" s="1">
        <f>SUM(B2:B5)</f>
        <v>296</v>
      </c>
      <c r="J2" s="1"/>
      <c r="L2" s="1" t="s">
        <v>184</v>
      </c>
      <c r="M2" s="13">
        <f>I3/I2</f>
        <v>0.89527027027027029</v>
      </c>
    </row>
    <row r="3" spans="1:14">
      <c r="A3" t="s">
        <v>139</v>
      </c>
      <c r="B3">
        <v>29</v>
      </c>
      <c r="C3" t="s">
        <v>21</v>
      </c>
      <c r="D3" s="1" t="s">
        <v>36</v>
      </c>
      <c r="E3" s="1" t="s">
        <v>36</v>
      </c>
      <c r="F3" t="s">
        <v>140</v>
      </c>
      <c r="G3" t="s">
        <v>177</v>
      </c>
      <c r="H3" s="1" t="s">
        <v>169</v>
      </c>
      <c r="I3" s="1">
        <f>B2</f>
        <v>265</v>
      </c>
      <c r="J3" s="1"/>
    </row>
    <row r="4" spans="1:14">
      <c r="A4" t="s">
        <v>141</v>
      </c>
      <c r="B4">
        <v>1</v>
      </c>
      <c r="C4" t="s">
        <v>21</v>
      </c>
      <c r="D4" s="1" t="s">
        <v>38</v>
      </c>
      <c r="E4" s="1" t="s">
        <v>38</v>
      </c>
      <c r="F4" t="s">
        <v>142</v>
      </c>
      <c r="G4" t="s">
        <v>177</v>
      </c>
      <c r="H4" s="1" t="s">
        <v>170</v>
      </c>
      <c r="I4" s="1">
        <f>B3+B4+B5</f>
        <v>31</v>
      </c>
      <c r="J4" s="1"/>
    </row>
    <row r="5" spans="1:14">
      <c r="A5" t="s">
        <v>143</v>
      </c>
      <c r="B5">
        <v>1</v>
      </c>
      <c r="C5" t="s">
        <v>21</v>
      </c>
      <c r="D5" s="1" t="s">
        <v>36</v>
      </c>
      <c r="E5" s="1" t="s">
        <v>36</v>
      </c>
      <c r="F5" t="s">
        <v>144</v>
      </c>
      <c r="G5" t="s">
        <v>177</v>
      </c>
      <c r="H5" s="1" t="s">
        <v>171</v>
      </c>
      <c r="I5" s="1">
        <v>3</v>
      </c>
      <c r="J5" s="1"/>
    </row>
    <row r="6" spans="1:14">
      <c r="G6" t="s">
        <v>177</v>
      </c>
      <c r="H6" s="1" t="s">
        <v>178</v>
      </c>
      <c r="I6" s="1" t="s">
        <v>34</v>
      </c>
      <c r="J6" s="1" t="s">
        <v>33</v>
      </c>
      <c r="K6" s="1" t="s">
        <v>181</v>
      </c>
      <c r="L6" s="1" t="s">
        <v>182</v>
      </c>
      <c r="M6" s="13" t="s">
        <v>179</v>
      </c>
      <c r="N6" s="13" t="s">
        <v>180</v>
      </c>
    </row>
    <row r="7" spans="1:14">
      <c r="G7" t="s">
        <v>177</v>
      </c>
      <c r="H7" s="3" t="s">
        <v>173</v>
      </c>
      <c r="I7" s="1">
        <v>2</v>
      </c>
      <c r="J7" s="1">
        <v>2</v>
      </c>
      <c r="K7">
        <v>30</v>
      </c>
      <c r="L7">
        <v>30</v>
      </c>
      <c r="M7" s="14">
        <v>0.967741935483871</v>
      </c>
      <c r="N7" s="14">
        <v>0.967741935483871</v>
      </c>
    </row>
    <row r="8" spans="1:14">
      <c r="G8" t="s">
        <v>177</v>
      </c>
      <c r="H8" s="1" t="s">
        <v>174</v>
      </c>
      <c r="I8" s="1">
        <v>1</v>
      </c>
      <c r="J8" s="1">
        <v>1</v>
      </c>
      <c r="K8">
        <v>1</v>
      </c>
      <c r="L8" s="1">
        <v>1</v>
      </c>
      <c r="M8" s="14">
        <v>3.2258064516129031E-2</v>
      </c>
      <c r="N8" s="14">
        <v>3.2258064516129031E-2</v>
      </c>
    </row>
    <row r="9" spans="1:14">
      <c r="G9" t="s">
        <v>177</v>
      </c>
      <c r="H9" s="1" t="s">
        <v>175</v>
      </c>
      <c r="I9" s="1">
        <v>0</v>
      </c>
      <c r="J9" s="1">
        <v>0</v>
      </c>
      <c r="K9">
        <v>0</v>
      </c>
      <c r="L9" s="1">
        <v>0</v>
      </c>
      <c r="M9" s="14">
        <v>0</v>
      </c>
      <c r="N9" s="14">
        <v>0</v>
      </c>
    </row>
    <row r="10" spans="1:14">
      <c r="G10" t="s">
        <v>177</v>
      </c>
      <c r="H10" s="1" t="s">
        <v>176</v>
      </c>
      <c r="I10" s="1">
        <v>0</v>
      </c>
      <c r="J10" s="1">
        <v>0</v>
      </c>
      <c r="K10">
        <v>0</v>
      </c>
      <c r="L10" s="1">
        <v>0</v>
      </c>
      <c r="M10" s="14">
        <v>0</v>
      </c>
      <c r="N10" s="14">
        <v>0</v>
      </c>
    </row>
    <row r="11" spans="1:14">
      <c r="G11" t="s">
        <v>177</v>
      </c>
    </row>
    <row r="12" spans="1:14">
      <c r="G12" t="s">
        <v>177</v>
      </c>
      <c r="H12" s="1" t="s">
        <v>177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SummaryNED</vt:lpstr>
      <vt:lpstr>E01</vt:lpstr>
      <vt:lpstr>E02</vt:lpstr>
      <vt:lpstr>E03</vt:lpstr>
      <vt:lpstr>E04</vt:lpstr>
      <vt:lpstr>E05</vt:lpstr>
      <vt:lpstr>E06</vt:lpstr>
      <vt:lpstr>E07</vt:lpstr>
      <vt:lpstr>E08</vt:lpstr>
      <vt:lpstr>E09</vt:lpstr>
      <vt:lpstr>E10</vt:lpstr>
      <vt:lpstr>SummaryENG</vt:lpstr>
      <vt:lpstr>Summary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Czajkowski, M. (Michelle)</cp:lastModifiedBy>
  <dcterms:created xsi:type="dcterms:W3CDTF">2023-08-09T10:55:28Z</dcterms:created>
  <dcterms:modified xsi:type="dcterms:W3CDTF">2023-09-08T03:33:08Z</dcterms:modified>
</cp:coreProperties>
</file>